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3995" windowHeight="69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V103" i="1"/>
  <c r="AV109" s="1"/>
  <c r="AJ103"/>
  <c r="X108" s="1"/>
  <c r="AI103"/>
  <c r="W108" s="1"/>
  <c r="X103"/>
  <c r="V103"/>
  <c r="U103"/>
  <c r="AV102"/>
  <c r="AJ102"/>
  <c r="AI102"/>
  <c r="AG102"/>
  <c r="AG103" s="1"/>
  <c r="AD102"/>
  <c r="AD103" s="1"/>
  <c r="X102"/>
  <c r="V102"/>
  <c r="U102"/>
  <c r="AT99"/>
  <c r="AS99"/>
  <c r="AR99"/>
  <c r="AP99"/>
  <c r="AO99"/>
  <c r="AN99"/>
  <c r="AM99"/>
  <c r="AL99"/>
  <c r="AK99"/>
  <c r="W99"/>
  <c r="AH99" s="1"/>
  <c r="L99"/>
  <c r="AT98"/>
  <c r="AS98"/>
  <c r="AR98"/>
  <c r="AP98"/>
  <c r="AO98"/>
  <c r="AN98"/>
  <c r="AM98"/>
  <c r="AL98"/>
  <c r="AK98"/>
  <c r="W98"/>
  <c r="AH98" s="1"/>
  <c r="L98"/>
  <c r="AT97"/>
  <c r="AS97"/>
  <c r="AR97"/>
  <c r="AP97"/>
  <c r="AO97"/>
  <c r="AN97"/>
  <c r="AM97"/>
  <c r="AL97"/>
  <c r="AK97"/>
  <c r="AE97"/>
  <c r="Z97"/>
  <c r="W97"/>
  <c r="AH97" s="1"/>
  <c r="L97"/>
  <c r="AT96"/>
  <c r="AS96"/>
  <c r="AR96"/>
  <c r="AP96"/>
  <c r="AO96"/>
  <c r="AN96"/>
  <c r="AM96"/>
  <c r="AL96"/>
  <c r="AK96"/>
  <c r="W96"/>
  <c r="AH96" s="1"/>
  <c r="L96"/>
  <c r="AT95"/>
  <c r="AS95"/>
  <c r="AR95"/>
  <c r="AP95"/>
  <c r="AO95"/>
  <c r="AN95"/>
  <c r="AM95"/>
  <c r="AL95"/>
  <c r="AK95"/>
  <c r="W95"/>
  <c r="AH95" s="1"/>
  <c r="L95"/>
  <c r="AT94"/>
  <c r="AS94"/>
  <c r="AR94"/>
  <c r="AP94"/>
  <c r="AO94"/>
  <c r="AN94"/>
  <c r="AM94"/>
  <c r="AL94"/>
  <c r="AK94"/>
  <c r="W94"/>
  <c r="AE94" s="1"/>
  <c r="L94"/>
  <c r="AT93"/>
  <c r="AS93"/>
  <c r="AR93"/>
  <c r="AP93"/>
  <c r="AO93"/>
  <c r="AN93"/>
  <c r="AM93"/>
  <c r="AL93"/>
  <c r="AK93"/>
  <c r="AU93" s="1"/>
  <c r="W93"/>
  <c r="AH93" s="1"/>
  <c r="L93"/>
  <c r="AT92"/>
  <c r="AS92"/>
  <c r="AR92"/>
  <c r="AP92"/>
  <c r="AO92"/>
  <c r="AN92"/>
  <c r="AM92"/>
  <c r="AL92"/>
  <c r="AK92"/>
  <c r="AU92" s="1"/>
  <c r="W92"/>
  <c r="AH92" s="1"/>
  <c r="L92"/>
  <c r="AT91"/>
  <c r="AS91"/>
  <c r="AR91"/>
  <c r="AP91"/>
  <c r="AO91"/>
  <c r="AN91"/>
  <c r="AM91"/>
  <c r="AL91"/>
  <c r="AK91"/>
  <c r="AU91" s="1"/>
  <c r="W91"/>
  <c r="AH91" s="1"/>
  <c r="L91"/>
  <c r="AT90"/>
  <c r="AS90"/>
  <c r="AR90"/>
  <c r="AP90"/>
  <c r="AO90"/>
  <c r="AN90"/>
  <c r="AM90"/>
  <c r="AL90"/>
  <c r="AK90"/>
  <c r="AC90"/>
  <c r="Y90"/>
  <c r="AQ90" s="1"/>
  <c r="W90"/>
  <c r="AE90" s="1"/>
  <c r="L90"/>
  <c r="AT89"/>
  <c r="AS89"/>
  <c r="AR89"/>
  <c r="AP89"/>
  <c r="AO89"/>
  <c r="AN89"/>
  <c r="AM89"/>
  <c r="AL89"/>
  <c r="AK89"/>
  <c r="AE89"/>
  <c r="Z89"/>
  <c r="W89"/>
  <c r="AH89" s="1"/>
  <c r="L89"/>
  <c r="AT88"/>
  <c r="AS88"/>
  <c r="AR88"/>
  <c r="AP88"/>
  <c r="AO88"/>
  <c r="AN88"/>
  <c r="AM88"/>
  <c r="AL88"/>
  <c r="AK88"/>
  <c r="AE88"/>
  <c r="Z88"/>
  <c r="W88"/>
  <c r="AH88" s="1"/>
  <c r="L88"/>
  <c r="AT87"/>
  <c r="AS87"/>
  <c r="AR87"/>
  <c r="AP87"/>
  <c r="AO87"/>
  <c r="AN87"/>
  <c r="AM87"/>
  <c r="AL87"/>
  <c r="AK87"/>
  <c r="AE87"/>
  <c r="Z87"/>
  <c r="W87"/>
  <c r="AH87" s="1"/>
  <c r="L87"/>
  <c r="AT86"/>
  <c r="AS86"/>
  <c r="AR86"/>
  <c r="AP86"/>
  <c r="AO86"/>
  <c r="AN86"/>
  <c r="AM86"/>
  <c r="AL86"/>
  <c r="AK86"/>
  <c r="AE86"/>
  <c r="Z86"/>
  <c r="W86"/>
  <c r="AH86" s="1"/>
  <c r="L86"/>
  <c r="AT85"/>
  <c r="AS85"/>
  <c r="AR85"/>
  <c r="AP85"/>
  <c r="AO85"/>
  <c r="AN85"/>
  <c r="AM85"/>
  <c r="AL85"/>
  <c r="AK85"/>
  <c r="AE85"/>
  <c r="Z85"/>
  <c r="W85"/>
  <c r="AH85" s="1"/>
  <c r="L85"/>
  <c r="AT84"/>
  <c r="AS84"/>
  <c r="AR84"/>
  <c r="AP84"/>
  <c r="AO84"/>
  <c r="AN84"/>
  <c r="AM84"/>
  <c r="AL84"/>
  <c r="AK84"/>
  <c r="AE84"/>
  <c r="Z84"/>
  <c r="W84"/>
  <c r="AH84" s="1"/>
  <c r="L84"/>
  <c r="AT83"/>
  <c r="AS83"/>
  <c r="AR83"/>
  <c r="AP83"/>
  <c r="AO83"/>
  <c r="AN83"/>
  <c r="AM83"/>
  <c r="AL83"/>
  <c r="AK83"/>
  <c r="AE83"/>
  <c r="Z83"/>
  <c r="W83"/>
  <c r="AH83" s="1"/>
  <c r="L83"/>
  <c r="AT82"/>
  <c r="AS82"/>
  <c r="AR82"/>
  <c r="AP82"/>
  <c r="AO82"/>
  <c r="AN82"/>
  <c r="AM82"/>
  <c r="AL82"/>
  <c r="AK82"/>
  <c r="AE82"/>
  <c r="Z82"/>
  <c r="W82"/>
  <c r="AH82" s="1"/>
  <c r="L82"/>
  <c r="AT81"/>
  <c r="AS81"/>
  <c r="AR81"/>
  <c r="AP81"/>
  <c r="AO81"/>
  <c r="AN81"/>
  <c r="AM81"/>
  <c r="AL81"/>
  <c r="AK81"/>
  <c r="AE81"/>
  <c r="Z81"/>
  <c r="W81"/>
  <c r="AH81" s="1"/>
  <c r="L81"/>
  <c r="AT80"/>
  <c r="AS80"/>
  <c r="AR80"/>
  <c r="AP80"/>
  <c r="AO80"/>
  <c r="AN80"/>
  <c r="AM80"/>
  <c r="AL80"/>
  <c r="AK80"/>
  <c r="AE80"/>
  <c r="Z80"/>
  <c r="W80"/>
  <c r="AH80" s="1"/>
  <c r="L80"/>
  <c r="AT79"/>
  <c r="AS79"/>
  <c r="AR79"/>
  <c r="AP79"/>
  <c r="AO79"/>
  <c r="AN79"/>
  <c r="AM79"/>
  <c r="AL79"/>
  <c r="AK79"/>
  <c r="AE79"/>
  <c r="Z79"/>
  <c r="W79"/>
  <c r="AH79" s="1"/>
  <c r="L79"/>
  <c r="AT78"/>
  <c r="AS78"/>
  <c r="AR78"/>
  <c r="AP78"/>
  <c r="AO78"/>
  <c r="AN78"/>
  <c r="AM78"/>
  <c r="AL78"/>
  <c r="AK78"/>
  <c r="AE78"/>
  <c r="Z78"/>
  <c r="W78"/>
  <c r="AH78" s="1"/>
  <c r="L78"/>
  <c r="AT77"/>
  <c r="AS77"/>
  <c r="AR77"/>
  <c r="AP77"/>
  <c r="AO77"/>
  <c r="AN77"/>
  <c r="AM77"/>
  <c r="AL77"/>
  <c r="AK77"/>
  <c r="W77"/>
  <c r="Z77" s="1"/>
  <c r="L77"/>
  <c r="AT76"/>
  <c r="AS76"/>
  <c r="AR76"/>
  <c r="AP76"/>
  <c r="AO76"/>
  <c r="AN76"/>
  <c r="AM76"/>
  <c r="AL76"/>
  <c r="AK76"/>
  <c r="AU76" s="1"/>
  <c r="W76"/>
  <c r="AH76" s="1"/>
  <c r="L76"/>
  <c r="AT75"/>
  <c r="AS75"/>
  <c r="AR75"/>
  <c r="AP75"/>
  <c r="AO75"/>
  <c r="AN75"/>
  <c r="AM75"/>
  <c r="AL75"/>
  <c r="AK75"/>
  <c r="AU75" s="1"/>
  <c r="W75"/>
  <c r="AH75" s="1"/>
  <c r="L75"/>
  <c r="AT74"/>
  <c r="AS74"/>
  <c r="AR74"/>
  <c r="AP74"/>
  <c r="AO74"/>
  <c r="AN74"/>
  <c r="AM74"/>
  <c r="AL74"/>
  <c r="AK74"/>
  <c r="AU74" s="1"/>
  <c r="W74"/>
  <c r="AH74" s="1"/>
  <c r="L74"/>
  <c r="AT73"/>
  <c r="AS73"/>
  <c r="AR73"/>
  <c r="AP73"/>
  <c r="AO73"/>
  <c r="AN73"/>
  <c r="AM73"/>
  <c r="AL73"/>
  <c r="AK73"/>
  <c r="AU73" s="1"/>
  <c r="W73"/>
  <c r="AH73" s="1"/>
  <c r="L73"/>
  <c r="AT72"/>
  <c r="AS72"/>
  <c r="AR72"/>
  <c r="AP72"/>
  <c r="AO72"/>
  <c r="AN72"/>
  <c r="AM72"/>
  <c r="AL72"/>
  <c r="AK72"/>
  <c r="AU72" s="1"/>
  <c r="W72"/>
  <c r="AH72" s="1"/>
  <c r="L72"/>
  <c r="AT71"/>
  <c r="AS71"/>
  <c r="AR71"/>
  <c r="AP71"/>
  <c r="AO71"/>
  <c r="AN71"/>
  <c r="AM71"/>
  <c r="AL71"/>
  <c r="AK71"/>
  <c r="AU71" s="1"/>
  <c r="W71"/>
  <c r="L71"/>
  <c r="AT70"/>
  <c r="AS70"/>
  <c r="AR70"/>
  <c r="AP70"/>
  <c r="AO70"/>
  <c r="AN70"/>
  <c r="AM70"/>
  <c r="AL70"/>
  <c r="AU70" s="1"/>
  <c r="AK70"/>
  <c r="W70"/>
  <c r="AH70" s="1"/>
  <c r="L70"/>
  <c r="AT69"/>
  <c r="AS69"/>
  <c r="AR69"/>
  <c r="AP69"/>
  <c r="AO69"/>
  <c r="AN69"/>
  <c r="AM69"/>
  <c r="AL69"/>
  <c r="AK69"/>
  <c r="W69"/>
  <c r="AE69" s="1"/>
  <c r="L69"/>
  <c r="AT68"/>
  <c r="AS68"/>
  <c r="AR68"/>
  <c r="AP68"/>
  <c r="AO68"/>
  <c r="AN68"/>
  <c r="AM68"/>
  <c r="AL68"/>
  <c r="AU68" s="1"/>
  <c r="AK68"/>
  <c r="W68"/>
  <c r="AH68" s="1"/>
  <c r="L68"/>
  <c r="AT67"/>
  <c r="AS67"/>
  <c r="AR67"/>
  <c r="AP67"/>
  <c r="AO67"/>
  <c r="AN67"/>
  <c r="AM67"/>
  <c r="AL67"/>
  <c r="AK67"/>
  <c r="W67"/>
  <c r="AH67" s="1"/>
  <c r="L67"/>
  <c r="AT66"/>
  <c r="AS66"/>
  <c r="AR66"/>
  <c r="AP66"/>
  <c r="AO66"/>
  <c r="AN66"/>
  <c r="AM66"/>
  <c r="AL66"/>
  <c r="AU66" s="1"/>
  <c r="AK66"/>
  <c r="W66"/>
  <c r="AH66" s="1"/>
  <c r="L66"/>
  <c r="AT65"/>
  <c r="AS65"/>
  <c r="AR65"/>
  <c r="AP65"/>
  <c r="AO65"/>
  <c r="AN65"/>
  <c r="AM65"/>
  <c r="AL65"/>
  <c r="AK65"/>
  <c r="W65"/>
  <c r="AE65" s="1"/>
  <c r="L65"/>
  <c r="AT64"/>
  <c r="AS64"/>
  <c r="AR64"/>
  <c r="AP64"/>
  <c r="AO64"/>
  <c r="AN64"/>
  <c r="AM64"/>
  <c r="AL64"/>
  <c r="AU64" s="1"/>
  <c r="AK64"/>
  <c r="W64"/>
  <c r="AH64" s="1"/>
  <c r="L64"/>
  <c r="AT63"/>
  <c r="AS63"/>
  <c r="AR63"/>
  <c r="AP63"/>
  <c r="AO63"/>
  <c r="AN63"/>
  <c r="AM63"/>
  <c r="AL63"/>
  <c r="AK63"/>
  <c r="W63"/>
  <c r="AH63" s="1"/>
  <c r="L63"/>
  <c r="AT62"/>
  <c r="AS62"/>
  <c r="AR62"/>
  <c r="AP62"/>
  <c r="AO62"/>
  <c r="AN62"/>
  <c r="AM62"/>
  <c r="AL62"/>
  <c r="AU62" s="1"/>
  <c r="AK62"/>
  <c r="W62"/>
  <c r="AH62" s="1"/>
  <c r="L62"/>
  <c r="AT61"/>
  <c r="AS61"/>
  <c r="AR61"/>
  <c r="AP61"/>
  <c r="AO61"/>
  <c r="AN61"/>
  <c r="AM61"/>
  <c r="AL61"/>
  <c r="AK61"/>
  <c r="W61"/>
  <c r="AH61" s="1"/>
  <c r="L61"/>
  <c r="AT60"/>
  <c r="AS60"/>
  <c r="AR60"/>
  <c r="AP60"/>
  <c r="AO60"/>
  <c r="AN60"/>
  <c r="AM60"/>
  <c r="AL60"/>
  <c r="AU60" s="1"/>
  <c r="AK60"/>
  <c r="W60"/>
  <c r="AH60" s="1"/>
  <c r="L60"/>
  <c r="AT59"/>
  <c r="AS59"/>
  <c r="AR59"/>
  <c r="AP59"/>
  <c r="AO59"/>
  <c r="AN59"/>
  <c r="AM59"/>
  <c r="AL59"/>
  <c r="AK59"/>
  <c r="W59"/>
  <c r="AH59" s="1"/>
  <c r="L59"/>
  <c r="AT58"/>
  <c r="AS58"/>
  <c r="AR58"/>
  <c r="AP58"/>
  <c r="AO58"/>
  <c r="AN58"/>
  <c r="AM58"/>
  <c r="AL58"/>
  <c r="AU58" s="1"/>
  <c r="AK58"/>
  <c r="W58"/>
  <c r="AH58" s="1"/>
  <c r="L58"/>
  <c r="AT57"/>
  <c r="AS57"/>
  <c r="AR57"/>
  <c r="AP57"/>
  <c r="AO57"/>
  <c r="AN57"/>
  <c r="AM57"/>
  <c r="AL57"/>
  <c r="AK57"/>
  <c r="W57"/>
  <c r="AH57" s="1"/>
  <c r="L57"/>
  <c r="AT56"/>
  <c r="AS56"/>
  <c r="AR56"/>
  <c r="AP56"/>
  <c r="AO56"/>
  <c r="AN56"/>
  <c r="AM56"/>
  <c r="AL56"/>
  <c r="AK56"/>
  <c r="W56"/>
  <c r="AE56" s="1"/>
  <c r="L56"/>
  <c r="AT55"/>
  <c r="AS55"/>
  <c r="AR55"/>
  <c r="AP55"/>
  <c r="AO55"/>
  <c r="AN55"/>
  <c r="AM55"/>
  <c r="AL55"/>
  <c r="AK55"/>
  <c r="W55"/>
  <c r="AH55" s="1"/>
  <c r="L55"/>
  <c r="AT54"/>
  <c r="AS54"/>
  <c r="AR54"/>
  <c r="AP54"/>
  <c r="AO54"/>
  <c r="AN54"/>
  <c r="AM54"/>
  <c r="AL54"/>
  <c r="AU54" s="1"/>
  <c r="AK54"/>
  <c r="W54"/>
  <c r="AH54" s="1"/>
  <c r="L54"/>
  <c r="AT53"/>
  <c r="AS53"/>
  <c r="AR53"/>
  <c r="AP53"/>
  <c r="AO53"/>
  <c r="AN53"/>
  <c r="AM53"/>
  <c r="AL53"/>
  <c r="AK53"/>
  <c r="W53"/>
  <c r="AH53" s="1"/>
  <c r="L53"/>
  <c r="AT52"/>
  <c r="AS52"/>
  <c r="AR52"/>
  <c r="AP52"/>
  <c r="AO52"/>
  <c r="AN52"/>
  <c r="AM52"/>
  <c r="AL52"/>
  <c r="AU52" s="1"/>
  <c r="AK52"/>
  <c r="W52"/>
  <c r="AH52" s="1"/>
  <c r="L52"/>
  <c r="AT51"/>
  <c r="AS51"/>
  <c r="AR51"/>
  <c r="AP51"/>
  <c r="AO51"/>
  <c r="AN51"/>
  <c r="AM51"/>
  <c r="AL51"/>
  <c r="AK51"/>
  <c r="W51"/>
  <c r="AH51" s="1"/>
  <c r="L51"/>
  <c r="AT50"/>
  <c r="AS50"/>
  <c r="AR50"/>
  <c r="AP50"/>
  <c r="AO50"/>
  <c r="AN50"/>
  <c r="AM50"/>
  <c r="AL50"/>
  <c r="AU50" s="1"/>
  <c r="AK50"/>
  <c r="W50"/>
  <c r="AH50" s="1"/>
  <c r="L50"/>
  <c r="AT49"/>
  <c r="AS49"/>
  <c r="AR49"/>
  <c r="AP49"/>
  <c r="AO49"/>
  <c r="AN49"/>
  <c r="AM49"/>
  <c r="AL49"/>
  <c r="AK49"/>
  <c r="W49"/>
  <c r="AH49" s="1"/>
  <c r="L49"/>
  <c r="AT48"/>
  <c r="AS48"/>
  <c r="AR48"/>
  <c r="AP48"/>
  <c r="AO48"/>
  <c r="AN48"/>
  <c r="AM48"/>
  <c r="AL48"/>
  <c r="AU48" s="1"/>
  <c r="AK48"/>
  <c r="W48"/>
  <c r="AH48" s="1"/>
  <c r="L48"/>
  <c r="AT47"/>
  <c r="AS47"/>
  <c r="AR47"/>
  <c r="AP47"/>
  <c r="AO47"/>
  <c r="AN47"/>
  <c r="AM47"/>
  <c r="AL47"/>
  <c r="AK47"/>
  <c r="W47"/>
  <c r="AH47" s="1"/>
  <c r="L47"/>
  <c r="AT46"/>
  <c r="AS46"/>
  <c r="AR46"/>
  <c r="AP46"/>
  <c r="AO46"/>
  <c r="AN46"/>
  <c r="AM46"/>
  <c r="AL46"/>
  <c r="AU46" s="1"/>
  <c r="AK46"/>
  <c r="W46"/>
  <c r="AH46" s="1"/>
  <c r="L46"/>
  <c r="AT45"/>
  <c r="AS45"/>
  <c r="AR45"/>
  <c r="AP45"/>
  <c r="AO45"/>
  <c r="AN45"/>
  <c r="AM45"/>
  <c r="AL45"/>
  <c r="AK45"/>
  <c r="W45"/>
  <c r="AH45" s="1"/>
  <c r="L45"/>
  <c r="AT44"/>
  <c r="AS44"/>
  <c r="AR44"/>
  <c r="AP44"/>
  <c r="AO44"/>
  <c r="AN44"/>
  <c r="AM44"/>
  <c r="AL44"/>
  <c r="AU44" s="1"/>
  <c r="AK44"/>
  <c r="W44"/>
  <c r="AH44" s="1"/>
  <c r="L44"/>
  <c r="AT43"/>
  <c r="AS43"/>
  <c r="AR43"/>
  <c r="AP43"/>
  <c r="AO43"/>
  <c r="AN43"/>
  <c r="AM43"/>
  <c r="AL43"/>
  <c r="AK43"/>
  <c r="W43"/>
  <c r="AE43" s="1"/>
  <c r="L43"/>
  <c r="AT42"/>
  <c r="AS42"/>
  <c r="AR42"/>
  <c r="AP42"/>
  <c r="AO42"/>
  <c r="AN42"/>
  <c r="AM42"/>
  <c r="AL42"/>
  <c r="AU42" s="1"/>
  <c r="AK42"/>
  <c r="W42"/>
  <c r="AH42" s="1"/>
  <c r="L42"/>
  <c r="AT41"/>
  <c r="AS41"/>
  <c r="AR41"/>
  <c r="AP41"/>
  <c r="AO41"/>
  <c r="AN41"/>
  <c r="AM41"/>
  <c r="AL41"/>
  <c r="AK41"/>
  <c r="W41"/>
  <c r="AH41" s="1"/>
  <c r="L41"/>
  <c r="AT40"/>
  <c r="AS40"/>
  <c r="AR40"/>
  <c r="AP40"/>
  <c r="AO40"/>
  <c r="AN40"/>
  <c r="AM40"/>
  <c r="AL40"/>
  <c r="AU40" s="1"/>
  <c r="AK40"/>
  <c r="W40"/>
  <c r="AH40" s="1"/>
  <c r="L40"/>
  <c r="AT39"/>
  <c r="AS39"/>
  <c r="AR39"/>
  <c r="AP39"/>
  <c r="AO39"/>
  <c r="AN39"/>
  <c r="AM39"/>
  <c r="AL39"/>
  <c r="AK39"/>
  <c r="W39"/>
  <c r="AH39" s="1"/>
  <c r="L39"/>
  <c r="AT38"/>
  <c r="AS38"/>
  <c r="AR38"/>
  <c r="AP38"/>
  <c r="AO38"/>
  <c r="AN38"/>
  <c r="AM38"/>
  <c r="AL38"/>
  <c r="AU38" s="1"/>
  <c r="AK38"/>
  <c r="W38"/>
  <c r="AH38" s="1"/>
  <c r="L38"/>
  <c r="AT37"/>
  <c r="AS37"/>
  <c r="AR37"/>
  <c r="AP37"/>
  <c r="AO37"/>
  <c r="AN37"/>
  <c r="AM37"/>
  <c r="AL37"/>
  <c r="AK37"/>
  <c r="W37"/>
  <c r="AH37" s="1"/>
  <c r="L37"/>
  <c r="AT36"/>
  <c r="AS36"/>
  <c r="AR36"/>
  <c r="AP36"/>
  <c r="AO36"/>
  <c r="AN36"/>
  <c r="AM36"/>
  <c r="AL36"/>
  <c r="AU36" s="1"/>
  <c r="AK36"/>
  <c r="W36"/>
  <c r="AH36" s="1"/>
  <c r="L36"/>
  <c r="AT35"/>
  <c r="AS35"/>
  <c r="AR35"/>
  <c r="AP35"/>
  <c r="AO35"/>
  <c r="AN35"/>
  <c r="AM35"/>
  <c r="AL35"/>
  <c r="AK35"/>
  <c r="W35"/>
  <c r="L35"/>
  <c r="AT34"/>
  <c r="AS34"/>
  <c r="AR34"/>
  <c r="AP34"/>
  <c r="AO34"/>
  <c r="AN34"/>
  <c r="AM34"/>
  <c r="AL34"/>
  <c r="AU34" s="1"/>
  <c r="AK34"/>
  <c r="W34"/>
  <c r="AC34" s="1"/>
  <c r="L34"/>
  <c r="AT33"/>
  <c r="AS33"/>
  <c r="AR33"/>
  <c r="AP33"/>
  <c r="AO33"/>
  <c r="AN33"/>
  <c r="AM33"/>
  <c r="AL33"/>
  <c r="AK33"/>
  <c r="AC33"/>
  <c r="Y33"/>
  <c r="AQ33" s="1"/>
  <c r="W33"/>
  <c r="AE33" s="1"/>
  <c r="L33"/>
  <c r="AT32"/>
  <c r="AS32"/>
  <c r="AR32"/>
  <c r="AP32"/>
  <c r="AO32"/>
  <c r="AN32"/>
  <c r="AM32"/>
  <c r="AL32"/>
  <c r="AK32"/>
  <c r="AE32"/>
  <c r="Z32"/>
  <c r="W32"/>
  <c r="AH32" s="1"/>
  <c r="L32"/>
  <c r="AT31"/>
  <c r="AS31"/>
  <c r="AR31"/>
  <c r="AP31"/>
  <c r="AO31"/>
  <c r="AN31"/>
  <c r="AM31"/>
  <c r="AL31"/>
  <c r="AK31"/>
  <c r="AE31"/>
  <c r="Z31"/>
  <c r="W31"/>
  <c r="AH31" s="1"/>
  <c r="L31"/>
  <c r="AT30"/>
  <c r="AS30"/>
  <c r="AR30"/>
  <c r="AP30"/>
  <c r="AO30"/>
  <c r="AN30"/>
  <c r="AM30"/>
  <c r="AL30"/>
  <c r="AK30"/>
  <c r="AE30"/>
  <c r="Z30"/>
  <c r="W30"/>
  <c r="AH30" s="1"/>
  <c r="L30"/>
  <c r="AT29"/>
  <c r="AS29"/>
  <c r="AR29"/>
  <c r="AP29"/>
  <c r="AO29"/>
  <c r="AN29"/>
  <c r="AM29"/>
  <c r="AL29"/>
  <c r="AK29"/>
  <c r="W29"/>
  <c r="AE29" s="1"/>
  <c r="L29"/>
  <c r="AT28"/>
  <c r="AS28"/>
  <c r="AR28"/>
  <c r="AP28"/>
  <c r="AO28"/>
  <c r="AN28"/>
  <c r="AM28"/>
  <c r="AL28"/>
  <c r="AK28"/>
  <c r="AU28" s="1"/>
  <c r="W28"/>
  <c r="AH28" s="1"/>
  <c r="L28"/>
  <c r="AT27"/>
  <c r="AS27"/>
  <c r="AR27"/>
  <c r="AP27"/>
  <c r="AO27"/>
  <c r="AN27"/>
  <c r="AM27"/>
  <c r="AL27"/>
  <c r="AK27"/>
  <c r="AU27" s="1"/>
  <c r="W27"/>
  <c r="AH27" s="1"/>
  <c r="L27"/>
  <c r="AT26"/>
  <c r="AS26"/>
  <c r="AR26"/>
  <c r="AP26"/>
  <c r="AO26"/>
  <c r="AN26"/>
  <c r="AM26"/>
  <c r="AL26"/>
  <c r="AK26"/>
  <c r="AU26" s="1"/>
  <c r="W26"/>
  <c r="AH26" s="1"/>
  <c r="L26"/>
  <c r="AT25"/>
  <c r="AS25"/>
  <c r="AR25"/>
  <c r="AP25"/>
  <c r="AO25"/>
  <c r="AN25"/>
  <c r="AM25"/>
  <c r="AL25"/>
  <c r="AK25"/>
  <c r="AU25" s="1"/>
  <c r="W25"/>
  <c r="AH25" s="1"/>
  <c r="L25"/>
  <c r="AT24"/>
  <c r="AS24"/>
  <c r="AR24"/>
  <c r="AP24"/>
  <c r="AO24"/>
  <c r="AN24"/>
  <c r="AM24"/>
  <c r="AL24"/>
  <c r="AK24"/>
  <c r="AC24"/>
  <c r="Y24"/>
  <c r="AQ24" s="1"/>
  <c r="W24"/>
  <c r="AE24" s="1"/>
  <c r="L24"/>
  <c r="AT23"/>
  <c r="AS23"/>
  <c r="AR23"/>
  <c r="AP23"/>
  <c r="AO23"/>
  <c r="AN23"/>
  <c r="AM23"/>
  <c r="AL23"/>
  <c r="AK23"/>
  <c r="AE23"/>
  <c r="Z23"/>
  <c r="W23"/>
  <c r="AH23" s="1"/>
  <c r="L23"/>
  <c r="AT22"/>
  <c r="AS22"/>
  <c r="AR22"/>
  <c r="AP22"/>
  <c r="AO22"/>
  <c r="AN22"/>
  <c r="AM22"/>
  <c r="AL22"/>
  <c r="AK22"/>
  <c r="AE22"/>
  <c r="Z22"/>
  <c r="W22"/>
  <c r="AH22" s="1"/>
  <c r="L22"/>
  <c r="AT21"/>
  <c r="AS21"/>
  <c r="AR21"/>
  <c r="AP21"/>
  <c r="AO21"/>
  <c r="AN21"/>
  <c r="AM21"/>
  <c r="AL21"/>
  <c r="AK21"/>
  <c r="AE21"/>
  <c r="Z21"/>
  <c r="W21"/>
  <c r="AH21" s="1"/>
  <c r="L21"/>
  <c r="AT20"/>
  <c r="AS20"/>
  <c r="AR20"/>
  <c r="AP20"/>
  <c r="AO20"/>
  <c r="AN20"/>
  <c r="AM20"/>
  <c r="AL20"/>
  <c r="AK20"/>
  <c r="AE20"/>
  <c r="Z20"/>
  <c r="W20"/>
  <c r="AH20" s="1"/>
  <c r="L20"/>
  <c r="AT19"/>
  <c r="AS19"/>
  <c r="AR19"/>
  <c r="AP19"/>
  <c r="AN19"/>
  <c r="AM19"/>
  <c r="AL19"/>
  <c r="AK19"/>
  <c r="AF19"/>
  <c r="AF102" s="1"/>
  <c r="AF103" s="1"/>
  <c r="AA19"/>
  <c r="W19"/>
  <c r="L19"/>
  <c r="AT18"/>
  <c r="AS18"/>
  <c r="AR18"/>
  <c r="AP18"/>
  <c r="AO18"/>
  <c r="AN18"/>
  <c r="AM18"/>
  <c r="AL18"/>
  <c r="AU18" s="1"/>
  <c r="AK18"/>
  <c r="W18"/>
  <c r="AH18" s="1"/>
  <c r="L18"/>
  <c r="AT17"/>
  <c r="AS17"/>
  <c r="AR17"/>
  <c r="AP17"/>
  <c r="AO17"/>
  <c r="AN17"/>
  <c r="AM17"/>
  <c r="AL17"/>
  <c r="AK17"/>
  <c r="W17"/>
  <c r="L17"/>
  <c r="AT16"/>
  <c r="AS16"/>
  <c r="AR16"/>
  <c r="AP16"/>
  <c r="AO16"/>
  <c r="AN16"/>
  <c r="AM16"/>
  <c r="AL16"/>
  <c r="AU16" s="1"/>
  <c r="AK16"/>
  <c r="W16"/>
  <c r="AA16" s="1"/>
  <c r="L16"/>
  <c r="AT15"/>
  <c r="AS15"/>
  <c r="AR15"/>
  <c r="AP15"/>
  <c r="AO15"/>
  <c r="AN15"/>
  <c r="AM15"/>
  <c r="AL15"/>
  <c r="AK15"/>
  <c r="W15"/>
  <c r="AH15" s="1"/>
  <c r="L15"/>
  <c r="AT14"/>
  <c r="AS14"/>
  <c r="AR14"/>
  <c r="AP14"/>
  <c r="AO14"/>
  <c r="AN14"/>
  <c r="AM14"/>
  <c r="AL14"/>
  <c r="AK14"/>
  <c r="W14"/>
  <c r="L14"/>
  <c r="AT13"/>
  <c r="AS13"/>
  <c r="AR13"/>
  <c r="AP13"/>
  <c r="AO13"/>
  <c r="AN13"/>
  <c r="AM13"/>
  <c r="AL13"/>
  <c r="AK13"/>
  <c r="AA13"/>
  <c r="W13"/>
  <c r="AH13" s="1"/>
  <c r="L13"/>
  <c r="AT12"/>
  <c r="AS12"/>
  <c r="AR12"/>
  <c r="AP12"/>
  <c r="AO12"/>
  <c r="AN12"/>
  <c r="AM12"/>
  <c r="AL12"/>
  <c r="AU12" s="1"/>
  <c r="AK12"/>
  <c r="W12"/>
  <c r="AH12" s="1"/>
  <c r="L12"/>
  <c r="AT11"/>
  <c r="AS11"/>
  <c r="AR11"/>
  <c r="AP11"/>
  <c r="AO11"/>
  <c r="AN11"/>
  <c r="AM11"/>
  <c r="AL11"/>
  <c r="AK11"/>
  <c r="W11"/>
  <c r="AC11" s="1"/>
  <c r="L11"/>
  <c r="AT10"/>
  <c r="AS10"/>
  <c r="AR10"/>
  <c r="AP10"/>
  <c r="AO10"/>
  <c r="AN10"/>
  <c r="AM10"/>
  <c r="AL10"/>
  <c r="AU10" s="1"/>
  <c r="AK10"/>
  <c r="W10"/>
  <c r="AC10" s="1"/>
  <c r="L10"/>
  <c r="AT9"/>
  <c r="AS9"/>
  <c r="AR9"/>
  <c r="AP9"/>
  <c r="AO9"/>
  <c r="AN9"/>
  <c r="AM9"/>
  <c r="AL9"/>
  <c r="AK9"/>
  <c r="W9"/>
  <c r="AA9" s="1"/>
  <c r="L9"/>
  <c r="AT8"/>
  <c r="AS8"/>
  <c r="AR8"/>
  <c r="AP8"/>
  <c r="AO8"/>
  <c r="AN8"/>
  <c r="AM8"/>
  <c r="AL8"/>
  <c r="AU8" s="1"/>
  <c r="AK8"/>
  <c r="W8"/>
  <c r="AH8" s="1"/>
  <c r="L8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T7"/>
  <c r="AS7"/>
  <c r="AR7"/>
  <c r="AP7"/>
  <c r="AO7"/>
  <c r="AN7"/>
  <c r="AM7"/>
  <c r="AL7"/>
  <c r="AK7"/>
  <c r="W7"/>
  <c r="L7"/>
  <c r="AH16" l="1"/>
  <c r="AB25"/>
  <c r="AB26"/>
  <c r="AB27"/>
  <c r="AB28"/>
  <c r="AA29"/>
  <c r="AH29"/>
  <c r="AA34"/>
  <c r="AH34"/>
  <c r="AB72"/>
  <c r="AB73"/>
  <c r="AB74"/>
  <c r="AB75"/>
  <c r="AB76"/>
  <c r="AB77"/>
  <c r="AB91"/>
  <c r="AB92"/>
  <c r="AB93"/>
  <c r="AA94"/>
  <c r="AH94"/>
  <c r="Z95"/>
  <c r="AE95"/>
  <c r="Z96"/>
  <c r="AE96"/>
  <c r="Z98"/>
  <c r="AU9"/>
  <c r="AU11"/>
  <c r="AU13"/>
  <c r="AU15"/>
  <c r="AB20"/>
  <c r="AU20"/>
  <c r="AB21"/>
  <c r="AU21"/>
  <c r="AB22"/>
  <c r="AU22"/>
  <c r="AB23"/>
  <c r="AU23"/>
  <c r="AA24"/>
  <c r="AH24"/>
  <c r="Z25"/>
  <c r="AE25"/>
  <c r="Z26"/>
  <c r="AE26"/>
  <c r="Z27"/>
  <c r="AE27"/>
  <c r="Z28"/>
  <c r="AE28"/>
  <c r="Y29"/>
  <c r="AQ29" s="1"/>
  <c r="AC29"/>
  <c r="AB30"/>
  <c r="AU30"/>
  <c r="AB31"/>
  <c r="AU31"/>
  <c r="AB32"/>
  <c r="AU32"/>
  <c r="AA33"/>
  <c r="AH33"/>
  <c r="Y34"/>
  <c r="AU35"/>
  <c r="AU37"/>
  <c r="AU39"/>
  <c r="AU41"/>
  <c r="AU45"/>
  <c r="AU47"/>
  <c r="AU49"/>
  <c r="AU51"/>
  <c r="AU53"/>
  <c r="AU55"/>
  <c r="AU57"/>
  <c r="AU59"/>
  <c r="AU61"/>
  <c r="AU63"/>
  <c r="AU67"/>
  <c r="Z72"/>
  <c r="AE72"/>
  <c r="Z73"/>
  <c r="AE73"/>
  <c r="Z74"/>
  <c r="AE74"/>
  <c r="Z75"/>
  <c r="AE75"/>
  <c r="Z76"/>
  <c r="AE76"/>
  <c r="AU77"/>
  <c r="AB78"/>
  <c r="AU78"/>
  <c r="AB79"/>
  <c r="AU79"/>
  <c r="AB80"/>
  <c r="AU80"/>
  <c r="AB81"/>
  <c r="AU81"/>
  <c r="AB82"/>
  <c r="AU82"/>
  <c r="AB83"/>
  <c r="AU83"/>
  <c r="AB84"/>
  <c r="AU84"/>
  <c r="AB85"/>
  <c r="AU85"/>
  <c r="AB86"/>
  <c r="AU86"/>
  <c r="AB87"/>
  <c r="AU87"/>
  <c r="AB88"/>
  <c r="AU88"/>
  <c r="AB89"/>
  <c r="AU89"/>
  <c r="AA90"/>
  <c r="AH90"/>
  <c r="Z91"/>
  <c r="AE91"/>
  <c r="Z92"/>
  <c r="AE92"/>
  <c r="Z93"/>
  <c r="AE93"/>
  <c r="Y94"/>
  <c r="AQ94" s="1"/>
  <c r="AC94"/>
  <c r="AB95"/>
  <c r="AU95"/>
  <c r="AB96"/>
  <c r="AU96"/>
  <c r="AB97"/>
  <c r="AU97"/>
  <c r="AE98"/>
  <c r="Z99"/>
  <c r="AE99"/>
  <c r="AB98"/>
  <c r="AU98"/>
  <c r="AB99"/>
  <c r="AU99"/>
  <c r="X109"/>
  <c r="W103"/>
  <c r="X104" s="1"/>
  <c r="W102"/>
  <c r="AL102"/>
  <c r="AL103"/>
  <c r="AC108" s="1"/>
  <c r="AN102"/>
  <c r="AN103"/>
  <c r="AE108" s="1"/>
  <c r="AP102"/>
  <c r="AP103"/>
  <c r="AG108" s="1"/>
  <c r="AG109" s="1"/>
  <c r="AS103"/>
  <c r="AH108" s="1"/>
  <c r="AS102"/>
  <c r="AH14"/>
  <c r="AC14"/>
  <c r="AA14"/>
  <c r="Y14"/>
  <c r="AH17"/>
  <c r="AC17"/>
  <c r="AA17"/>
  <c r="Y17"/>
  <c r="AQ17" s="1"/>
  <c r="AU17" s="1"/>
  <c r="AK103"/>
  <c r="AB108" s="1"/>
  <c r="AK102"/>
  <c r="AM103"/>
  <c r="AD108" s="1"/>
  <c r="AD109" s="1"/>
  <c r="AM102"/>
  <c r="AR102"/>
  <c r="AR103"/>
  <c r="Z108" s="1"/>
  <c r="AT102"/>
  <c r="AT103"/>
  <c r="AA108" s="1"/>
  <c r="AE13"/>
  <c r="AB13"/>
  <c r="Z13"/>
  <c r="AE16"/>
  <c r="AB16"/>
  <c r="Z16"/>
  <c r="AH19"/>
  <c r="AE19"/>
  <c r="AB19"/>
  <c r="Z19"/>
  <c r="AA7"/>
  <c r="AC7"/>
  <c r="AH7"/>
  <c r="AU7"/>
  <c r="AA8"/>
  <c r="AC8"/>
  <c r="AC9"/>
  <c r="AH9"/>
  <c r="AA10"/>
  <c r="AH10"/>
  <c r="AA11"/>
  <c r="AC12"/>
  <c r="AC15"/>
  <c r="Z7"/>
  <c r="AB7"/>
  <c r="AE7"/>
  <c r="Z8"/>
  <c r="AB8"/>
  <c r="AE8"/>
  <c r="Z9"/>
  <c r="AB9"/>
  <c r="AE9"/>
  <c r="Z10"/>
  <c r="AB10"/>
  <c r="AE10"/>
  <c r="Z11"/>
  <c r="AA12"/>
  <c r="AC13"/>
  <c r="Z14"/>
  <c r="AE14"/>
  <c r="AA15"/>
  <c r="AC16"/>
  <c r="Z17"/>
  <c r="AE17"/>
  <c r="AA18"/>
  <c r="AC19"/>
  <c r="AO19"/>
  <c r="AO102" s="1"/>
  <c r="AU29"/>
  <c r="AE11"/>
  <c r="AB11"/>
  <c r="AE12"/>
  <c r="AB12"/>
  <c r="Z12"/>
  <c r="AE15"/>
  <c r="AB15"/>
  <c r="Z15"/>
  <c r="AE18"/>
  <c r="AB18"/>
  <c r="Z18"/>
  <c r="AH35"/>
  <c r="AC35"/>
  <c r="AA35"/>
  <c r="AE35"/>
  <c r="AB35"/>
  <c r="Z35"/>
  <c r="AH11"/>
  <c r="AB14"/>
  <c r="AB17"/>
  <c r="AC18"/>
  <c r="AU24"/>
  <c r="AU33"/>
  <c r="AH77"/>
  <c r="AC77"/>
  <c r="AA20"/>
  <c r="AC20"/>
  <c r="AA21"/>
  <c r="AC21"/>
  <c r="AA22"/>
  <c r="AC22"/>
  <c r="AA23"/>
  <c r="AC23"/>
  <c r="Z24"/>
  <c r="AB24"/>
  <c r="AA25"/>
  <c r="AC25"/>
  <c r="AA26"/>
  <c r="AC26"/>
  <c r="AA27"/>
  <c r="AC27"/>
  <c r="AA28"/>
  <c r="AC28"/>
  <c r="Z29"/>
  <c r="AB29"/>
  <c r="AA30"/>
  <c r="AC30"/>
  <c r="AA31"/>
  <c r="AC31"/>
  <c r="AA32"/>
  <c r="AC32"/>
  <c r="Z33"/>
  <c r="AB33"/>
  <c r="Z34"/>
  <c r="AB34"/>
  <c r="AE34"/>
  <c r="Z36"/>
  <c r="AB36"/>
  <c r="AE36"/>
  <c r="Z37"/>
  <c r="AB37"/>
  <c r="AE37"/>
  <c r="Z38"/>
  <c r="AB38"/>
  <c r="AE38"/>
  <c r="Z39"/>
  <c r="AB39"/>
  <c r="AE39"/>
  <c r="Z40"/>
  <c r="AB40"/>
  <c r="AE40"/>
  <c r="Z41"/>
  <c r="AB41"/>
  <c r="AE41"/>
  <c r="Z42"/>
  <c r="AB42"/>
  <c r="AE42"/>
  <c r="Y43"/>
  <c r="AQ43" s="1"/>
  <c r="AU43" s="1"/>
  <c r="AA43"/>
  <c r="AC43"/>
  <c r="AH43"/>
  <c r="Z44"/>
  <c r="AB44"/>
  <c r="AE44"/>
  <c r="Z45"/>
  <c r="AB45"/>
  <c r="AE45"/>
  <c r="Z46"/>
  <c r="AB46"/>
  <c r="AE46"/>
  <c r="Z47"/>
  <c r="AB47"/>
  <c r="AE47"/>
  <c r="Z48"/>
  <c r="AB48"/>
  <c r="AE48"/>
  <c r="Z49"/>
  <c r="AB49"/>
  <c r="AE49"/>
  <c r="Z50"/>
  <c r="AB50"/>
  <c r="AE50"/>
  <c r="Z51"/>
  <c r="AB51"/>
  <c r="AE51"/>
  <c r="Z52"/>
  <c r="AB52"/>
  <c r="AE52"/>
  <c r="Z53"/>
  <c r="AB53"/>
  <c r="AE53"/>
  <c r="Z54"/>
  <c r="AB54"/>
  <c r="AE54"/>
  <c r="Z55"/>
  <c r="AB55"/>
  <c r="AE55"/>
  <c r="Y56"/>
  <c r="AQ56" s="1"/>
  <c r="AU56" s="1"/>
  <c r="AA56"/>
  <c r="AC56"/>
  <c r="AH56"/>
  <c r="Z57"/>
  <c r="AB57"/>
  <c r="AE57"/>
  <c r="Z58"/>
  <c r="AB58"/>
  <c r="AE58"/>
  <c r="Z59"/>
  <c r="AB59"/>
  <c r="AE59"/>
  <c r="Z60"/>
  <c r="AB60"/>
  <c r="AE60"/>
  <c r="Z61"/>
  <c r="AB61"/>
  <c r="AE61"/>
  <c r="Z62"/>
  <c r="AB62"/>
  <c r="AE62"/>
  <c r="Z63"/>
  <c r="AB63"/>
  <c r="AE63"/>
  <c r="Z64"/>
  <c r="AB64"/>
  <c r="AE64"/>
  <c r="Y65"/>
  <c r="AQ65" s="1"/>
  <c r="AU65" s="1"/>
  <c r="AA65"/>
  <c r="AC65"/>
  <c r="AH65"/>
  <c r="Z66"/>
  <c r="AB66"/>
  <c r="AE66"/>
  <c r="Z67"/>
  <c r="AB67"/>
  <c r="AE67"/>
  <c r="Z68"/>
  <c r="AB68"/>
  <c r="AE68"/>
  <c r="Y69"/>
  <c r="AQ69" s="1"/>
  <c r="AU69" s="1"/>
  <c r="AA69"/>
  <c r="AC69"/>
  <c r="AH69"/>
  <c r="Z70"/>
  <c r="AB70"/>
  <c r="AE70"/>
  <c r="Z71"/>
  <c r="AB71"/>
  <c r="AE71"/>
  <c r="AA72"/>
  <c r="AC72"/>
  <c r="AA73"/>
  <c r="AC73"/>
  <c r="AA74"/>
  <c r="AC74"/>
  <c r="AA75"/>
  <c r="AC75"/>
  <c r="AA76"/>
  <c r="AC76"/>
  <c r="AA77"/>
  <c r="AE77"/>
  <c r="AU90"/>
  <c r="AA36"/>
  <c r="AC36"/>
  <c r="AW36" s="1"/>
  <c r="AA37"/>
  <c r="AC37"/>
  <c r="AW37" s="1"/>
  <c r="AA38"/>
  <c r="AC38"/>
  <c r="AW38" s="1"/>
  <c r="AA39"/>
  <c r="AC39"/>
  <c r="AW39" s="1"/>
  <c r="AA40"/>
  <c r="AC40"/>
  <c r="AW40" s="1"/>
  <c r="AA41"/>
  <c r="AC41"/>
  <c r="AW41" s="1"/>
  <c r="AA42"/>
  <c r="AC42"/>
  <c r="AW42" s="1"/>
  <c r="Z43"/>
  <c r="AB43"/>
  <c r="AA44"/>
  <c r="AC44"/>
  <c r="AA45"/>
  <c r="AC45"/>
  <c r="AA46"/>
  <c r="AC46"/>
  <c r="AA47"/>
  <c r="AC47"/>
  <c r="AA48"/>
  <c r="AC48"/>
  <c r="AA49"/>
  <c r="AC49"/>
  <c r="AA50"/>
  <c r="AC50"/>
  <c r="AA51"/>
  <c r="AC51"/>
  <c r="AA52"/>
  <c r="AC52"/>
  <c r="AA53"/>
  <c r="AC53"/>
  <c r="AA54"/>
  <c r="AC54"/>
  <c r="AA55"/>
  <c r="AC55"/>
  <c r="Z56"/>
  <c r="AB56"/>
  <c r="AA57"/>
  <c r="AC57"/>
  <c r="AW57" s="1"/>
  <c r="AA58"/>
  <c r="AC58"/>
  <c r="AW58" s="1"/>
  <c r="AA59"/>
  <c r="AC59"/>
  <c r="AW59" s="1"/>
  <c r="AA60"/>
  <c r="AC60"/>
  <c r="AW60" s="1"/>
  <c r="AA61"/>
  <c r="AC61"/>
  <c r="AW61" s="1"/>
  <c r="AA62"/>
  <c r="AC62"/>
  <c r="AW62" s="1"/>
  <c r="AA63"/>
  <c r="AC63"/>
  <c r="AW63" s="1"/>
  <c r="AA64"/>
  <c r="AC64"/>
  <c r="AW64" s="1"/>
  <c r="Z65"/>
  <c r="AB65"/>
  <c r="AA66"/>
  <c r="AC66"/>
  <c r="AA67"/>
  <c r="AC67"/>
  <c r="AA68"/>
  <c r="AC68"/>
  <c r="Z69"/>
  <c r="AB69"/>
  <c r="AW69" s="1"/>
  <c r="AA70"/>
  <c r="AC70"/>
  <c r="AW70" s="1"/>
  <c r="AA71"/>
  <c r="AC71"/>
  <c r="AU94"/>
  <c r="AA78"/>
  <c r="AC78"/>
  <c r="AA79"/>
  <c r="AC79"/>
  <c r="AA80"/>
  <c r="AC80"/>
  <c r="AA81"/>
  <c r="AC81"/>
  <c r="AA82"/>
  <c r="AC82"/>
  <c r="AA83"/>
  <c r="AC83"/>
  <c r="AA84"/>
  <c r="AC84"/>
  <c r="AA85"/>
  <c r="AC85"/>
  <c r="AA86"/>
  <c r="AC86"/>
  <c r="AA87"/>
  <c r="AC87"/>
  <c r="AA88"/>
  <c r="AC88"/>
  <c r="AA89"/>
  <c r="AC89"/>
  <c r="Z90"/>
  <c r="AB90"/>
  <c r="AA91"/>
  <c r="AC91"/>
  <c r="AA92"/>
  <c r="AC92"/>
  <c r="AA93"/>
  <c r="AC93"/>
  <c r="Z94"/>
  <c r="AB94"/>
  <c r="AA95"/>
  <c r="AC95"/>
  <c r="AA96"/>
  <c r="AC96"/>
  <c r="AA97"/>
  <c r="AC97"/>
  <c r="AA98"/>
  <c r="AC98"/>
  <c r="AA99"/>
  <c r="AC99"/>
  <c r="AW77" l="1"/>
  <c r="AW76"/>
  <c r="AW75"/>
  <c r="AW74"/>
  <c r="AW73"/>
  <c r="AW72"/>
  <c r="AW17"/>
  <c r="AW35"/>
  <c r="AW18"/>
  <c r="AW12"/>
  <c r="AW9"/>
  <c r="W109"/>
  <c r="AW65"/>
  <c r="AW11"/>
  <c r="AW8"/>
  <c r="AW7"/>
  <c r="AW13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68"/>
  <c r="AW67"/>
  <c r="AW66"/>
  <c r="AW55"/>
  <c r="AW54"/>
  <c r="AW53"/>
  <c r="AW52"/>
  <c r="AW51"/>
  <c r="AW50"/>
  <c r="AW49"/>
  <c r="AW48"/>
  <c r="AW47"/>
  <c r="AW46"/>
  <c r="AW45"/>
  <c r="AW44"/>
  <c r="AW43"/>
  <c r="AW71"/>
  <c r="AW34"/>
  <c r="AW33"/>
  <c r="AW32"/>
  <c r="AW31"/>
  <c r="AW30"/>
  <c r="AW29"/>
  <c r="AW28"/>
  <c r="AW27"/>
  <c r="AW26"/>
  <c r="AW25"/>
  <c r="AW24"/>
  <c r="AW23"/>
  <c r="AW22"/>
  <c r="AW21"/>
  <c r="AW20"/>
  <c r="AW15"/>
  <c r="AW10"/>
  <c r="AW16"/>
  <c r="AW56"/>
  <c r="AH102"/>
  <c r="AH103"/>
  <c r="AV104" s="1"/>
  <c r="AV105" s="1"/>
  <c r="AA103"/>
  <c r="AA102"/>
  <c r="Y103"/>
  <c r="Y102"/>
  <c r="AQ14"/>
  <c r="X105"/>
  <c r="AU19"/>
  <c r="AB102"/>
  <c r="AB103" s="1"/>
  <c r="AB109" s="1"/>
  <c r="AW19"/>
  <c r="AO103"/>
  <c r="AH109"/>
  <c r="Z102"/>
  <c r="Z103"/>
  <c r="AE102"/>
  <c r="AE103" s="1"/>
  <c r="AE109" s="1"/>
  <c r="AC102"/>
  <c r="AC103" s="1"/>
  <c r="AC109" s="1"/>
  <c r="AA109"/>
  <c r="Z109"/>
  <c r="AF108" l="1"/>
  <c r="AF109" s="1"/>
  <c r="AG104"/>
  <c r="AG105" s="1"/>
  <c r="AQ103"/>
  <c r="Y108" s="1"/>
  <c r="Y109" s="1"/>
  <c r="AW109" s="1"/>
  <c r="AQ102"/>
  <c r="AU14"/>
  <c r="AA104"/>
  <c r="AT105" l="1"/>
  <c r="AW14"/>
  <c r="AW102" s="1"/>
  <c r="AU102"/>
  <c r="AU103"/>
  <c r="AA105"/>
  <c r="AW105" s="1"/>
  <c r="AT104"/>
  <c r="AW104" s="1"/>
</calcChain>
</file>

<file path=xl/sharedStrings.xml><?xml version="1.0" encoding="utf-8"?>
<sst xmlns="http://schemas.openxmlformats.org/spreadsheetml/2006/main" count="1128" uniqueCount="240">
  <si>
    <t>PLANTILLA AÑO DE EJERCICIO 2015</t>
  </si>
  <si>
    <t>PLANTILLA CON PROYECCION DE CAMBIOS</t>
  </si>
  <si>
    <t>PLANTILLA ABRIL 2014 ACTUALIZADA</t>
  </si>
  <si>
    <t>COSTO MENSUAL</t>
  </si>
  <si>
    <t>COSTO ANUAL</t>
  </si>
  <si>
    <t>No. Cons</t>
  </si>
  <si>
    <t>UP</t>
  </si>
  <si>
    <t>ORG</t>
  </si>
  <si>
    <t>PG</t>
  </si>
  <si>
    <t>PC</t>
  </si>
  <si>
    <t>UEG</t>
  </si>
  <si>
    <t>CODIGO DEL PUESTO</t>
  </si>
  <si>
    <t>NOMBRE DEL BENEFICIARIO</t>
  </si>
  <si>
    <t>CATEG</t>
  </si>
  <si>
    <t>NOMBRE DEL PUESTO</t>
  </si>
  <si>
    <t>ADSCRIPCIÓN</t>
  </si>
  <si>
    <t>DIRECCION DE ADSCRIPCION AL PUESTO</t>
  </si>
  <si>
    <t>ZONA
ECONÓMICA</t>
  </si>
  <si>
    <t>SUELDO BASE  1131</t>
  </si>
  <si>
    <t>EXCEDENTE</t>
  </si>
  <si>
    <t>SUMA         SUELDO BASE  1131</t>
  </si>
  <si>
    <t>PRIMA QUINQUENAL POR AÑOS DE SERVICIO EFECTIVOS PRESTADOS 1311</t>
  </si>
  <si>
    <t>PRIMA
DOMINICAL
1321</t>
  </si>
  <si>
    <t>PRIMA
VACACIONAL
1321</t>
  </si>
  <si>
    <t>AGUINALDO
1322</t>
  </si>
  <si>
    <t>CUOTAS A
PENSIONES
1431</t>
  </si>
  <si>
    <t>CUOTAS PARA
LA VIVIENDA
1421</t>
  </si>
  <si>
    <t>CUOTAS 
AL IMSS
1411</t>
  </si>
  <si>
    <t>CUOTAS PARA EL SISTEMA DE AHORRO PARA EL RETIRO (SAR) 1432</t>
  </si>
  <si>
    <t>AYUDA PARA DESPENSA
1712</t>
  </si>
  <si>
    <t>AYUDA PARA PASAJES
1713</t>
  </si>
  <si>
    <t>ESTIMULO DIA SERVIDOR PUBLICO        1715</t>
  </si>
  <si>
    <t>IMPACTO AL SALARIO</t>
  </si>
  <si>
    <t>IMPACTO QUINQUENIO 1301</t>
  </si>
  <si>
    <t>CUOTAS A
PENSIONES
1401</t>
  </si>
  <si>
    <t>CUOTAS PARA
LA VIVIENDA
1402</t>
  </si>
  <si>
    <t>CUOTAS 
AL IMSS
1404</t>
  </si>
  <si>
    <t>CUOTAS
AL S.E.D.A.R.
1405</t>
  </si>
  <si>
    <t>DESPENSA
1601</t>
  </si>
  <si>
    <t>PASAJES
1602</t>
  </si>
  <si>
    <t>PRIMA
DOMINICAL
1311</t>
  </si>
  <si>
    <t>PRIMA
VACACIONAL
1311</t>
  </si>
  <si>
    <t xml:space="preserve">IMPACTO AL ESTIMULO DIA SERVIDOR PUBLICO </t>
  </si>
  <si>
    <t>IMPACTO AL AGUINALDO</t>
  </si>
  <si>
    <t>IMPACTO AL SALARIO EN EL TRANSCURSO DEL AÑO      1611</t>
  </si>
  <si>
    <t>OTROS ESTIMULOS 1719</t>
  </si>
  <si>
    <t>TOTAL
ANUAL</t>
  </si>
  <si>
    <t>AGUILAR HERNÁNDEZ MARIA   ROSARIO</t>
  </si>
  <si>
    <t>B</t>
  </si>
  <si>
    <t>AYUDANTE DE SERVICIO</t>
  </si>
  <si>
    <t>INTENDENCIA</t>
  </si>
  <si>
    <t>DIRECCION DE MUSEOGRAFIA</t>
  </si>
  <si>
    <t>ALCANTAR MARTÍN MARIA DE  JESÚS</t>
  </si>
  <si>
    <t>ANALISTA "B"</t>
  </si>
  <si>
    <t>VIGILANCIA</t>
  </si>
  <si>
    <t>ALVAREZ FLORES RAMÓN</t>
  </si>
  <si>
    <t>ÁNGEL VILLALVAZO RODOLFO</t>
  </si>
  <si>
    <t>TECNICO "B"</t>
  </si>
  <si>
    <t>AYÓN FLORES ROSA</t>
  </si>
  <si>
    <t>BARAJAS AVILA MARIA DEL ROCIO</t>
  </si>
  <si>
    <t>RECURSOS HUMANOS</t>
  </si>
  <si>
    <t>DIRECCION ADMINISTRATIVA</t>
  </si>
  <si>
    <t>BEAS HURTADO JUAN JOSÉ</t>
  </si>
  <si>
    <t>BECERRA VARGAS CARLOS GUILLERMO</t>
  </si>
  <si>
    <t>TECNICO EN CIRCUITO CERRADO</t>
  </si>
  <si>
    <t>CIRCUITO CERRADO</t>
  </si>
  <si>
    <t>CAMACHO GONZÁLEZ  MARIA  DEL SOCORRO</t>
  </si>
  <si>
    <t>CASTILLO MORAN SERGIO</t>
  </si>
  <si>
    <t>C</t>
  </si>
  <si>
    <t>DIRECTOR DE AREA DE MUSEOS</t>
  </si>
  <si>
    <t>MUSEOGRAFIA</t>
  </si>
  <si>
    <t>DIRECCION GENERAL</t>
  </si>
  <si>
    <t>CAZARES ZAMORA HUGO</t>
  </si>
  <si>
    <t>MANTENIMIENTO</t>
  </si>
  <si>
    <t>CHAVEZ IÑIGUEZ ALBA TONATZIN</t>
  </si>
  <si>
    <t>TIENDA</t>
  </si>
  <si>
    <t>CHAVEZ VAZQUEZ JORGE ALFREDO</t>
  </si>
  <si>
    <t>ENC.SERV.INTERNOS</t>
  </si>
  <si>
    <t>COLUNGA PERRY MIGUEL</t>
  </si>
  <si>
    <t>CONTRERAS BUSTOS ANA ALEJANDRA</t>
  </si>
  <si>
    <t>TECNICO ESPECIALIZADO A</t>
  </si>
  <si>
    <t>CORTÉS MARTÍNEZ JOSÉ</t>
  </si>
  <si>
    <t>COVARRUBIAS HERNÁNDEZ ROSA YADIRA</t>
  </si>
  <si>
    <t>COORDINACION DE COMPRAS</t>
  </si>
  <si>
    <t>CUEVAS LOPEZ ALFREDO</t>
  </si>
  <si>
    <t>DE LA ROSA SAUCEDO ILEANA ESMERALDA</t>
  </si>
  <si>
    <t>COMISIONADA AL SINDICATO</t>
  </si>
  <si>
    <t>DELGADO TORRES MARCELA</t>
  </si>
  <si>
    <t xml:space="preserve">DÍAZ GONZÁLEZ JOSÉ LUIS </t>
  </si>
  <si>
    <t>DURAZO TRUJILLO MARIA</t>
  </si>
  <si>
    <t>COORDINADOR DE MUSEOGRAFIA</t>
  </si>
  <si>
    <t>COORDINACION DE MUSEOGRAFIA</t>
  </si>
  <si>
    <t>ENCINO GARCIA ISRAEL</t>
  </si>
  <si>
    <t>ESPARZA ESPARZA AGUSTÍN</t>
  </si>
  <si>
    <t>GARCIA MORALES JUAN</t>
  </si>
  <si>
    <t>GONZALEZ AMARAL ERNESTO</t>
  </si>
  <si>
    <t>GUIA DE VISITANTES</t>
  </si>
  <si>
    <t>ATENCION A VISITANTES</t>
  </si>
  <si>
    <t>GONZÁLEZ MARTÍNEZ SILVIA</t>
  </si>
  <si>
    <t>ENCARGADO DE AREA B</t>
  </si>
  <si>
    <t>CONTABILIDAD</t>
  </si>
  <si>
    <t>GUERRERO SALAZAR TRINIDAD</t>
  </si>
  <si>
    <t>GUTIERREZ LÓPEZ GERARDO ANTONIO</t>
  </si>
  <si>
    <t>TECNICO ESPECIALIZADO</t>
  </si>
  <si>
    <t>GUTIÉRREZ LÓPEZ JOSÉ MARTÍN</t>
  </si>
  <si>
    <t>GUTIERREZ PÉREZ OLGA</t>
  </si>
  <si>
    <t>GUTIERREZ SÁNCHEZ ERNESTO</t>
  </si>
  <si>
    <t xml:space="preserve">CHOFER  </t>
  </si>
  <si>
    <t>GUTIÉRREZ SÁNCHEZ MARICELA</t>
  </si>
  <si>
    <t>SRIA.DIRECCION GENERAL</t>
  </si>
  <si>
    <t>HERNANDEZ CARDONA MARIA GABRIELA</t>
  </si>
  <si>
    <t xml:space="preserve">COORDINADOR </t>
  </si>
  <si>
    <t>COORDINACION JURIDICA</t>
  </si>
  <si>
    <t>HERNÁNDEZ ESTRADA JORGE ARMANDO</t>
  </si>
  <si>
    <t>HERNÁNDEZ ZETINA GUADALUPE</t>
  </si>
  <si>
    <t>ENCARGADO DE SERVICIOS INTER</t>
  </si>
  <si>
    <t>HERNANDEZ ZETINA MARIA TERESA</t>
  </si>
  <si>
    <t>HURTADO ASCENCIO MARTHA ALICIA</t>
  </si>
  <si>
    <t>JUAREZ TORRES LUIS FERNANDO</t>
  </si>
  <si>
    <t>BIBLIIOTECA</t>
  </si>
  <si>
    <t>LARA DURAN BLANCA OLIVIA</t>
  </si>
  <si>
    <t>LARIOS ANGUIANO JOSE MAXIMILIANO</t>
  </si>
  <si>
    <t>LARIOS HERNANDEZ EVELIA</t>
  </si>
  <si>
    <t>LARIOS HERNANDEZ MARIA PATRICIA</t>
  </si>
  <si>
    <t>LEDEZMA ANGUIANO CLAUDIA ELIZABETH</t>
  </si>
  <si>
    <t>VACANTE</t>
  </si>
  <si>
    <t>LÓPEZ LARA AMELIA</t>
  </si>
  <si>
    <t>CAJERO</t>
  </si>
  <si>
    <t>TAQUILLA</t>
  </si>
  <si>
    <t>MACIEL CASTILLO JOSÉ LUIS</t>
  </si>
  <si>
    <t>TECNICO "A"</t>
  </si>
  <si>
    <t>MACIEL CASTILLO JOSÉ MARTÍN</t>
  </si>
  <si>
    <t>MACIEL CASTILLO MARIA GUADALUPE</t>
  </si>
  <si>
    <t>MALDONADO PEÑA AGUSTÍN</t>
  </si>
  <si>
    <t>MANRRIQUEZ MEZA ERNESTOR</t>
  </si>
  <si>
    <t>MEDINA ASCENCIO JAIME</t>
  </si>
  <si>
    <t>MEDINA GARCIA MARCO ANTONIO</t>
  </si>
  <si>
    <t>MEZA MACEDO MARIA DEL REFUGIO</t>
  </si>
  <si>
    <t>MONTES RODRIGUEZ ERUBEY</t>
  </si>
  <si>
    <t>MORALES MORALES JOSÉ GERARDO</t>
  </si>
  <si>
    <t>MORALES TELLO GUADALUPE</t>
  </si>
  <si>
    <t>ENCARGADO DE AREA "A"</t>
  </si>
  <si>
    <t>MORALES VILLAGOMEZ MARIANA</t>
  </si>
  <si>
    <t>NAVARRO RIVERA J. DE JESÚS</t>
  </si>
  <si>
    <t>OLIVAREZ PARRA ISRAEL</t>
  </si>
  <si>
    <t>OROZCO GONZALEZ LAURA ELENA</t>
  </si>
  <si>
    <t>ORTEGA CAMACHO MARIA DEL SOCORRO</t>
  </si>
  <si>
    <t>PADILLA RODRIGUEZ AMADO</t>
  </si>
  <si>
    <t>PAREDES DÍAZ EMILIO</t>
  </si>
  <si>
    <t>ANALISTA B</t>
  </si>
  <si>
    <t>PEÑA GONZALEZ VICTOR CESAR</t>
  </si>
  <si>
    <t xml:space="preserve">DISEÑADOR GRAFICO </t>
  </si>
  <si>
    <t>PÉREZ CAZARES SONIA</t>
  </si>
  <si>
    <t>COORDINACION DE EXPOSICIONES</t>
  </si>
  <si>
    <t>PEZA AYON RICARDO</t>
  </si>
  <si>
    <t>DIRECCCION DE MUSEOGRAFIA</t>
  </si>
  <si>
    <t>RAMIREZ BRIONES LILIANA</t>
  </si>
  <si>
    <t xml:space="preserve">RAMIREZ CAMPUZANO OLGA </t>
  </si>
  <si>
    <t xml:space="preserve">DIRECTOR GENERAL </t>
  </si>
  <si>
    <t>RAMIREZ JOSE LUIS</t>
  </si>
  <si>
    <t>REYES JIMÉNEZ TEOFILO DE JESÚS</t>
  </si>
  <si>
    <t>RODRIGUEZ CORONA RUBEN</t>
  </si>
  <si>
    <t>RODRÍGUEZ ESTRADA FRANCISCO JAVIER</t>
  </si>
  <si>
    <t>RODRIGUEZ PÉREZ HECTOR VICENTE</t>
  </si>
  <si>
    <t xml:space="preserve">RUVALCABA LIZARDE RIGOBERTO </t>
  </si>
  <si>
    <t>SALCIDO GUZMAN MARTHA</t>
  </si>
  <si>
    <t>SANCHEZ BONILLA NOE</t>
  </si>
  <si>
    <t>COORDINACION DE RENTA DE ESPACIOS Y COMPRAS</t>
  </si>
  <si>
    <t>SÁNCHEZ CARBAJAL ARMANDO</t>
  </si>
  <si>
    <t>SÁNCHEZ CARVAJAL JOSÉ JAIME</t>
  </si>
  <si>
    <t>SÁNCHEZ FLORES JOSÉ ALEJANDRO</t>
  </si>
  <si>
    <t>INSTITUTO CULTURAL CABAÑAS</t>
  </si>
  <si>
    <t>a</t>
  </si>
  <si>
    <t>F-ING</t>
  </si>
  <si>
    <t>SEXO</t>
  </si>
  <si>
    <t>b</t>
  </si>
  <si>
    <t>c</t>
  </si>
  <si>
    <t>d</t>
  </si>
  <si>
    <t>e</t>
  </si>
  <si>
    <t>h</t>
  </si>
  <si>
    <t>i</t>
  </si>
  <si>
    <t>f</t>
  </si>
  <si>
    <t>k</t>
  </si>
  <si>
    <t>l</t>
  </si>
  <si>
    <t>m</t>
  </si>
  <si>
    <t>n</t>
  </si>
  <si>
    <t>g</t>
  </si>
  <si>
    <t>p</t>
  </si>
  <si>
    <t>q</t>
  </si>
  <si>
    <t>r</t>
  </si>
  <si>
    <t>t</t>
  </si>
  <si>
    <t>u</t>
  </si>
  <si>
    <t>w</t>
  </si>
  <si>
    <t>x</t>
  </si>
  <si>
    <t>y</t>
  </si>
  <si>
    <t xml:space="preserve">i </t>
  </si>
  <si>
    <t>j</t>
  </si>
  <si>
    <t>ñ</t>
  </si>
  <si>
    <t>o</t>
  </si>
  <si>
    <t xml:space="preserve">p </t>
  </si>
  <si>
    <t>s</t>
  </si>
  <si>
    <t>ww</t>
  </si>
  <si>
    <t>NIVEL</t>
  </si>
  <si>
    <t>JOR</t>
  </si>
  <si>
    <t>AREA DE ADSCRIPCIÓN</t>
  </si>
  <si>
    <t>M</t>
  </si>
  <si>
    <t>H</t>
  </si>
  <si>
    <t xml:space="preserve">ROMO RIVAS RICARDO </t>
  </si>
  <si>
    <t>DIRECTOR  ADMINISTRATIVO</t>
  </si>
  <si>
    <t xml:space="preserve">SÁNCHEZ JIMÉNEZ CLAUDIA LETICIA </t>
  </si>
  <si>
    <t>SÁNCHEZ JIMÉNEZ ERNESTO</t>
  </si>
  <si>
    <t>COMISIONADO AL SINDICATO</t>
  </si>
  <si>
    <t>SÁNCHEZ RAMÍREZ PATRICIA</t>
  </si>
  <si>
    <t>SANCHEZ REYNAGA VICTOR MANUEL</t>
  </si>
  <si>
    <t>SILVA HERNANDEZ JOSEFINA</t>
  </si>
  <si>
    <t>TORNERO SANDOVAL SILVIA MARGARITA</t>
  </si>
  <si>
    <t>TORRES LLAMAS LETICIA</t>
  </si>
  <si>
    <t>VALLEJO ARIZPE ALEJANDRA YADIRA</t>
  </si>
  <si>
    <t>ENCARGADO DE AREA "B"</t>
  </si>
  <si>
    <t>VARGAS RODRIGUEZ EDUARDO</t>
  </si>
  <si>
    <t>VARGAS VILLA ALFONSO</t>
  </si>
  <si>
    <t>VELAZQUEZ ALCANTAR ALEJANDRO</t>
  </si>
  <si>
    <t>VILLA VALADEZ ANDRES</t>
  </si>
  <si>
    <t>VILLALVAZO LEONARDO PAULINO</t>
  </si>
  <si>
    <t>VILLANUEVA ISORDIA ROBERTO</t>
  </si>
  <si>
    <t>VILLEGAS LEYVA VERONICA</t>
  </si>
  <si>
    <t xml:space="preserve">VIRGEN VILLEGAS ADALBERTO </t>
  </si>
  <si>
    <t>CHOFER ESPECIALIZADO</t>
  </si>
  <si>
    <t>ACTUALIZACION AGOSTO 2014</t>
  </si>
  <si>
    <t xml:space="preserve"> </t>
  </si>
  <si>
    <t xml:space="preserve">impacto </t>
  </si>
  <si>
    <t>DRA. MYRIAM VACHEZ PLAGNOL</t>
  </si>
  <si>
    <t xml:space="preserve">CONSEJERO TITULAR O REPRESENTANTE </t>
  </si>
  <si>
    <t>PRESIDENTE DEL CONSEJO DIRECTIVO</t>
  </si>
  <si>
    <t>CONTRALORIA DEL ESTADO</t>
  </si>
  <si>
    <t>UNIVERSIDAD DE GUADALAJARA</t>
  </si>
  <si>
    <t>SECRETARIA DE EDUCACIÓN</t>
  </si>
  <si>
    <t>Sesión del Consejo Directivo del Instituto Cultural Cabañas</t>
  </si>
  <si>
    <t>INSTITUTO NACIONAL DE BELLAS ARTES</t>
  </si>
  <si>
    <t>GOBIERNO MUNICIPAL DE GUADALAJARA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</si>
</sst>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.00;[Red]0.00"/>
    <numFmt numFmtId="166" formatCode="#,##0.00;[Red]#,##0.00"/>
    <numFmt numFmtId="167" formatCode="#,##0.00_ ;\-#,##0.00\ "/>
    <numFmt numFmtId="168" formatCode="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rgb="FF00B050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b/>
      <sz val="9"/>
      <name val="Century Gothic"/>
      <family val="2"/>
    </font>
    <font>
      <b/>
      <sz val="9"/>
      <name val="Arial"/>
      <family val="2"/>
    </font>
    <font>
      <sz val="9"/>
      <name val="Century Gothic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sz val="9.85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4" fontId="5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3" fontId="3" fillId="0" borderId="0" xfId="2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0" xfId="3" applyFont="1" applyBorder="1" applyAlignment="1">
      <alignment vertical="center" wrapText="1"/>
    </xf>
    <xf numFmtId="0" fontId="11" fillId="0" borderId="0" xfId="3" applyFont="1" applyBorder="1" applyAlignment="1">
      <alignment horizontal="left" vertical="justify" wrapText="1"/>
    </xf>
    <xf numFmtId="0" fontId="8" fillId="0" borderId="0" xfId="3" applyFont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/>
    </xf>
    <xf numFmtId="0" fontId="8" fillId="0" borderId="7" xfId="3" applyFont="1" applyBorder="1" applyAlignment="1">
      <alignment horizontal="center" vertical="center" wrapText="1"/>
    </xf>
    <xf numFmtId="0" fontId="13" fillId="0" borderId="0" xfId="3" applyFont="1"/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vertical="center" wrapText="1"/>
    </xf>
    <xf numFmtId="0" fontId="11" fillId="0" borderId="6" xfId="3" applyFont="1" applyBorder="1" applyAlignment="1">
      <alignment horizontal="left" vertical="justify" wrapText="1"/>
    </xf>
    <xf numFmtId="0" fontId="4" fillId="0" borderId="0" xfId="2" applyNumberFormat="1" applyFont="1" applyFill="1" applyAlignment="1">
      <alignment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" fontId="8" fillId="5" borderId="9" xfId="2" applyNumberFormat="1" applyFont="1" applyFill="1" applyBorder="1" applyAlignment="1">
      <alignment horizontal="center" vertical="center" wrapText="1"/>
    </xf>
    <xf numFmtId="4" fontId="8" fillId="5" borderId="1" xfId="2" applyNumberFormat="1" applyFont="1" applyFill="1" applyBorder="1" applyAlignment="1">
      <alignment horizontal="center" vertical="center" wrapText="1"/>
    </xf>
    <xf numFmtId="4" fontId="8" fillId="5" borderId="1" xfId="2" applyNumberFormat="1" applyFont="1" applyFill="1" applyBorder="1" applyAlignment="1">
      <alignment horizontal="left" vertical="center" wrapText="1"/>
    </xf>
    <xf numFmtId="4" fontId="8" fillId="0" borderId="9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4" fontId="10" fillId="6" borderId="8" xfId="0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Alignment="1">
      <alignment vertical="center"/>
    </xf>
    <xf numFmtId="0" fontId="14" fillId="0" borderId="8" xfId="2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5" fillId="0" borderId="8" xfId="4" applyFont="1" applyFill="1" applyBorder="1" applyAlignment="1">
      <alignment horizontal="left" vertical="center"/>
    </xf>
    <xf numFmtId="14" fontId="16" fillId="0" borderId="8" xfId="4" applyNumberFormat="1" applyFont="1" applyFill="1" applyBorder="1" applyAlignment="1">
      <alignment horizontal="center" vertical="center"/>
    </xf>
    <xf numFmtId="1" fontId="16" fillId="0" borderId="10" xfId="4" applyNumberFormat="1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left" vertical="center"/>
    </xf>
    <xf numFmtId="0" fontId="14" fillId="0" borderId="10" xfId="2" applyFont="1" applyFill="1" applyBorder="1" applyAlignment="1">
      <alignment vertical="center"/>
    </xf>
    <xf numFmtId="3" fontId="14" fillId="0" borderId="8" xfId="2" applyNumberFormat="1" applyFont="1" applyFill="1" applyBorder="1" applyAlignment="1">
      <alignment horizontal="right" vertical="center"/>
    </xf>
    <xf numFmtId="2" fontId="14" fillId="0" borderId="8" xfId="2" applyNumberFormat="1" applyFont="1" applyFill="1" applyBorder="1" applyAlignment="1">
      <alignment horizontal="right" vertical="center"/>
    </xf>
    <xf numFmtId="3" fontId="18" fillId="0" borderId="10" xfId="2" applyNumberFormat="1" applyFont="1" applyFill="1" applyBorder="1" applyAlignment="1">
      <alignment vertical="center"/>
    </xf>
    <xf numFmtId="0" fontId="13" fillId="0" borderId="0" xfId="3" applyFont="1" applyFill="1"/>
    <xf numFmtId="0" fontId="15" fillId="0" borderId="8" xfId="4" applyFont="1" applyFill="1" applyBorder="1" applyAlignment="1">
      <alignment horizontal="left" vertical="center" wrapText="1"/>
    </xf>
    <xf numFmtId="44" fontId="4" fillId="0" borderId="0" xfId="5" applyFont="1" applyFill="1" applyBorder="1"/>
    <xf numFmtId="44" fontId="20" fillId="0" borderId="0" xfId="5" applyFont="1" applyFill="1" applyBorder="1"/>
    <xf numFmtId="0" fontId="21" fillId="0" borderId="0" xfId="0" applyFont="1" applyFill="1"/>
    <xf numFmtId="0" fontId="21" fillId="0" borderId="0" xfId="6" applyFont="1" applyFill="1"/>
    <xf numFmtId="1" fontId="16" fillId="0" borderId="8" xfId="4" applyNumberFormat="1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vertical="center"/>
    </xf>
    <xf numFmtId="3" fontId="18" fillId="0" borderId="8" xfId="2" applyNumberFormat="1" applyFont="1" applyFill="1" applyBorder="1" applyAlignment="1">
      <alignment vertical="center"/>
    </xf>
    <xf numFmtId="0" fontId="14" fillId="0" borderId="10" xfId="2" applyFont="1" applyFill="1" applyBorder="1" applyAlignment="1">
      <alignment vertical="center" wrapText="1"/>
    </xf>
    <xf numFmtId="164" fontId="14" fillId="0" borderId="10" xfId="2" applyNumberFormat="1" applyFont="1" applyFill="1" applyBorder="1" applyAlignment="1">
      <alignment vertical="center"/>
    </xf>
    <xf numFmtId="4" fontId="14" fillId="0" borderId="0" xfId="2" applyNumberFormat="1" applyFont="1" applyFill="1" applyAlignment="1">
      <alignment vertical="center"/>
    </xf>
    <xf numFmtId="0" fontId="14" fillId="0" borderId="11" xfId="2" applyNumberFormat="1" applyFont="1" applyFill="1" applyBorder="1" applyAlignment="1">
      <alignment horizontal="center" vertical="center"/>
    </xf>
    <xf numFmtId="0" fontId="14" fillId="0" borderId="12" xfId="2" applyNumberFormat="1" applyFont="1" applyFill="1" applyBorder="1" applyAlignment="1">
      <alignment horizontal="center" vertical="center"/>
    </xf>
    <xf numFmtId="14" fontId="16" fillId="0" borderId="0" xfId="4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13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165" fontId="14" fillId="0" borderId="0" xfId="2" applyNumberFormat="1" applyFont="1" applyFill="1" applyAlignment="1">
      <alignment horizontal="left" vertical="center"/>
    </xf>
    <xf numFmtId="4" fontId="14" fillId="0" borderId="0" xfId="2" applyNumberFormat="1" applyFont="1" applyFill="1" applyAlignment="1">
      <alignment horizontal="center" vertical="center"/>
    </xf>
    <xf numFmtId="4" fontId="14" fillId="0" borderId="0" xfId="2" applyNumberFormat="1" applyFont="1" applyFill="1" applyAlignment="1">
      <alignment horizontal="left" vertical="center"/>
    </xf>
    <xf numFmtId="165" fontId="14" fillId="0" borderId="0" xfId="2" applyNumberFormat="1" applyFont="1" applyFill="1" applyAlignment="1">
      <alignment horizontal="center" vertical="center"/>
    </xf>
    <xf numFmtId="165" fontId="14" fillId="0" borderId="0" xfId="2" applyNumberFormat="1" applyFont="1" applyFill="1" applyAlignment="1">
      <alignment vertical="center"/>
    </xf>
    <xf numFmtId="0" fontId="14" fillId="0" borderId="0" xfId="2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166" fontId="14" fillId="0" borderId="8" xfId="2" applyNumberFormat="1" applyFont="1" applyFill="1" applyBorder="1" applyAlignment="1">
      <alignment horizontal="right" vertical="center"/>
    </xf>
    <xf numFmtId="0" fontId="16" fillId="0" borderId="8" xfId="2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left" vertical="center"/>
    </xf>
    <xf numFmtId="44" fontId="16" fillId="0" borderId="8" xfId="7" applyFont="1" applyFill="1" applyBorder="1" applyAlignment="1">
      <alignment horizontal="right" vertical="center"/>
    </xf>
    <xf numFmtId="4" fontId="14" fillId="0" borderId="0" xfId="2" applyNumberFormat="1" applyFont="1" applyFill="1" applyBorder="1" applyAlignment="1">
      <alignment vertical="center"/>
    </xf>
    <xf numFmtId="4" fontId="7" fillId="0" borderId="0" xfId="2" applyNumberFormat="1" applyFont="1" applyFill="1" applyAlignment="1">
      <alignment horizontal="left" vertical="center"/>
    </xf>
    <xf numFmtId="0" fontId="16" fillId="0" borderId="0" xfId="2" applyFont="1" applyFill="1" applyAlignment="1">
      <alignment horizontal="right" vertical="center"/>
    </xf>
    <xf numFmtId="44" fontId="14" fillId="0" borderId="8" xfId="7" applyFont="1" applyFill="1" applyBorder="1" applyAlignment="1">
      <alignment horizontal="right" vertical="center"/>
    </xf>
    <xf numFmtId="4" fontId="14" fillId="0" borderId="0" xfId="2" applyNumberFormat="1" applyFont="1" applyFill="1" applyBorder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44" fontId="14" fillId="0" borderId="0" xfId="7" applyFont="1" applyFill="1" applyAlignment="1">
      <alignment horizontal="left" vertical="center"/>
    </xf>
    <xf numFmtId="44" fontId="3" fillId="0" borderId="0" xfId="7" applyFont="1" applyFill="1" applyAlignment="1">
      <alignment horizontal="left" vertical="center"/>
    </xf>
    <xf numFmtId="44" fontId="6" fillId="0" borderId="0" xfId="7" applyFont="1" applyFill="1" applyAlignment="1">
      <alignment horizontal="center"/>
    </xf>
    <xf numFmtId="44" fontId="14" fillId="0" borderId="0" xfId="7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43" fontId="14" fillId="0" borderId="0" xfId="8" applyFont="1" applyFill="1" applyAlignment="1">
      <alignment horizontal="left" vertical="center"/>
    </xf>
    <xf numFmtId="3" fontId="6" fillId="0" borderId="0" xfId="9" applyNumberFormat="1" applyFont="1" applyFill="1" applyAlignment="1">
      <alignment horizontal="center"/>
    </xf>
    <xf numFmtId="44" fontId="14" fillId="0" borderId="0" xfId="1" applyFont="1" applyFill="1" applyAlignment="1">
      <alignment vertical="center"/>
    </xf>
    <xf numFmtId="44" fontId="16" fillId="0" borderId="0" xfId="1" applyFont="1" applyFill="1" applyBorder="1" applyAlignment="1">
      <alignment horizontal="center" vertical="center"/>
    </xf>
    <xf numFmtId="44" fontId="14" fillId="0" borderId="0" xfId="1" applyFont="1" applyFill="1" applyAlignment="1">
      <alignment horizontal="center" vertical="center"/>
    </xf>
    <xf numFmtId="44" fontId="16" fillId="0" borderId="0" xfId="1" applyFont="1" applyFill="1" applyAlignment="1">
      <alignment vertical="center"/>
    </xf>
    <xf numFmtId="44" fontId="14" fillId="0" borderId="0" xfId="1" applyFont="1" applyFill="1" applyBorder="1" applyAlignment="1">
      <alignment horizontal="left" vertical="center"/>
    </xf>
    <xf numFmtId="44" fontId="14" fillId="0" borderId="0" xfId="1" applyFont="1" applyFill="1" applyBorder="1" applyAlignment="1">
      <alignment horizontal="center" vertical="center"/>
    </xf>
    <xf numFmtId="44" fontId="14" fillId="0" borderId="0" xfId="1" applyFont="1" applyFill="1" applyAlignment="1">
      <alignment horizontal="left" vertical="center"/>
    </xf>
    <xf numFmtId="44" fontId="6" fillId="0" borderId="0" xfId="1" applyFont="1" applyFill="1" applyAlignment="1">
      <alignment horizontal="center"/>
    </xf>
    <xf numFmtId="44" fontId="14" fillId="0" borderId="0" xfId="1" applyFont="1" applyFill="1" applyBorder="1" applyAlignment="1">
      <alignment horizontal="right" vertical="center"/>
    </xf>
    <xf numFmtId="44" fontId="13" fillId="0" borderId="0" xfId="1" applyFont="1" applyFill="1"/>
    <xf numFmtId="44" fontId="4" fillId="0" borderId="0" xfId="1" applyFont="1" applyFill="1" applyAlignment="1">
      <alignment vertical="center"/>
    </xf>
    <xf numFmtId="44" fontId="3" fillId="0" borderId="0" xfId="1" applyFont="1" applyFill="1" applyAlignment="1">
      <alignment vertical="center"/>
    </xf>
    <xf numFmtId="0" fontId="16" fillId="0" borderId="0" xfId="2" applyFont="1" applyFill="1" applyBorder="1" applyAlignment="1">
      <alignment vertical="center"/>
    </xf>
    <xf numFmtId="0" fontId="1" fillId="0" borderId="0" xfId="4" applyFill="1" applyAlignment="1">
      <alignment horizontal="center"/>
    </xf>
    <xf numFmtId="0" fontId="14" fillId="0" borderId="0" xfId="2" applyFont="1" applyFill="1" applyBorder="1" applyAlignment="1">
      <alignment horizontal="left" vertical="center"/>
    </xf>
    <xf numFmtId="0" fontId="22" fillId="0" borderId="0" xfId="4" applyFont="1" applyFill="1"/>
    <xf numFmtId="0" fontId="16" fillId="0" borderId="0" xfId="4" applyFont="1" applyFill="1"/>
    <xf numFmtId="0" fontId="22" fillId="0" borderId="0" xfId="4" applyFont="1" applyFill="1" applyAlignment="1">
      <alignment horizontal="center"/>
    </xf>
    <xf numFmtId="0" fontId="1" fillId="0" borderId="0" xfId="4" applyFill="1"/>
    <xf numFmtId="167" fontId="23" fillId="0" borderId="0" xfId="5" applyNumberFormat="1" applyFont="1" applyFill="1" applyAlignment="1">
      <alignment horizontal="left"/>
    </xf>
    <xf numFmtId="44" fontId="4" fillId="0" borderId="0" xfId="5" applyFont="1" applyFill="1" applyBorder="1" applyAlignment="1">
      <alignment horizontal="left"/>
    </xf>
    <xf numFmtId="0" fontId="13" fillId="0" borderId="0" xfId="4" applyFont="1" applyFill="1"/>
    <xf numFmtId="44" fontId="14" fillId="0" borderId="0" xfId="10" applyFont="1" applyFill="1"/>
    <xf numFmtId="0" fontId="9" fillId="0" borderId="0" xfId="11" applyFill="1"/>
    <xf numFmtId="44" fontId="9" fillId="0" borderId="0" xfId="12" applyFont="1" applyFill="1"/>
    <xf numFmtId="0" fontId="9" fillId="0" borderId="0" xfId="11" applyFill="1" applyAlignment="1">
      <alignment horizontal="center"/>
    </xf>
    <xf numFmtId="168" fontId="9" fillId="0" borderId="0" xfId="11" applyNumberFormat="1" applyFill="1" applyAlignment="1">
      <alignment horizontal="center"/>
    </xf>
    <xf numFmtId="0" fontId="9" fillId="0" borderId="0" xfId="11" applyFill="1" applyAlignment="1">
      <alignment horizontal="right"/>
    </xf>
    <xf numFmtId="0" fontId="16" fillId="0" borderId="0" xfId="13" applyFont="1" applyFill="1" applyAlignment="1">
      <alignment horizontal="left"/>
    </xf>
    <xf numFmtId="167" fontId="24" fillId="0" borderId="0" xfId="14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14" fillId="0" borderId="0" xfId="2" applyFont="1" applyAlignment="1">
      <alignment horizontal="center" vertical="center"/>
    </xf>
    <xf numFmtId="4" fontId="14" fillId="0" borderId="0" xfId="2" applyNumberFormat="1" applyFont="1" applyAlignment="1">
      <alignment vertical="center"/>
    </xf>
    <xf numFmtId="0" fontId="14" fillId="0" borderId="0" xfId="2" applyFont="1" applyAlignment="1">
      <alignment vertical="center"/>
    </xf>
    <xf numFmtId="4" fontId="14" fillId="0" borderId="0" xfId="2" applyNumberFormat="1" applyFont="1" applyAlignment="1">
      <alignment horizontal="center" vertical="center"/>
    </xf>
    <xf numFmtId="4" fontId="1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</cellXfs>
  <cellStyles count="15">
    <cellStyle name="Millares 2" xfId="8"/>
    <cellStyle name="Moneda" xfId="1" builtinId="4"/>
    <cellStyle name="Moneda 2" xfId="14"/>
    <cellStyle name="Moneda 3 3" xfId="10"/>
    <cellStyle name="Moneda 5" xfId="12"/>
    <cellStyle name="Moneda 6" xfId="7"/>
    <cellStyle name="Moneda 7" xfId="5"/>
    <cellStyle name="Normal" xfId="0" builtinId="0"/>
    <cellStyle name="Normal 2 2" xfId="9"/>
    <cellStyle name="Normal 2 3" xfId="11"/>
    <cellStyle name="Normal 2 4" xfId="6"/>
    <cellStyle name="Normal 3 3" xfId="4"/>
    <cellStyle name="Normal 5" xfId="13"/>
    <cellStyle name="Normal 6" xfId="3"/>
    <cellStyle name="Normal_~98851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TC147"/>
  <sheetViews>
    <sheetView tabSelected="1" workbookViewId="0">
      <selection activeCell="A100" sqref="A100:XFD113"/>
    </sheetView>
  </sheetViews>
  <sheetFormatPr baseColWidth="10" defaultColWidth="11.42578125" defaultRowHeight="18"/>
  <cols>
    <col min="1" max="1" width="6.28515625" style="133" bestFit="1" customWidth="1"/>
    <col min="2" max="2" width="5" style="133" customWidth="1"/>
    <col min="3" max="3" width="3" style="133" customWidth="1"/>
    <col min="4" max="4" width="3.85546875" style="133" customWidth="1"/>
    <col min="5" max="5" width="2.7109375" style="133" customWidth="1"/>
    <col min="6" max="6" width="4" style="133" customWidth="1"/>
    <col min="7" max="7" width="4" style="134" customWidth="1"/>
    <col min="8" max="8" width="6.7109375" style="134" customWidth="1"/>
    <col min="9" max="9" width="5.28515625" style="134" hidden="1" customWidth="1"/>
    <col min="10" max="10" width="37.42578125" style="134" customWidth="1"/>
    <col min="11" max="11" width="9.85546875" style="133" customWidth="1"/>
    <col min="12" max="12" width="3" style="133" customWidth="1"/>
    <col min="13" max="13" width="5.140625" style="133" customWidth="1"/>
    <col min="14" max="14" width="5.28515625" style="133" customWidth="1"/>
    <col min="15" max="15" width="4" style="133" customWidth="1"/>
    <col min="16" max="16" width="4.28515625" style="133" customWidth="1"/>
    <col min="17" max="17" width="31.28515625" style="135" customWidth="1"/>
    <col min="18" max="18" width="31.28515625" style="133" customWidth="1"/>
    <col min="19" max="19" width="27.85546875" style="133" customWidth="1"/>
    <col min="20" max="20" width="5" style="135" customWidth="1"/>
    <col min="21" max="21" width="14.42578125" style="75" customWidth="1"/>
    <col min="22" max="22" width="10.5703125" style="136" customWidth="1"/>
    <col min="23" max="23" width="14.42578125" style="137" customWidth="1"/>
    <col min="24" max="24" width="16.7109375" style="76" customWidth="1"/>
    <col min="25" max="25" width="11" style="78" customWidth="1"/>
    <col min="26" max="26" width="14.42578125" style="76" customWidth="1"/>
    <col min="27" max="27" width="14.140625" style="76" customWidth="1"/>
    <col min="28" max="28" width="13.140625" style="74" customWidth="1"/>
    <col min="29" max="29" width="11.7109375" style="135" customWidth="1"/>
    <col min="30" max="30" width="14.140625" style="79" customWidth="1"/>
    <col min="31" max="31" width="12.5703125" style="74" customWidth="1"/>
    <col min="32" max="32" width="13.42578125" style="74" customWidth="1"/>
    <col min="33" max="33" width="12.7109375" style="74" customWidth="1"/>
    <col min="34" max="34" width="12" style="135" customWidth="1"/>
    <col min="35" max="35" width="12" style="74" customWidth="1"/>
    <col min="36" max="36" width="10.28515625" style="74" customWidth="1"/>
    <col min="37" max="37" width="11.140625" style="74" customWidth="1"/>
    <col min="38" max="38" width="10" style="74" customWidth="1"/>
    <col min="39" max="39" width="10.42578125" style="74" customWidth="1"/>
    <col min="40" max="40" width="8.7109375" style="74" customWidth="1"/>
    <col min="41" max="41" width="11.28515625" style="74" customWidth="1"/>
    <col min="42" max="42" width="10.85546875" style="74" customWidth="1"/>
    <col min="43" max="43" width="11.42578125" style="74" customWidth="1"/>
    <col min="44" max="44" width="10" style="74" customWidth="1"/>
    <col min="45" max="45" width="11" style="74" customWidth="1"/>
    <col min="46" max="46" width="12.85546875" style="74" customWidth="1"/>
    <col min="47" max="47" width="13.28515625" style="74" customWidth="1"/>
    <col min="48" max="48" width="13.42578125" style="74" customWidth="1"/>
    <col min="49" max="49" width="14.42578125" style="135" customWidth="1"/>
    <col min="50" max="53" width="11.42578125" style="29"/>
    <col min="54" max="57" width="11.42578125" style="139"/>
    <col min="58" max="16384" width="11.42578125" style="140"/>
  </cols>
  <sheetData>
    <row r="1" spans="1:951 1099:3030 3178:3975 4123:5109 5257:6054 6202:8133 8281:9078 9226:10212 10360:11157 11305:13236 13384:15315 15463:16071" s="4" customFormat="1" ht="45">
      <c r="A1" s="1"/>
      <c r="B1" s="1"/>
      <c r="C1" s="1"/>
      <c r="D1" s="1"/>
      <c r="E1" s="2"/>
      <c r="F1" s="1"/>
      <c r="G1" s="3"/>
      <c r="H1" s="3"/>
      <c r="I1" s="3"/>
      <c r="K1" s="5" t="s">
        <v>0</v>
      </c>
      <c r="L1" s="1"/>
      <c r="M1" s="1"/>
      <c r="N1" s="1"/>
      <c r="O1" s="1"/>
      <c r="P1" s="1"/>
      <c r="Q1" s="6"/>
      <c r="R1" s="1"/>
      <c r="S1" s="1"/>
      <c r="V1" s="7"/>
      <c r="Y1" s="8"/>
      <c r="Z1" s="8"/>
      <c r="AA1" s="8"/>
      <c r="AB1" s="8"/>
      <c r="AC1" s="8"/>
      <c r="AD1" s="8"/>
      <c r="AE1" s="8"/>
      <c r="AF1" s="8"/>
      <c r="AG1" s="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X1" s="10"/>
      <c r="AY1" s="10"/>
      <c r="AZ1" s="10"/>
      <c r="BA1" s="10"/>
      <c r="BB1" s="10"/>
      <c r="BC1" s="10"/>
      <c r="BD1" s="10"/>
      <c r="BE1" s="10"/>
      <c r="FE1" s="4" t="s">
        <v>1</v>
      </c>
      <c r="FH1" s="4" t="s">
        <v>2</v>
      </c>
      <c r="MR1" s="4" t="s">
        <v>3</v>
      </c>
      <c r="MW1" s="4" t="s">
        <v>4</v>
      </c>
      <c r="MY1" s="4" t="s">
        <v>3</v>
      </c>
      <c r="NE1" s="4" t="s">
        <v>4</v>
      </c>
      <c r="TL1" s="4" t="s">
        <v>5</v>
      </c>
      <c r="TM1" s="4" t="s">
        <v>6</v>
      </c>
      <c r="TN1" s="4" t="s">
        <v>7</v>
      </c>
      <c r="TO1" s="4" t="s">
        <v>8</v>
      </c>
      <c r="TP1" s="4" t="s">
        <v>9</v>
      </c>
      <c r="TQ1" s="4" t="s">
        <v>10</v>
      </c>
      <c r="TR1" s="4" t="s">
        <v>11</v>
      </c>
      <c r="TS1" s="4" t="s">
        <v>12</v>
      </c>
      <c r="TT1" s="4" t="s">
        <v>13</v>
      </c>
      <c r="TU1" s="4" t="s">
        <v>14</v>
      </c>
      <c r="TV1" s="4" t="s">
        <v>15</v>
      </c>
      <c r="TW1" s="4" t="s">
        <v>16</v>
      </c>
      <c r="TX1" s="11" t="s">
        <v>17</v>
      </c>
      <c r="TY1" s="4" t="s">
        <v>18</v>
      </c>
      <c r="TZ1" s="4" t="s">
        <v>19</v>
      </c>
      <c r="UA1" s="4" t="s">
        <v>20</v>
      </c>
      <c r="UB1" s="4" t="s">
        <v>21</v>
      </c>
      <c r="UC1" s="11" t="s">
        <v>22</v>
      </c>
      <c r="UD1" s="11" t="s">
        <v>23</v>
      </c>
      <c r="UE1" s="11" t="s">
        <v>24</v>
      </c>
      <c r="UF1" s="11" t="s">
        <v>25</v>
      </c>
      <c r="UG1" s="11" t="s">
        <v>26</v>
      </c>
      <c r="UH1" s="11" t="s">
        <v>27</v>
      </c>
      <c r="UI1" s="4" t="s">
        <v>28</v>
      </c>
      <c r="UJ1" s="11" t="s">
        <v>29</v>
      </c>
      <c r="UK1" s="11" t="s">
        <v>30</v>
      </c>
      <c r="UL1" s="4" t="s">
        <v>31</v>
      </c>
      <c r="UM1" s="4" t="s">
        <v>32</v>
      </c>
      <c r="UN1" s="4" t="s">
        <v>33</v>
      </c>
      <c r="UO1" s="11" t="s">
        <v>34</v>
      </c>
      <c r="UP1" s="11" t="s">
        <v>35</v>
      </c>
      <c r="UQ1" s="11" t="s">
        <v>36</v>
      </c>
      <c r="UR1" s="11" t="s">
        <v>37</v>
      </c>
      <c r="US1" s="11" t="s">
        <v>38</v>
      </c>
      <c r="UT1" s="11" t="s">
        <v>39</v>
      </c>
      <c r="UU1" s="11" t="s">
        <v>40</v>
      </c>
      <c r="UV1" s="11" t="s">
        <v>41</v>
      </c>
      <c r="UW1" s="4" t="s">
        <v>42</v>
      </c>
      <c r="UX1" s="4" t="s">
        <v>43</v>
      </c>
      <c r="UY1" s="4" t="s">
        <v>44</v>
      </c>
      <c r="UZ1" s="4" t="s">
        <v>45</v>
      </c>
      <c r="VA1" s="11" t="s">
        <v>46</v>
      </c>
      <c r="AAS1" s="4">
        <v>1</v>
      </c>
      <c r="AAT1" s="4">
        <v>10</v>
      </c>
      <c r="AAU1" s="4">
        <v>1</v>
      </c>
      <c r="AAV1" s="4">
        <v>20</v>
      </c>
      <c r="AAW1" s="4">
        <v>1</v>
      </c>
      <c r="AAX1" s="4">
        <v>270</v>
      </c>
      <c r="AAZ1" s="4" t="s">
        <v>47</v>
      </c>
      <c r="ABA1" s="4" t="s">
        <v>48</v>
      </c>
      <c r="ABB1" s="4" t="s">
        <v>49</v>
      </c>
      <c r="ABC1" s="4" t="s">
        <v>50</v>
      </c>
      <c r="ABD1" s="4" t="s">
        <v>51</v>
      </c>
      <c r="ABE1" s="4">
        <v>1</v>
      </c>
      <c r="ABF1" s="12">
        <v>6852</v>
      </c>
      <c r="ABG1" s="4">
        <v>0</v>
      </c>
      <c r="ABH1" s="12">
        <v>6852</v>
      </c>
      <c r="ABI1" s="4">
        <v>471</v>
      </c>
      <c r="ABJ1" s="4">
        <v>0</v>
      </c>
      <c r="ABK1" s="12">
        <v>1142</v>
      </c>
      <c r="ABL1" s="12">
        <v>11421</v>
      </c>
      <c r="ABM1" s="4">
        <v>842</v>
      </c>
      <c r="ABN1" s="4">
        <v>220</v>
      </c>
      <c r="ABO1" s="4">
        <v>527.96</v>
      </c>
      <c r="ABP1" s="4">
        <v>146</v>
      </c>
      <c r="ABQ1" s="4">
        <v>619</v>
      </c>
      <c r="ABR1" s="4">
        <v>379</v>
      </c>
      <c r="ABS1" s="12">
        <v>3426</v>
      </c>
      <c r="ABT1" s="4">
        <v>274</v>
      </c>
      <c r="ABU1" s="4">
        <v>19</v>
      </c>
      <c r="ABV1" s="4">
        <v>34</v>
      </c>
      <c r="ABW1" s="4">
        <v>9</v>
      </c>
      <c r="ABX1" s="4">
        <v>21</v>
      </c>
      <c r="ABY1" s="4">
        <v>6</v>
      </c>
      <c r="ABZ1" s="4">
        <v>25</v>
      </c>
      <c r="ACA1" s="4">
        <v>15</v>
      </c>
      <c r="ACB1" s="4">
        <v>0</v>
      </c>
      <c r="ACC1" s="4">
        <v>46</v>
      </c>
      <c r="ACD1" s="4">
        <v>137</v>
      </c>
      <c r="ACE1" s="4">
        <v>457</v>
      </c>
      <c r="ACF1" s="12">
        <v>5467</v>
      </c>
      <c r="ACG1" s="12">
        <v>6000</v>
      </c>
      <c r="ACH1" s="12">
        <v>148148</v>
      </c>
      <c r="AHZ1" s="4">
        <v>2</v>
      </c>
      <c r="AIA1" s="4">
        <v>10</v>
      </c>
      <c r="AIB1" s="4">
        <v>1</v>
      </c>
      <c r="AIC1" s="4">
        <v>20</v>
      </c>
      <c r="AID1" s="4">
        <v>2</v>
      </c>
      <c r="AIE1" s="4">
        <v>270</v>
      </c>
      <c r="AIG1" s="4" t="s">
        <v>52</v>
      </c>
      <c r="AIH1" s="4" t="s">
        <v>48</v>
      </c>
      <c r="AII1" s="4" t="s">
        <v>53</v>
      </c>
      <c r="AIJ1" s="4" t="s">
        <v>54</v>
      </c>
      <c r="AIK1" s="4" t="s">
        <v>51</v>
      </c>
      <c r="AIL1" s="4">
        <v>1</v>
      </c>
      <c r="AIM1" s="12">
        <v>7713</v>
      </c>
      <c r="AIN1" s="4">
        <v>0</v>
      </c>
      <c r="AIO1" s="12">
        <v>7713</v>
      </c>
      <c r="AIP1" s="4">
        <v>336</v>
      </c>
      <c r="AIQ1" s="4">
        <v>0</v>
      </c>
      <c r="AIR1" s="12">
        <v>1286</v>
      </c>
      <c r="AIS1" s="12">
        <v>12855</v>
      </c>
      <c r="AIT1" s="4">
        <v>926</v>
      </c>
      <c r="AIU1" s="4">
        <v>241</v>
      </c>
      <c r="AIV1" s="4">
        <v>554.52</v>
      </c>
      <c r="AIW1" s="4">
        <v>161</v>
      </c>
      <c r="AIX1" s="4">
        <v>714</v>
      </c>
      <c r="AIY1" s="4">
        <v>490</v>
      </c>
      <c r="AIZ1" s="12">
        <v>3857</v>
      </c>
      <c r="AJA1" s="4">
        <v>309</v>
      </c>
      <c r="AJB1" s="4">
        <v>13</v>
      </c>
      <c r="AJC1" s="4">
        <v>37</v>
      </c>
      <c r="AJD1" s="4">
        <v>10</v>
      </c>
      <c r="AJE1" s="4">
        <v>22</v>
      </c>
      <c r="AJF1" s="4">
        <v>6</v>
      </c>
      <c r="AJG1" s="4">
        <v>29</v>
      </c>
      <c r="AJH1" s="4">
        <v>20</v>
      </c>
      <c r="AJI1" s="4">
        <v>0</v>
      </c>
      <c r="AJJ1" s="4">
        <v>51</v>
      </c>
      <c r="AJK1" s="4">
        <v>154</v>
      </c>
      <c r="AJL1" s="4">
        <v>514</v>
      </c>
      <c r="AJM1" s="12">
        <v>6065</v>
      </c>
      <c r="AJN1" s="12">
        <v>6000</v>
      </c>
      <c r="AJO1" s="12">
        <v>163696</v>
      </c>
      <c r="APG1" s="4">
        <v>3</v>
      </c>
      <c r="APH1" s="4">
        <v>10</v>
      </c>
      <c r="API1" s="4">
        <v>1</v>
      </c>
      <c r="APJ1" s="4">
        <v>20</v>
      </c>
      <c r="APK1" s="4">
        <v>3</v>
      </c>
      <c r="APL1" s="4">
        <v>270</v>
      </c>
      <c r="APN1" s="4" t="s">
        <v>55</v>
      </c>
      <c r="APO1" s="4" t="s">
        <v>48</v>
      </c>
      <c r="APP1" s="4" t="s">
        <v>49</v>
      </c>
      <c r="APQ1" s="4" t="s">
        <v>50</v>
      </c>
      <c r="APR1" s="4" t="s">
        <v>51</v>
      </c>
      <c r="APS1" s="4">
        <v>1</v>
      </c>
      <c r="APT1" s="12">
        <v>6852</v>
      </c>
      <c r="APU1" s="4">
        <v>0</v>
      </c>
      <c r="APV1" s="12">
        <v>6852</v>
      </c>
      <c r="APW1" s="4">
        <v>404</v>
      </c>
      <c r="APX1" s="4">
        <v>0</v>
      </c>
      <c r="APY1" s="12">
        <v>1142</v>
      </c>
      <c r="APZ1" s="12">
        <v>11421</v>
      </c>
      <c r="AQA1" s="4">
        <v>834</v>
      </c>
      <c r="AQB1" s="4">
        <v>218</v>
      </c>
      <c r="AQC1" s="4">
        <v>526.38</v>
      </c>
      <c r="AQD1" s="4">
        <v>145</v>
      </c>
      <c r="AQE1" s="4">
        <v>619</v>
      </c>
      <c r="AQF1" s="4">
        <v>379</v>
      </c>
      <c r="AQG1" s="12">
        <v>3426</v>
      </c>
      <c r="AQH1" s="4">
        <v>274</v>
      </c>
      <c r="AQI1" s="4">
        <v>16</v>
      </c>
      <c r="AQJ1" s="4">
        <v>33</v>
      </c>
      <c r="AQK1" s="4">
        <v>9</v>
      </c>
      <c r="AQL1" s="4">
        <v>21</v>
      </c>
      <c r="AQM1" s="4">
        <v>6</v>
      </c>
      <c r="AQN1" s="4">
        <v>25</v>
      </c>
      <c r="AQO1" s="4">
        <v>15</v>
      </c>
      <c r="AQP1" s="4">
        <v>0</v>
      </c>
      <c r="AQQ1" s="4">
        <v>46</v>
      </c>
      <c r="AQR1" s="4">
        <v>137</v>
      </c>
      <c r="AQS1" s="4">
        <v>457</v>
      </c>
      <c r="AQT1" s="12">
        <v>5429</v>
      </c>
      <c r="AQU1" s="12">
        <v>6000</v>
      </c>
      <c r="AQV1" s="12">
        <v>147150</v>
      </c>
      <c r="AWN1" s="4">
        <v>4</v>
      </c>
      <c r="AWO1" s="4">
        <v>10</v>
      </c>
      <c r="AWP1" s="4">
        <v>1</v>
      </c>
      <c r="AWQ1" s="4">
        <v>20</v>
      </c>
      <c r="AWR1" s="4">
        <v>4</v>
      </c>
      <c r="AWS1" s="4">
        <v>270</v>
      </c>
      <c r="AWU1" s="4" t="s">
        <v>56</v>
      </c>
      <c r="AWV1" s="4" t="s">
        <v>48</v>
      </c>
      <c r="AWW1" s="4" t="s">
        <v>57</v>
      </c>
      <c r="AWX1" s="4" t="s">
        <v>54</v>
      </c>
      <c r="AWY1" s="4" t="s">
        <v>51</v>
      </c>
      <c r="AWZ1" s="4">
        <v>1</v>
      </c>
      <c r="AXA1" s="12">
        <v>7116</v>
      </c>
      <c r="AXB1" s="4">
        <v>0</v>
      </c>
      <c r="AXC1" s="12">
        <v>7116</v>
      </c>
      <c r="AXD1" s="4">
        <v>404</v>
      </c>
      <c r="AXE1" s="4">
        <v>0</v>
      </c>
      <c r="AXF1" s="12">
        <v>1186</v>
      </c>
      <c r="AXG1" s="12">
        <v>11860</v>
      </c>
      <c r="AXH1" s="4">
        <v>865</v>
      </c>
      <c r="AXI1" s="4">
        <v>226</v>
      </c>
      <c r="AXJ1" s="4">
        <v>534.07000000000005</v>
      </c>
      <c r="AXK1" s="4">
        <v>150</v>
      </c>
      <c r="AXL1" s="4">
        <v>629</v>
      </c>
      <c r="AXM1" s="4">
        <v>389</v>
      </c>
      <c r="AXN1" s="12">
        <v>3558</v>
      </c>
      <c r="AXO1" s="4">
        <v>285</v>
      </c>
      <c r="AXP1" s="4">
        <v>16</v>
      </c>
      <c r="AXQ1" s="4">
        <v>35</v>
      </c>
      <c r="AXR1" s="4">
        <v>9</v>
      </c>
      <c r="AXS1" s="4">
        <v>21</v>
      </c>
      <c r="AXT1" s="4">
        <v>6</v>
      </c>
      <c r="AXU1" s="4">
        <v>25</v>
      </c>
      <c r="AXV1" s="4">
        <v>16</v>
      </c>
      <c r="AXW1" s="4">
        <v>0</v>
      </c>
      <c r="AXX1" s="4">
        <v>47</v>
      </c>
      <c r="AXY1" s="4">
        <v>142</v>
      </c>
      <c r="AXZ1" s="4">
        <v>474</v>
      </c>
      <c r="AYA1" s="12">
        <v>5614</v>
      </c>
      <c r="AYB1" s="12">
        <v>6000</v>
      </c>
      <c r="AYC1" s="12">
        <v>151969</v>
      </c>
      <c r="BDU1" s="4">
        <v>5</v>
      </c>
      <c r="BDV1" s="4">
        <v>10</v>
      </c>
      <c r="BDW1" s="4">
        <v>1</v>
      </c>
      <c r="BDX1" s="4">
        <v>20</v>
      </c>
      <c r="BDY1" s="4">
        <v>5</v>
      </c>
      <c r="BDZ1" s="4">
        <v>270</v>
      </c>
      <c r="BEB1" s="4" t="s">
        <v>58</v>
      </c>
      <c r="BEC1" s="4" t="s">
        <v>48</v>
      </c>
      <c r="BED1" s="4" t="s">
        <v>49</v>
      </c>
      <c r="BEE1" s="4" t="s">
        <v>50</v>
      </c>
      <c r="BEF1" s="4" t="s">
        <v>51</v>
      </c>
      <c r="BEG1" s="4">
        <v>1</v>
      </c>
      <c r="BEH1" s="12">
        <v>6852</v>
      </c>
      <c r="BEI1" s="4">
        <v>0</v>
      </c>
      <c r="BEJ1" s="12">
        <v>6852</v>
      </c>
      <c r="BEK1" s="4">
        <v>471</v>
      </c>
      <c r="BEL1" s="4">
        <v>0</v>
      </c>
      <c r="BEM1" s="12">
        <v>1142</v>
      </c>
      <c r="BEN1" s="12">
        <v>11420</v>
      </c>
      <c r="BEO1" s="4">
        <v>842</v>
      </c>
      <c r="BEP1" s="4">
        <v>220</v>
      </c>
      <c r="BEQ1" s="4">
        <v>527.96</v>
      </c>
      <c r="BER1" s="4">
        <v>146</v>
      </c>
      <c r="BES1" s="4">
        <v>619</v>
      </c>
      <c r="BET1" s="4">
        <v>379</v>
      </c>
      <c r="BEU1" s="12">
        <v>3426</v>
      </c>
      <c r="BEV1" s="4">
        <v>274</v>
      </c>
      <c r="BEW1" s="4">
        <v>19</v>
      </c>
      <c r="BEX1" s="4">
        <v>34</v>
      </c>
      <c r="BEY1" s="4">
        <v>9</v>
      </c>
      <c r="BEZ1" s="4">
        <v>21</v>
      </c>
      <c r="BFA1" s="4">
        <v>6</v>
      </c>
      <c r="BFB1" s="4">
        <v>25</v>
      </c>
      <c r="BFC1" s="4">
        <v>15</v>
      </c>
      <c r="BFD1" s="4">
        <v>0</v>
      </c>
      <c r="BFE1" s="4">
        <v>46</v>
      </c>
      <c r="BFF1" s="4">
        <v>137</v>
      </c>
      <c r="BFG1" s="4">
        <v>457</v>
      </c>
      <c r="BFH1" s="12">
        <v>5467</v>
      </c>
      <c r="BFI1" s="12">
        <v>6000</v>
      </c>
      <c r="BFJ1" s="12">
        <v>148143</v>
      </c>
      <c r="BLB1" s="4">
        <v>6</v>
      </c>
      <c r="BLC1" s="4">
        <v>10</v>
      </c>
      <c r="BLD1" s="4">
        <v>1</v>
      </c>
      <c r="BLE1" s="4">
        <v>20</v>
      </c>
      <c r="BLF1" s="4">
        <v>6</v>
      </c>
      <c r="BLG1" s="4">
        <v>270</v>
      </c>
      <c r="BLI1" s="4" t="s">
        <v>59</v>
      </c>
      <c r="BLJ1" s="4" t="s">
        <v>48</v>
      </c>
      <c r="BLK1" s="4" t="s">
        <v>53</v>
      </c>
      <c r="BLL1" s="4" t="s">
        <v>60</v>
      </c>
      <c r="BLM1" s="4" t="s">
        <v>61</v>
      </c>
      <c r="BLN1" s="4">
        <v>1</v>
      </c>
      <c r="BLO1" s="12">
        <v>7713</v>
      </c>
      <c r="BLP1" s="4">
        <v>0</v>
      </c>
      <c r="BLQ1" s="12">
        <v>7713</v>
      </c>
      <c r="BLR1" s="4">
        <v>404</v>
      </c>
      <c r="BLS1" s="4">
        <v>0</v>
      </c>
      <c r="BLT1" s="12">
        <v>1286</v>
      </c>
      <c r="BLU1" s="12">
        <v>12855</v>
      </c>
      <c r="BLV1" s="4">
        <v>933</v>
      </c>
      <c r="BLW1" s="4">
        <v>244</v>
      </c>
      <c r="BLX1" s="4">
        <v>556.1</v>
      </c>
      <c r="BLY1" s="4">
        <v>162</v>
      </c>
      <c r="BLZ1" s="4">
        <v>714</v>
      </c>
      <c r="BMA1" s="4">
        <v>490</v>
      </c>
      <c r="BMB1" s="12">
        <v>3857</v>
      </c>
      <c r="BMC1" s="4">
        <v>309</v>
      </c>
      <c r="BMD1" s="4">
        <v>16</v>
      </c>
      <c r="BME1" s="4">
        <v>37</v>
      </c>
      <c r="BMF1" s="4">
        <v>10</v>
      </c>
      <c r="BMG1" s="4">
        <v>22</v>
      </c>
      <c r="BMH1" s="4">
        <v>6</v>
      </c>
      <c r="BMI1" s="4">
        <v>29</v>
      </c>
      <c r="BMJ1" s="4">
        <v>20</v>
      </c>
      <c r="BMK1" s="4">
        <v>0</v>
      </c>
      <c r="BML1" s="4">
        <v>51</v>
      </c>
      <c r="BMM1" s="4">
        <v>154</v>
      </c>
      <c r="BMN1" s="4">
        <v>514</v>
      </c>
      <c r="BMO1" s="12">
        <v>6104</v>
      </c>
      <c r="BMP1" s="12">
        <v>6000</v>
      </c>
      <c r="BMQ1" s="12">
        <v>164694</v>
      </c>
      <c r="BSI1" s="4">
        <v>7</v>
      </c>
      <c r="BSJ1" s="4">
        <v>10</v>
      </c>
      <c r="BSK1" s="4">
        <v>1</v>
      </c>
      <c r="BSL1" s="4">
        <v>20</v>
      </c>
      <c r="BSM1" s="4">
        <v>7</v>
      </c>
      <c r="BSN1" s="4">
        <v>270</v>
      </c>
      <c r="BSP1" s="4" t="s">
        <v>62</v>
      </c>
      <c r="BSQ1" s="4" t="s">
        <v>48</v>
      </c>
      <c r="BSR1" s="4" t="s">
        <v>49</v>
      </c>
      <c r="BSS1" s="4" t="s">
        <v>50</v>
      </c>
      <c r="BST1" s="4" t="s">
        <v>51</v>
      </c>
      <c r="BSU1" s="4">
        <v>1</v>
      </c>
      <c r="BSV1" s="12">
        <v>6852</v>
      </c>
      <c r="BSW1" s="4">
        <v>0</v>
      </c>
      <c r="BSX1" s="12">
        <v>6852</v>
      </c>
      <c r="BSY1" s="4">
        <v>269</v>
      </c>
      <c r="BSZ1" s="4">
        <v>0</v>
      </c>
      <c r="BTA1" s="12">
        <v>1142</v>
      </c>
      <c r="BTB1" s="12">
        <v>11421</v>
      </c>
      <c r="BTC1" s="4">
        <v>819</v>
      </c>
      <c r="BTD1" s="4">
        <v>214</v>
      </c>
      <c r="BTE1" s="4">
        <v>523.24</v>
      </c>
      <c r="BTF1" s="4">
        <v>142</v>
      </c>
      <c r="BTG1" s="4">
        <v>619</v>
      </c>
      <c r="BTH1" s="4">
        <v>379</v>
      </c>
      <c r="BTI1" s="12">
        <v>3426</v>
      </c>
      <c r="BTJ1" s="4">
        <v>274</v>
      </c>
      <c r="BTK1" s="4">
        <v>11</v>
      </c>
      <c r="BTL1" s="4">
        <v>33</v>
      </c>
      <c r="BTM1" s="4">
        <v>9</v>
      </c>
      <c r="BTN1" s="4">
        <v>21</v>
      </c>
      <c r="BTO1" s="4">
        <v>6</v>
      </c>
      <c r="BTP1" s="4">
        <v>25</v>
      </c>
      <c r="BTQ1" s="4">
        <v>15</v>
      </c>
      <c r="BTR1" s="4">
        <v>0</v>
      </c>
      <c r="BTS1" s="4">
        <v>46</v>
      </c>
      <c r="BTT1" s="4">
        <v>137</v>
      </c>
      <c r="BTU1" s="4">
        <v>457</v>
      </c>
      <c r="BTV1" s="12">
        <v>5352</v>
      </c>
      <c r="BTW1" s="12">
        <v>6000</v>
      </c>
      <c r="BTX1" s="12">
        <v>145154</v>
      </c>
      <c r="BZP1" s="4">
        <v>8</v>
      </c>
      <c r="BZQ1" s="4">
        <v>10</v>
      </c>
      <c r="BZR1" s="4">
        <v>1</v>
      </c>
      <c r="BZS1" s="4">
        <v>20</v>
      </c>
      <c r="BZT1" s="4">
        <v>8</v>
      </c>
      <c r="BZU1" s="4">
        <v>270</v>
      </c>
      <c r="BZW1" s="4" t="s">
        <v>63</v>
      </c>
      <c r="BZX1" s="4" t="s">
        <v>48</v>
      </c>
      <c r="BZY1" s="4" t="s">
        <v>64</v>
      </c>
      <c r="BZZ1" s="4" t="s">
        <v>65</v>
      </c>
      <c r="CAA1" s="4" t="s">
        <v>51</v>
      </c>
      <c r="CAB1" s="4">
        <v>1</v>
      </c>
      <c r="CAC1" s="12">
        <v>8086</v>
      </c>
      <c r="CAD1" s="4">
        <v>0</v>
      </c>
      <c r="CAE1" s="12">
        <v>8086</v>
      </c>
      <c r="CAF1" s="4">
        <v>202</v>
      </c>
      <c r="CAG1" s="4">
        <v>0</v>
      </c>
      <c r="CAH1" s="12">
        <v>1348</v>
      </c>
      <c r="CAI1" s="12">
        <v>13477</v>
      </c>
      <c r="CAJ1" s="4">
        <v>953</v>
      </c>
      <c r="CAK1" s="4">
        <v>249</v>
      </c>
      <c r="CAL1" s="4">
        <v>557.42999999999995</v>
      </c>
      <c r="CAM1" s="4">
        <v>166</v>
      </c>
      <c r="CAN1" s="4">
        <v>722</v>
      </c>
      <c r="CAO1" s="4">
        <v>500</v>
      </c>
      <c r="CAP1" s="12">
        <v>4043</v>
      </c>
      <c r="CAQ1" s="4">
        <v>323</v>
      </c>
      <c r="CAR1" s="4">
        <v>8</v>
      </c>
      <c r="CAS1" s="4">
        <v>38</v>
      </c>
      <c r="CAT1" s="4">
        <v>10</v>
      </c>
      <c r="CAU1" s="4">
        <v>22</v>
      </c>
      <c r="CAV1" s="4">
        <v>7</v>
      </c>
      <c r="CAW1" s="4">
        <v>29</v>
      </c>
      <c r="CAX1" s="4">
        <v>20</v>
      </c>
      <c r="CAY1" s="4">
        <v>0</v>
      </c>
      <c r="CAZ1" s="4">
        <v>54</v>
      </c>
      <c r="CBA1" s="4">
        <v>162</v>
      </c>
      <c r="CBB1" s="4">
        <v>539</v>
      </c>
      <c r="CBC1" s="12">
        <v>6244</v>
      </c>
      <c r="CBD1" s="12">
        <v>6000</v>
      </c>
      <c r="CBE1" s="12">
        <v>168332</v>
      </c>
      <c r="CGW1" s="4">
        <v>9</v>
      </c>
      <c r="CGX1" s="4">
        <v>10</v>
      </c>
      <c r="CGY1" s="4">
        <v>1</v>
      </c>
      <c r="CGZ1" s="4">
        <v>20</v>
      </c>
      <c r="CHA1" s="4">
        <v>9</v>
      </c>
      <c r="CHB1" s="4">
        <v>270</v>
      </c>
      <c r="CHD1" s="4" t="s">
        <v>66</v>
      </c>
      <c r="CHE1" s="4" t="s">
        <v>48</v>
      </c>
      <c r="CHF1" s="4" t="s">
        <v>57</v>
      </c>
      <c r="CHG1" s="4" t="s">
        <v>54</v>
      </c>
      <c r="CHH1" s="4" t="s">
        <v>51</v>
      </c>
      <c r="CHI1" s="4">
        <v>1</v>
      </c>
      <c r="CHJ1" s="12">
        <v>7116</v>
      </c>
      <c r="CHK1" s="4">
        <v>0</v>
      </c>
      <c r="CHL1" s="12">
        <v>7116</v>
      </c>
      <c r="CHM1" s="4">
        <v>336</v>
      </c>
      <c r="CHN1" s="12">
        <v>3084</v>
      </c>
      <c r="CHO1" s="12">
        <v>1186</v>
      </c>
      <c r="CHP1" s="12">
        <v>11860</v>
      </c>
      <c r="CHQ1" s="4">
        <v>857</v>
      </c>
      <c r="CHR1" s="4">
        <v>224</v>
      </c>
      <c r="CHS1" s="4">
        <v>532.5</v>
      </c>
      <c r="CHT1" s="4">
        <v>149</v>
      </c>
      <c r="CHU1" s="4">
        <v>629</v>
      </c>
      <c r="CHV1" s="4">
        <v>389</v>
      </c>
      <c r="CHW1" s="12">
        <v>3558</v>
      </c>
      <c r="CHX1" s="4">
        <v>285</v>
      </c>
      <c r="CHY1" s="4">
        <v>13</v>
      </c>
      <c r="CHZ1" s="4">
        <v>34</v>
      </c>
      <c r="CIA1" s="4">
        <v>9</v>
      </c>
      <c r="CIB1" s="4">
        <v>21</v>
      </c>
      <c r="CIC1" s="4">
        <v>6</v>
      </c>
      <c r="CID1" s="4">
        <v>25</v>
      </c>
      <c r="CIE1" s="4">
        <v>16</v>
      </c>
      <c r="CIF1" s="4">
        <v>123</v>
      </c>
      <c r="CIG1" s="4">
        <v>47</v>
      </c>
      <c r="CIH1" s="4">
        <v>142</v>
      </c>
      <c r="CII1" s="4">
        <v>474</v>
      </c>
      <c r="CIJ1" s="12">
        <v>5699</v>
      </c>
      <c r="CIK1" s="12">
        <v>6000</v>
      </c>
      <c r="CIL1" s="12">
        <v>154178</v>
      </c>
      <c r="COD1" s="4">
        <v>10</v>
      </c>
      <c r="COE1" s="4">
        <v>10</v>
      </c>
      <c r="COF1" s="4">
        <v>1</v>
      </c>
      <c r="COG1" s="4">
        <v>20</v>
      </c>
      <c r="COH1" s="4">
        <v>10</v>
      </c>
      <c r="COI1" s="4">
        <v>270</v>
      </c>
      <c r="COK1" s="4" t="s">
        <v>67</v>
      </c>
      <c r="COL1" s="4" t="s">
        <v>68</v>
      </c>
      <c r="COM1" s="4" t="s">
        <v>69</v>
      </c>
      <c r="CON1" s="4" t="s">
        <v>70</v>
      </c>
      <c r="COO1" s="4" t="s">
        <v>71</v>
      </c>
      <c r="COP1" s="4">
        <v>1</v>
      </c>
      <c r="COQ1" s="12">
        <v>27627</v>
      </c>
      <c r="COR1" s="4">
        <v>0</v>
      </c>
      <c r="COS1" s="12">
        <v>27627</v>
      </c>
      <c r="COT1" s="4">
        <v>471</v>
      </c>
      <c r="COU1" s="4">
        <v>0</v>
      </c>
      <c r="COV1" s="12">
        <v>4605</v>
      </c>
      <c r="COW1" s="12">
        <v>46045</v>
      </c>
      <c r="COX1" s="12">
        <v>3231</v>
      </c>
      <c r="COY1" s="4">
        <v>843</v>
      </c>
      <c r="COZ1" s="4">
        <v>1168.18</v>
      </c>
      <c r="CPA1" s="4">
        <v>562</v>
      </c>
      <c r="CPB1" s="12">
        <v>1664</v>
      </c>
      <c r="CPC1" s="12">
        <v>1119</v>
      </c>
      <c r="CPD1" s="12">
        <v>13814</v>
      </c>
      <c r="CPE1" s="12">
        <v>1105</v>
      </c>
      <c r="CPF1" s="4">
        <v>19</v>
      </c>
      <c r="CPG1" s="4">
        <v>129</v>
      </c>
      <c r="CPH1" s="4">
        <v>34</v>
      </c>
      <c r="CPI1" s="4">
        <v>47</v>
      </c>
      <c r="CPJ1" s="4">
        <v>22</v>
      </c>
      <c r="CPK1" s="4">
        <v>67</v>
      </c>
      <c r="CPL1" s="4">
        <v>45</v>
      </c>
      <c r="CPM1" s="4">
        <v>0</v>
      </c>
      <c r="CPN1" s="4">
        <v>184</v>
      </c>
      <c r="CPO1" s="4">
        <v>553</v>
      </c>
      <c r="CPP1" s="12">
        <v>1842</v>
      </c>
      <c r="CPQ1" s="12">
        <v>20188</v>
      </c>
      <c r="CPR1" s="4">
        <v>0</v>
      </c>
      <c r="CPS1" s="12">
        <v>524875</v>
      </c>
      <c r="CVK1" s="4">
        <v>11</v>
      </c>
      <c r="CVL1" s="4">
        <v>10</v>
      </c>
      <c r="CVM1" s="4">
        <v>1</v>
      </c>
      <c r="CVN1" s="4">
        <v>20</v>
      </c>
      <c r="CVO1" s="4">
        <v>11</v>
      </c>
      <c r="CVP1" s="4">
        <v>270</v>
      </c>
      <c r="CVR1" s="4" t="s">
        <v>72</v>
      </c>
      <c r="CVS1" s="4" t="s">
        <v>48</v>
      </c>
      <c r="CVT1" s="4" t="s">
        <v>57</v>
      </c>
      <c r="CVU1" s="4" t="s">
        <v>73</v>
      </c>
      <c r="CVV1" s="4" t="s">
        <v>51</v>
      </c>
      <c r="CVW1" s="4">
        <v>1</v>
      </c>
      <c r="CVX1" s="12">
        <v>7116</v>
      </c>
      <c r="CVY1" s="4">
        <v>0</v>
      </c>
      <c r="CVZ1" s="12">
        <v>7116</v>
      </c>
      <c r="CWA1" s="4">
        <v>202</v>
      </c>
      <c r="CWB1" s="4">
        <v>0</v>
      </c>
      <c r="CWC1" s="12">
        <v>1186</v>
      </c>
      <c r="CWD1" s="12">
        <v>11860</v>
      </c>
      <c r="CWE1" s="4">
        <v>842</v>
      </c>
      <c r="CWF1" s="4">
        <v>220</v>
      </c>
      <c r="CWG1" s="4">
        <v>529.35</v>
      </c>
      <c r="CWH1" s="4">
        <v>146</v>
      </c>
      <c r="CWI1" s="4">
        <v>629</v>
      </c>
      <c r="CWJ1" s="4">
        <v>389</v>
      </c>
      <c r="CWK1" s="12">
        <v>3558</v>
      </c>
      <c r="CWL1" s="4">
        <v>285</v>
      </c>
      <c r="CWM1" s="4">
        <v>8</v>
      </c>
      <c r="CWN1" s="4">
        <v>34</v>
      </c>
      <c r="CWO1" s="4">
        <v>9</v>
      </c>
      <c r="CWP1" s="4">
        <v>21</v>
      </c>
      <c r="CWQ1" s="4">
        <v>6</v>
      </c>
      <c r="CWR1" s="4">
        <v>25</v>
      </c>
      <c r="CWS1" s="4">
        <v>16</v>
      </c>
      <c r="CWT1" s="4">
        <v>0</v>
      </c>
      <c r="CWU1" s="4">
        <v>47</v>
      </c>
      <c r="CWV1" s="4">
        <v>142</v>
      </c>
      <c r="CWW1" s="4">
        <v>474</v>
      </c>
      <c r="CWX1" s="12">
        <v>5499</v>
      </c>
      <c r="CWY1" s="12">
        <v>6000</v>
      </c>
      <c r="CWZ1" s="12">
        <v>148975</v>
      </c>
      <c r="DCR1" s="4">
        <v>12</v>
      </c>
      <c r="DCS1" s="4">
        <v>10</v>
      </c>
      <c r="DCT1" s="4">
        <v>1</v>
      </c>
      <c r="DCU1" s="4">
        <v>20</v>
      </c>
      <c r="DCV1" s="4">
        <v>12</v>
      </c>
      <c r="DCW1" s="4">
        <v>270</v>
      </c>
      <c r="DCY1" s="4" t="s">
        <v>74</v>
      </c>
      <c r="DCZ1" s="4" t="s">
        <v>48</v>
      </c>
      <c r="DDA1" s="4" t="s">
        <v>57</v>
      </c>
      <c r="DDB1" s="4" t="s">
        <v>75</v>
      </c>
      <c r="DDC1" s="4" t="s">
        <v>61</v>
      </c>
      <c r="DDD1" s="4">
        <v>1</v>
      </c>
      <c r="DDE1" s="12">
        <v>7116</v>
      </c>
      <c r="DDF1" s="4">
        <v>0</v>
      </c>
      <c r="DDG1" s="12">
        <v>7116</v>
      </c>
      <c r="DDH1" s="4">
        <v>0</v>
      </c>
      <c r="DDI1" s="4">
        <v>0</v>
      </c>
      <c r="DDJ1" s="12">
        <v>1186</v>
      </c>
      <c r="DDK1" s="12">
        <v>11860</v>
      </c>
      <c r="DDL1" s="4">
        <v>818</v>
      </c>
      <c r="DDM1" s="4">
        <v>213</v>
      </c>
      <c r="DDN1" s="4">
        <v>524.64</v>
      </c>
      <c r="DDO1" s="4">
        <v>142</v>
      </c>
      <c r="DDP1" s="4">
        <v>629</v>
      </c>
      <c r="DDQ1" s="4">
        <v>389</v>
      </c>
      <c r="DDR1" s="12">
        <v>3558</v>
      </c>
      <c r="DDS1" s="4">
        <v>285</v>
      </c>
      <c r="DDT1" s="4">
        <v>0</v>
      </c>
      <c r="DDU1" s="4">
        <v>33</v>
      </c>
      <c r="DDV1" s="4">
        <v>9</v>
      </c>
      <c r="DDW1" s="4">
        <v>21</v>
      </c>
      <c r="DDX1" s="4">
        <v>6</v>
      </c>
      <c r="DDY1" s="4">
        <v>25</v>
      </c>
      <c r="DDZ1" s="4">
        <v>16</v>
      </c>
      <c r="DEA1" s="4">
        <v>0</v>
      </c>
      <c r="DEB1" s="4">
        <v>47</v>
      </c>
      <c r="DEC1" s="4">
        <v>142</v>
      </c>
      <c r="DED1" s="4">
        <v>474</v>
      </c>
      <c r="DEE1" s="12">
        <v>5384</v>
      </c>
      <c r="DEF1" s="12">
        <v>6000</v>
      </c>
      <c r="DEG1" s="12">
        <v>145981</v>
      </c>
      <c r="DJY1" s="4">
        <v>13</v>
      </c>
      <c r="DJZ1" s="4">
        <v>10</v>
      </c>
      <c r="DKA1" s="4">
        <v>1</v>
      </c>
      <c r="DKB1" s="4">
        <v>20</v>
      </c>
      <c r="DKC1" s="4">
        <v>68</v>
      </c>
      <c r="DKD1" s="4">
        <v>270</v>
      </c>
      <c r="DKF1" s="4" t="s">
        <v>76</v>
      </c>
      <c r="DKG1" s="4" t="s">
        <v>48</v>
      </c>
      <c r="DKH1" s="4" t="s">
        <v>77</v>
      </c>
      <c r="DKI1" s="4" t="s">
        <v>50</v>
      </c>
      <c r="DKJ1" s="4" t="s">
        <v>51</v>
      </c>
      <c r="DKK1" s="4">
        <v>1</v>
      </c>
      <c r="DKL1" s="12">
        <v>10823</v>
      </c>
      <c r="DKM1" s="4">
        <v>0</v>
      </c>
      <c r="DKN1" s="12">
        <v>10823</v>
      </c>
      <c r="DKO1" s="4">
        <v>0</v>
      </c>
      <c r="DKP1" s="12">
        <v>4690</v>
      </c>
      <c r="DKQ1" s="12">
        <v>1804</v>
      </c>
      <c r="DKR1" s="12">
        <v>18038</v>
      </c>
      <c r="DKS1" s="12">
        <v>1245</v>
      </c>
      <c r="DKT1" s="4">
        <v>325</v>
      </c>
      <c r="DKU1" s="4">
        <v>636.9</v>
      </c>
      <c r="DKV1" s="4">
        <v>216</v>
      </c>
      <c r="DKW1" s="4">
        <v>951</v>
      </c>
      <c r="DKX1" s="4">
        <v>665</v>
      </c>
      <c r="DKY1" s="12">
        <v>5411</v>
      </c>
      <c r="DKZ1" s="4">
        <v>433</v>
      </c>
      <c r="DLA1" s="4">
        <v>0</v>
      </c>
      <c r="DLB1" s="4">
        <v>50</v>
      </c>
      <c r="DLC1" s="4">
        <v>13</v>
      </c>
      <c r="DLD1" s="4">
        <v>25</v>
      </c>
      <c r="DLE1" s="4">
        <v>9</v>
      </c>
      <c r="DLF1" s="4">
        <v>38</v>
      </c>
      <c r="DLG1" s="4">
        <v>27</v>
      </c>
      <c r="DLH1" s="4">
        <v>188</v>
      </c>
      <c r="DLI1" s="4">
        <v>72</v>
      </c>
      <c r="DLJ1" s="4">
        <v>216</v>
      </c>
      <c r="DLK1" s="4">
        <v>722</v>
      </c>
      <c r="DLL1" s="12">
        <v>8331</v>
      </c>
      <c r="DLM1" s="12">
        <v>6000</v>
      </c>
      <c r="DLN1" s="12">
        <v>222607</v>
      </c>
      <c r="DRF1" s="4">
        <v>14</v>
      </c>
      <c r="DRG1" s="4">
        <v>10</v>
      </c>
      <c r="DRH1" s="4">
        <v>1</v>
      </c>
      <c r="DRI1" s="4">
        <v>20</v>
      </c>
      <c r="DRJ1" s="4">
        <v>13</v>
      </c>
      <c r="DRK1" s="4">
        <v>270</v>
      </c>
      <c r="DRM1" s="4" t="s">
        <v>78</v>
      </c>
      <c r="DRN1" s="4" t="s">
        <v>48</v>
      </c>
      <c r="DRO1" s="4" t="s">
        <v>57</v>
      </c>
      <c r="DRP1" s="4" t="s">
        <v>54</v>
      </c>
      <c r="DRQ1" s="4" t="s">
        <v>51</v>
      </c>
      <c r="DRR1" s="4">
        <v>1</v>
      </c>
      <c r="DRS1" s="12">
        <v>7116</v>
      </c>
      <c r="DRT1" s="4">
        <v>0</v>
      </c>
      <c r="DRU1" s="12">
        <v>7116</v>
      </c>
      <c r="DRV1" s="4">
        <v>269</v>
      </c>
      <c r="DRW1" s="4">
        <v>0</v>
      </c>
      <c r="DRX1" s="12">
        <v>1186</v>
      </c>
      <c r="DRY1" s="12">
        <v>11860</v>
      </c>
      <c r="DRZ1" s="4">
        <v>849</v>
      </c>
      <c r="DSA1" s="4">
        <v>222</v>
      </c>
      <c r="DSB1" s="4">
        <v>530.91999999999996</v>
      </c>
      <c r="DSC1" s="4">
        <v>148</v>
      </c>
      <c r="DSD1" s="4">
        <v>629</v>
      </c>
      <c r="DSE1" s="4">
        <v>389</v>
      </c>
      <c r="DSF1" s="12">
        <v>3558</v>
      </c>
      <c r="DSG1" s="4">
        <v>285</v>
      </c>
      <c r="DSH1" s="4">
        <v>11</v>
      </c>
      <c r="DSI1" s="4">
        <v>34</v>
      </c>
      <c r="DSJ1" s="4">
        <v>9</v>
      </c>
      <c r="DSK1" s="4">
        <v>21</v>
      </c>
      <c r="DSL1" s="4">
        <v>6</v>
      </c>
      <c r="DSM1" s="4">
        <v>25</v>
      </c>
      <c r="DSN1" s="4">
        <v>16</v>
      </c>
      <c r="DSO1" s="4">
        <v>0</v>
      </c>
      <c r="DSP1" s="4">
        <v>47</v>
      </c>
      <c r="DSQ1" s="4">
        <v>142</v>
      </c>
      <c r="DSR1" s="4">
        <v>474</v>
      </c>
      <c r="DSS1" s="12">
        <v>5537</v>
      </c>
      <c r="DST1" s="12">
        <v>6000</v>
      </c>
      <c r="DSU1" s="12">
        <v>149973</v>
      </c>
      <c r="DYM1" s="4">
        <v>15</v>
      </c>
      <c r="DYN1" s="4">
        <v>10</v>
      </c>
      <c r="DYO1" s="4">
        <v>1</v>
      </c>
      <c r="DYP1" s="4">
        <v>20</v>
      </c>
      <c r="DYQ1" s="4">
        <v>14</v>
      </c>
      <c r="DYR1" s="4">
        <v>270</v>
      </c>
      <c r="DYT1" s="4" t="s">
        <v>79</v>
      </c>
      <c r="DYU1" s="4" t="s">
        <v>48</v>
      </c>
      <c r="DYV1" s="4" t="s">
        <v>80</v>
      </c>
      <c r="DYW1" s="4" t="s">
        <v>71</v>
      </c>
      <c r="DYX1" s="4" t="s">
        <v>71</v>
      </c>
      <c r="DYY1" s="4">
        <v>1</v>
      </c>
      <c r="DYZ1" s="12">
        <v>12122</v>
      </c>
      <c r="DZA1" s="4">
        <v>0</v>
      </c>
      <c r="DZB1" s="12">
        <v>12122</v>
      </c>
      <c r="DZC1" s="4">
        <v>336</v>
      </c>
      <c r="DZD1" s="4">
        <v>0</v>
      </c>
      <c r="DZE1" s="12">
        <v>2020</v>
      </c>
      <c r="DZF1" s="12">
        <v>20203</v>
      </c>
      <c r="DZG1" s="12">
        <v>1433</v>
      </c>
      <c r="DZH1" s="4">
        <v>374</v>
      </c>
      <c r="DZI1" s="4">
        <v>683.07</v>
      </c>
      <c r="DZJ1" s="4">
        <v>249</v>
      </c>
      <c r="DZK1" s="12">
        <v>1021</v>
      </c>
      <c r="DZL1" s="4">
        <v>666</v>
      </c>
      <c r="DZM1" s="12">
        <v>6061</v>
      </c>
      <c r="DZN1" s="4">
        <v>485</v>
      </c>
      <c r="DZO1" s="4">
        <v>13</v>
      </c>
      <c r="DZP1" s="4">
        <v>57</v>
      </c>
      <c r="DZQ1" s="4">
        <v>15</v>
      </c>
      <c r="DZR1" s="4">
        <v>27</v>
      </c>
      <c r="DZS1" s="4">
        <v>10</v>
      </c>
      <c r="DZT1" s="4">
        <v>41</v>
      </c>
      <c r="DZU1" s="4">
        <v>27</v>
      </c>
      <c r="DZV1" s="4">
        <v>0</v>
      </c>
      <c r="DZW1" s="4">
        <v>81</v>
      </c>
      <c r="DZX1" s="4">
        <v>242</v>
      </c>
      <c r="DZY1" s="4">
        <v>808</v>
      </c>
      <c r="DZZ1" s="12">
        <v>9235</v>
      </c>
      <c r="EAA1" s="12">
        <v>6000</v>
      </c>
      <c r="EAB1" s="12">
        <v>246122</v>
      </c>
      <c r="EFT1" s="4">
        <v>16</v>
      </c>
      <c r="EFU1" s="4">
        <v>10</v>
      </c>
      <c r="EFV1" s="4">
        <v>1</v>
      </c>
      <c r="EFW1" s="4">
        <v>20</v>
      </c>
      <c r="EFX1" s="4">
        <v>15</v>
      </c>
      <c r="EFY1" s="4">
        <v>270</v>
      </c>
      <c r="EGA1" s="4" t="s">
        <v>81</v>
      </c>
      <c r="EGB1" s="4" t="s">
        <v>48</v>
      </c>
      <c r="EGC1" s="4" t="s">
        <v>57</v>
      </c>
      <c r="EGD1" s="4" t="s">
        <v>54</v>
      </c>
      <c r="EGE1" s="4" t="s">
        <v>51</v>
      </c>
      <c r="EGF1" s="4">
        <v>1</v>
      </c>
      <c r="EGG1" s="12">
        <v>7116</v>
      </c>
      <c r="EGH1" s="4">
        <v>0</v>
      </c>
      <c r="EGI1" s="12">
        <v>7116</v>
      </c>
      <c r="EGJ1" s="4">
        <v>336</v>
      </c>
      <c r="EGK1" s="4">
        <v>0</v>
      </c>
      <c r="EGL1" s="12">
        <v>1186</v>
      </c>
      <c r="EGM1" s="12">
        <v>11860</v>
      </c>
      <c r="EGN1" s="4">
        <v>857</v>
      </c>
      <c r="EGO1" s="4">
        <v>224</v>
      </c>
      <c r="EGP1" s="4">
        <v>532.5</v>
      </c>
      <c r="EGQ1" s="4">
        <v>149</v>
      </c>
      <c r="EGR1" s="4">
        <v>629</v>
      </c>
      <c r="EGS1" s="4">
        <v>389</v>
      </c>
      <c r="EGT1" s="12">
        <v>3558</v>
      </c>
      <c r="EGU1" s="4">
        <v>285</v>
      </c>
      <c r="EGV1" s="4">
        <v>13</v>
      </c>
      <c r="EGW1" s="4">
        <v>34</v>
      </c>
      <c r="EGX1" s="4">
        <v>9</v>
      </c>
      <c r="EGY1" s="4">
        <v>21</v>
      </c>
      <c r="EGZ1" s="4">
        <v>6</v>
      </c>
      <c r="EHA1" s="4">
        <v>25</v>
      </c>
      <c r="EHB1" s="4">
        <v>16</v>
      </c>
      <c r="EHC1" s="4">
        <v>0</v>
      </c>
      <c r="EHD1" s="4">
        <v>47</v>
      </c>
      <c r="EHE1" s="4">
        <v>142</v>
      </c>
      <c r="EHF1" s="4">
        <v>474</v>
      </c>
      <c r="EHG1" s="12">
        <v>5576</v>
      </c>
      <c r="EHH1" s="12">
        <v>6000</v>
      </c>
      <c r="EHI1" s="12">
        <v>150971</v>
      </c>
      <c r="ENA1" s="4">
        <v>17</v>
      </c>
      <c r="ENB1" s="4">
        <v>10</v>
      </c>
      <c r="ENC1" s="4">
        <v>1</v>
      </c>
      <c r="END1" s="4">
        <v>20</v>
      </c>
      <c r="ENE1" s="4">
        <v>16</v>
      </c>
      <c r="ENF1" s="4">
        <v>270</v>
      </c>
      <c r="ENH1" s="4" t="s">
        <v>82</v>
      </c>
      <c r="ENI1" s="4" t="s">
        <v>48</v>
      </c>
      <c r="ENJ1" s="4" t="s">
        <v>53</v>
      </c>
      <c r="ENK1" s="4" t="s">
        <v>83</v>
      </c>
      <c r="ENL1" s="4" t="s">
        <v>61</v>
      </c>
      <c r="ENM1" s="4">
        <v>1</v>
      </c>
      <c r="ENN1" s="12">
        <v>7713</v>
      </c>
      <c r="ENO1" s="4">
        <v>0</v>
      </c>
      <c r="ENP1" s="12">
        <v>7713</v>
      </c>
      <c r="ENQ1" s="4">
        <v>336</v>
      </c>
      <c r="ENR1" s="4">
        <v>0</v>
      </c>
      <c r="ENS1" s="12">
        <v>1286</v>
      </c>
      <c r="ENT1" s="12">
        <v>12855</v>
      </c>
      <c r="ENU1" s="4">
        <v>926</v>
      </c>
      <c r="ENV1" s="4">
        <v>241</v>
      </c>
      <c r="ENW1" s="4">
        <v>554.52</v>
      </c>
      <c r="ENX1" s="4">
        <v>161</v>
      </c>
      <c r="ENY1" s="4">
        <v>714</v>
      </c>
      <c r="ENZ1" s="4">
        <v>490</v>
      </c>
      <c r="EOA1" s="12">
        <v>3857</v>
      </c>
      <c r="EOB1" s="4">
        <v>309</v>
      </c>
      <c r="EOC1" s="4">
        <v>13</v>
      </c>
      <c r="EOD1" s="4">
        <v>37</v>
      </c>
      <c r="EOE1" s="4">
        <v>10</v>
      </c>
      <c r="EOF1" s="4">
        <v>22</v>
      </c>
      <c r="EOG1" s="4">
        <v>6</v>
      </c>
      <c r="EOH1" s="4">
        <v>29</v>
      </c>
      <c r="EOI1" s="4">
        <v>20</v>
      </c>
      <c r="EOJ1" s="4">
        <v>0</v>
      </c>
      <c r="EOK1" s="4">
        <v>51</v>
      </c>
      <c r="EOL1" s="4">
        <v>154</v>
      </c>
      <c r="EOM1" s="4">
        <v>514</v>
      </c>
      <c r="EON1" s="12">
        <v>6065</v>
      </c>
      <c r="EOO1" s="12">
        <v>6000</v>
      </c>
      <c r="EOP1" s="12">
        <v>163696</v>
      </c>
      <c r="EUH1" s="4">
        <v>18</v>
      </c>
      <c r="EUI1" s="4">
        <v>10</v>
      </c>
      <c r="EUJ1" s="4">
        <v>1</v>
      </c>
      <c r="EUK1" s="4">
        <v>20</v>
      </c>
      <c r="EUL1" s="4">
        <v>17</v>
      </c>
      <c r="EUM1" s="4">
        <v>270</v>
      </c>
      <c r="EUO1" s="4" t="s">
        <v>84</v>
      </c>
      <c r="EUP1" s="4" t="s">
        <v>48</v>
      </c>
      <c r="EUQ1" s="4" t="s">
        <v>57</v>
      </c>
      <c r="EUR1" s="4" t="s">
        <v>54</v>
      </c>
      <c r="EUS1" s="4" t="s">
        <v>51</v>
      </c>
      <c r="EUT1" s="4">
        <v>1</v>
      </c>
      <c r="EUU1" s="12">
        <v>7116</v>
      </c>
      <c r="EUV1" s="4">
        <v>0</v>
      </c>
      <c r="EUW1" s="12">
        <v>7116</v>
      </c>
      <c r="EUX1" s="4">
        <v>336</v>
      </c>
      <c r="EUY1" s="4">
        <v>0</v>
      </c>
      <c r="EUZ1" s="12">
        <v>1186</v>
      </c>
      <c r="EVA1" s="12">
        <v>11860</v>
      </c>
      <c r="EVB1" s="4">
        <v>857</v>
      </c>
      <c r="EVC1" s="4">
        <v>224</v>
      </c>
      <c r="EVD1" s="4">
        <v>532.5</v>
      </c>
      <c r="EVE1" s="4">
        <v>149</v>
      </c>
      <c r="EVF1" s="4">
        <v>629</v>
      </c>
      <c r="EVG1" s="4">
        <v>389</v>
      </c>
      <c r="EVH1" s="12">
        <v>3558</v>
      </c>
      <c r="EVI1" s="4">
        <v>285</v>
      </c>
      <c r="EVJ1" s="4">
        <v>13</v>
      </c>
      <c r="EVK1" s="4">
        <v>34</v>
      </c>
      <c r="EVL1" s="4">
        <v>9</v>
      </c>
      <c r="EVM1" s="4">
        <v>21</v>
      </c>
      <c r="EVN1" s="4">
        <v>6</v>
      </c>
      <c r="EVO1" s="4">
        <v>25</v>
      </c>
      <c r="EVP1" s="4">
        <v>16</v>
      </c>
      <c r="EVQ1" s="4">
        <v>0</v>
      </c>
      <c r="EVR1" s="4">
        <v>47</v>
      </c>
      <c r="EVS1" s="4">
        <v>142</v>
      </c>
      <c r="EVT1" s="4">
        <v>474</v>
      </c>
      <c r="EVU1" s="12">
        <v>5576</v>
      </c>
      <c r="EVV1" s="12">
        <v>6000</v>
      </c>
      <c r="EVW1" s="12">
        <v>150971</v>
      </c>
      <c r="FBO1" s="4">
        <v>19</v>
      </c>
      <c r="FBP1" s="4">
        <v>10</v>
      </c>
      <c r="FBQ1" s="4">
        <v>1</v>
      </c>
      <c r="FBR1" s="4">
        <v>20</v>
      </c>
      <c r="FBS1" s="4">
        <v>18</v>
      </c>
      <c r="FBT1" s="4">
        <v>270</v>
      </c>
      <c r="FBV1" s="4" t="s">
        <v>85</v>
      </c>
      <c r="FBW1" s="4" t="s">
        <v>48</v>
      </c>
      <c r="FBX1" s="4" t="s">
        <v>57</v>
      </c>
      <c r="FBY1" s="4" t="s">
        <v>86</v>
      </c>
      <c r="FBZ1" s="4" t="s">
        <v>51</v>
      </c>
      <c r="FCA1" s="4">
        <v>1</v>
      </c>
      <c r="FCB1" s="12">
        <v>7116</v>
      </c>
      <c r="FCC1" s="4">
        <v>0</v>
      </c>
      <c r="FCD1" s="12">
        <v>7116</v>
      </c>
      <c r="FCE1" s="4">
        <v>269</v>
      </c>
      <c r="FCF1" s="4">
        <v>0</v>
      </c>
      <c r="FCG1" s="12">
        <v>1186</v>
      </c>
      <c r="FCH1" s="12">
        <v>11860</v>
      </c>
      <c r="FCI1" s="4">
        <v>849</v>
      </c>
      <c r="FCJ1" s="4">
        <v>222</v>
      </c>
      <c r="FCK1" s="4">
        <v>530.91999999999996</v>
      </c>
      <c r="FCL1" s="4">
        <v>148</v>
      </c>
      <c r="FCM1" s="4">
        <v>629</v>
      </c>
      <c r="FCN1" s="4">
        <v>389</v>
      </c>
      <c r="FCO1" s="12">
        <v>3558</v>
      </c>
      <c r="FCP1" s="4">
        <v>285</v>
      </c>
      <c r="FCQ1" s="4">
        <v>11</v>
      </c>
      <c r="FCR1" s="4">
        <v>34</v>
      </c>
      <c r="FCS1" s="4">
        <v>9</v>
      </c>
      <c r="FCT1" s="4">
        <v>21</v>
      </c>
      <c r="FCU1" s="4">
        <v>6</v>
      </c>
      <c r="FCV1" s="4">
        <v>25</v>
      </c>
      <c r="FCW1" s="4">
        <v>16</v>
      </c>
      <c r="FCX1" s="4">
        <v>0</v>
      </c>
      <c r="FCY1" s="4">
        <v>47</v>
      </c>
      <c r="FCZ1" s="4">
        <v>142</v>
      </c>
      <c r="FDA1" s="4">
        <v>474</v>
      </c>
      <c r="FDB1" s="12">
        <v>5537</v>
      </c>
      <c r="FDC1" s="12">
        <v>6000</v>
      </c>
      <c r="FDD1" s="12">
        <v>149973</v>
      </c>
      <c r="FIV1" s="4">
        <v>20</v>
      </c>
      <c r="FIW1" s="4">
        <v>10</v>
      </c>
      <c r="FIX1" s="4">
        <v>1</v>
      </c>
      <c r="FIY1" s="4">
        <v>20</v>
      </c>
      <c r="FIZ1" s="4">
        <v>19</v>
      </c>
      <c r="FJA1" s="4">
        <v>270</v>
      </c>
      <c r="FJC1" s="4" t="s">
        <v>87</v>
      </c>
      <c r="FJD1" s="4" t="s">
        <v>48</v>
      </c>
      <c r="FJE1" s="4" t="s">
        <v>57</v>
      </c>
      <c r="FJF1" s="4" t="s">
        <v>54</v>
      </c>
      <c r="FJG1" s="4" t="s">
        <v>51</v>
      </c>
      <c r="FJH1" s="4">
        <v>1</v>
      </c>
      <c r="FJI1" s="12">
        <v>7116</v>
      </c>
      <c r="FJJ1" s="4">
        <v>0</v>
      </c>
      <c r="FJK1" s="12">
        <v>7116</v>
      </c>
      <c r="FJL1" s="4">
        <v>269</v>
      </c>
      <c r="FJM1" s="12">
        <v>3084</v>
      </c>
      <c r="FJN1" s="12">
        <v>1186</v>
      </c>
      <c r="FJO1" s="12">
        <v>11860</v>
      </c>
      <c r="FJP1" s="4">
        <v>849</v>
      </c>
      <c r="FJQ1" s="4">
        <v>222</v>
      </c>
      <c r="FJR1" s="4">
        <v>530.91999999999996</v>
      </c>
      <c r="FJS1" s="4">
        <v>148</v>
      </c>
      <c r="FJT1" s="4">
        <v>629</v>
      </c>
      <c r="FJU1" s="4">
        <v>389</v>
      </c>
      <c r="FJV1" s="12">
        <v>3558</v>
      </c>
      <c r="FJW1" s="4">
        <v>285</v>
      </c>
      <c r="FJX1" s="4">
        <v>11</v>
      </c>
      <c r="FJY1" s="4">
        <v>34</v>
      </c>
      <c r="FJZ1" s="4">
        <v>9</v>
      </c>
      <c r="FKA1" s="4">
        <v>21</v>
      </c>
      <c r="FKB1" s="4">
        <v>6</v>
      </c>
      <c r="FKC1" s="4">
        <v>25</v>
      </c>
      <c r="FKD1" s="4">
        <v>16</v>
      </c>
      <c r="FKE1" s="4">
        <v>123</v>
      </c>
      <c r="FKF1" s="4">
        <v>47</v>
      </c>
      <c r="FKG1" s="4">
        <v>142</v>
      </c>
      <c r="FKH1" s="4">
        <v>474</v>
      </c>
      <c r="FKI1" s="12">
        <v>5661</v>
      </c>
      <c r="FKJ1" s="12">
        <v>6000</v>
      </c>
      <c r="FKK1" s="12">
        <v>153180</v>
      </c>
      <c r="FQC1" s="4">
        <v>21</v>
      </c>
      <c r="FQD1" s="4">
        <v>10</v>
      </c>
      <c r="FQE1" s="4">
        <v>1</v>
      </c>
      <c r="FQF1" s="4">
        <v>20</v>
      </c>
      <c r="FQG1" s="4">
        <v>20</v>
      </c>
      <c r="FQH1" s="4">
        <v>270</v>
      </c>
      <c r="FQJ1" s="4" t="s">
        <v>88</v>
      </c>
      <c r="FQK1" s="4" t="s">
        <v>48</v>
      </c>
      <c r="FQL1" s="4" t="s">
        <v>49</v>
      </c>
      <c r="FQM1" s="4" t="s">
        <v>50</v>
      </c>
      <c r="FQN1" s="4" t="s">
        <v>51</v>
      </c>
      <c r="FQO1" s="4">
        <v>1</v>
      </c>
      <c r="FQP1" s="12">
        <v>6852</v>
      </c>
      <c r="FQQ1" s="4">
        <v>0</v>
      </c>
      <c r="FQR1" s="12">
        <v>6852</v>
      </c>
      <c r="FQS1" s="4">
        <v>404</v>
      </c>
      <c r="FQT1" s="4">
        <v>0</v>
      </c>
      <c r="FQU1" s="12">
        <v>1142</v>
      </c>
      <c r="FQV1" s="12">
        <v>11421</v>
      </c>
      <c r="FQW1" s="4">
        <v>834</v>
      </c>
      <c r="FQX1" s="4">
        <v>218</v>
      </c>
      <c r="FQY1" s="4">
        <v>526.38</v>
      </c>
      <c r="FQZ1" s="4">
        <v>145</v>
      </c>
      <c r="FRA1" s="4">
        <v>619</v>
      </c>
      <c r="FRB1" s="4">
        <v>379</v>
      </c>
      <c r="FRC1" s="12">
        <v>3426</v>
      </c>
      <c r="FRD1" s="4">
        <v>274</v>
      </c>
      <c r="FRE1" s="4">
        <v>16</v>
      </c>
      <c r="FRF1" s="4">
        <v>33</v>
      </c>
      <c r="FRG1" s="4">
        <v>9</v>
      </c>
      <c r="FRH1" s="4">
        <v>21</v>
      </c>
      <c r="FRI1" s="4">
        <v>6</v>
      </c>
      <c r="FRJ1" s="4">
        <v>25</v>
      </c>
      <c r="FRK1" s="4">
        <v>15</v>
      </c>
      <c r="FRL1" s="4">
        <v>0</v>
      </c>
      <c r="FRM1" s="4">
        <v>46</v>
      </c>
      <c r="FRN1" s="4">
        <v>137</v>
      </c>
      <c r="FRO1" s="4">
        <v>457</v>
      </c>
      <c r="FRP1" s="12">
        <v>5429</v>
      </c>
      <c r="FRQ1" s="12">
        <v>6000</v>
      </c>
      <c r="FRR1" s="12">
        <v>147150</v>
      </c>
      <c r="FXJ1" s="4">
        <v>22</v>
      </c>
      <c r="FXK1" s="4">
        <v>10</v>
      </c>
      <c r="FXL1" s="4">
        <v>1</v>
      </c>
      <c r="FXM1" s="4">
        <v>20</v>
      </c>
      <c r="FXN1" s="4">
        <v>21</v>
      </c>
      <c r="FXO1" s="4">
        <v>270</v>
      </c>
      <c r="FXQ1" s="4" t="s">
        <v>89</v>
      </c>
      <c r="FXR1" s="4" t="s">
        <v>68</v>
      </c>
      <c r="FXS1" s="4" t="s">
        <v>90</v>
      </c>
      <c r="FXT1" s="4" t="s">
        <v>91</v>
      </c>
      <c r="FXU1" s="4" t="s">
        <v>51</v>
      </c>
      <c r="FXV1" s="4">
        <v>1</v>
      </c>
      <c r="FXW1" s="12">
        <v>22186</v>
      </c>
      <c r="FXX1" s="4">
        <v>0</v>
      </c>
      <c r="FXY1" s="12">
        <v>22186</v>
      </c>
      <c r="FXZ1" s="4">
        <v>202</v>
      </c>
      <c r="FYA1" s="4">
        <v>0</v>
      </c>
      <c r="FYB1" s="12">
        <v>3698</v>
      </c>
      <c r="FYC1" s="12">
        <v>36977</v>
      </c>
      <c r="FYD1" s="12">
        <v>2575</v>
      </c>
      <c r="FYE1" s="4">
        <v>672</v>
      </c>
      <c r="FYF1" s="4">
        <v>1000.62</v>
      </c>
      <c r="FYG1" s="4">
        <v>448</v>
      </c>
      <c r="FYH1" s="12">
        <v>1465</v>
      </c>
      <c r="FYI1" s="4">
        <v>987</v>
      </c>
      <c r="FYJ1" s="12">
        <v>11093</v>
      </c>
      <c r="FYK1" s="4">
        <v>887</v>
      </c>
      <c r="FYL1" s="4">
        <v>8</v>
      </c>
      <c r="FYM1" s="4">
        <v>103</v>
      </c>
      <c r="FYN1" s="4">
        <v>27</v>
      </c>
      <c r="FYO1" s="4">
        <v>40</v>
      </c>
      <c r="FYP1" s="4">
        <v>18</v>
      </c>
      <c r="FYQ1" s="4">
        <v>59</v>
      </c>
      <c r="FYR1" s="4">
        <v>39</v>
      </c>
      <c r="FYS1" s="4">
        <v>0</v>
      </c>
      <c r="FYT1" s="4">
        <v>148</v>
      </c>
      <c r="FYU1" s="4">
        <v>444</v>
      </c>
      <c r="FYV1" s="12">
        <v>1479</v>
      </c>
      <c r="FYW1" s="12">
        <v>16247</v>
      </c>
      <c r="FYX1" s="4">
        <v>0</v>
      </c>
      <c r="FYY1" s="12">
        <v>422429</v>
      </c>
      <c r="GEQ1" s="4">
        <v>23</v>
      </c>
      <c r="GER1" s="4">
        <v>10</v>
      </c>
      <c r="GES1" s="4">
        <v>1</v>
      </c>
      <c r="GET1" s="4">
        <v>20</v>
      </c>
      <c r="GEU1" s="4">
        <v>22</v>
      </c>
      <c r="GEV1" s="4">
        <v>270</v>
      </c>
      <c r="GEX1" s="4" t="s">
        <v>92</v>
      </c>
      <c r="GEY1" s="4" t="s">
        <v>48</v>
      </c>
      <c r="GEZ1" s="4" t="s">
        <v>57</v>
      </c>
      <c r="GFA1" s="4" t="s">
        <v>54</v>
      </c>
      <c r="GFB1" s="4" t="s">
        <v>51</v>
      </c>
      <c r="GFC1" s="4">
        <v>1</v>
      </c>
      <c r="GFD1" s="12">
        <v>7116</v>
      </c>
      <c r="GFE1" s="4">
        <v>0</v>
      </c>
      <c r="GFF1" s="12">
        <v>7116</v>
      </c>
      <c r="GFG1" s="4">
        <v>336</v>
      </c>
      <c r="GFH1" s="4">
        <v>0</v>
      </c>
      <c r="GFI1" s="12">
        <v>1186</v>
      </c>
      <c r="GFJ1" s="12">
        <v>11860</v>
      </c>
      <c r="GFK1" s="4">
        <v>857</v>
      </c>
      <c r="GFL1" s="4">
        <v>224</v>
      </c>
      <c r="GFM1" s="4">
        <v>532.5</v>
      </c>
      <c r="GFN1" s="4">
        <v>149</v>
      </c>
      <c r="GFO1" s="4">
        <v>629</v>
      </c>
      <c r="GFP1" s="4">
        <v>389</v>
      </c>
      <c r="GFQ1" s="12">
        <v>3558</v>
      </c>
      <c r="GFR1" s="4">
        <v>285</v>
      </c>
      <c r="GFS1" s="4">
        <v>13</v>
      </c>
      <c r="GFT1" s="4">
        <v>34</v>
      </c>
      <c r="GFU1" s="4">
        <v>9</v>
      </c>
      <c r="GFV1" s="4">
        <v>21</v>
      </c>
      <c r="GFW1" s="4">
        <v>6</v>
      </c>
      <c r="GFX1" s="4">
        <v>25</v>
      </c>
      <c r="GFY1" s="4">
        <v>16</v>
      </c>
      <c r="GFZ1" s="4">
        <v>0</v>
      </c>
      <c r="GGA1" s="4">
        <v>47</v>
      </c>
      <c r="GGB1" s="4">
        <v>142</v>
      </c>
      <c r="GGC1" s="4">
        <v>474</v>
      </c>
      <c r="GGD1" s="12">
        <v>5576</v>
      </c>
      <c r="GGE1" s="12">
        <v>6000</v>
      </c>
      <c r="GGF1" s="12">
        <v>150971</v>
      </c>
      <c r="GLX1" s="4">
        <v>24</v>
      </c>
      <c r="GLY1" s="4">
        <v>10</v>
      </c>
      <c r="GLZ1" s="4">
        <v>1</v>
      </c>
      <c r="GMA1" s="4">
        <v>20</v>
      </c>
      <c r="GMB1" s="4">
        <v>23</v>
      </c>
      <c r="GMC1" s="4">
        <v>270</v>
      </c>
      <c r="GME1" s="4" t="s">
        <v>93</v>
      </c>
      <c r="GMF1" s="4" t="s">
        <v>48</v>
      </c>
      <c r="GMG1" s="4" t="s">
        <v>53</v>
      </c>
      <c r="GMH1" s="4" t="s">
        <v>54</v>
      </c>
      <c r="GMI1" s="4" t="s">
        <v>51</v>
      </c>
      <c r="GMJ1" s="4">
        <v>1</v>
      </c>
      <c r="GMK1" s="12">
        <v>7713</v>
      </c>
      <c r="GML1" s="4">
        <v>0</v>
      </c>
      <c r="GMM1" s="12">
        <v>7713</v>
      </c>
      <c r="GMN1" s="4">
        <v>336</v>
      </c>
      <c r="GMO1" s="4">
        <v>0</v>
      </c>
      <c r="GMP1" s="12">
        <v>1286</v>
      </c>
      <c r="GMQ1" s="12">
        <v>12855</v>
      </c>
      <c r="GMR1" s="4">
        <v>926</v>
      </c>
      <c r="GMS1" s="4">
        <v>241</v>
      </c>
      <c r="GMT1" s="4">
        <v>554.52</v>
      </c>
      <c r="GMU1" s="4">
        <v>161</v>
      </c>
      <c r="GMV1" s="4">
        <v>714</v>
      </c>
      <c r="GMW1" s="4">
        <v>490</v>
      </c>
      <c r="GMX1" s="12">
        <v>3857</v>
      </c>
      <c r="GMY1" s="4">
        <v>309</v>
      </c>
      <c r="GMZ1" s="4">
        <v>13</v>
      </c>
      <c r="GNA1" s="4">
        <v>37</v>
      </c>
      <c r="GNB1" s="4">
        <v>10</v>
      </c>
      <c r="GNC1" s="4">
        <v>22</v>
      </c>
      <c r="GND1" s="4">
        <v>6</v>
      </c>
      <c r="GNE1" s="4">
        <v>29</v>
      </c>
      <c r="GNF1" s="4">
        <v>20</v>
      </c>
      <c r="GNG1" s="4">
        <v>0</v>
      </c>
      <c r="GNH1" s="4">
        <v>51</v>
      </c>
      <c r="GNI1" s="4">
        <v>154</v>
      </c>
      <c r="GNJ1" s="4">
        <v>514</v>
      </c>
      <c r="GNK1" s="12">
        <v>6065</v>
      </c>
      <c r="GNL1" s="12">
        <v>6000</v>
      </c>
      <c r="GNM1" s="12">
        <v>163696</v>
      </c>
      <c r="GTE1" s="4">
        <v>25</v>
      </c>
      <c r="GTF1" s="4">
        <v>10</v>
      </c>
      <c r="GTG1" s="4">
        <v>1</v>
      </c>
      <c r="GTH1" s="4">
        <v>20</v>
      </c>
      <c r="GTI1" s="4">
        <v>24</v>
      </c>
      <c r="GTJ1" s="4">
        <v>270</v>
      </c>
      <c r="GTL1" s="4" t="s">
        <v>94</v>
      </c>
      <c r="GTM1" s="4" t="s">
        <v>48</v>
      </c>
      <c r="GTN1" s="4" t="s">
        <v>64</v>
      </c>
      <c r="GTO1" s="4" t="s">
        <v>54</v>
      </c>
      <c r="GTP1" s="4" t="s">
        <v>51</v>
      </c>
      <c r="GTQ1" s="4">
        <v>1</v>
      </c>
      <c r="GTR1" s="12">
        <v>8086</v>
      </c>
      <c r="GTS1" s="4">
        <v>0</v>
      </c>
      <c r="GTT1" s="12">
        <v>8086</v>
      </c>
      <c r="GTU1" s="4">
        <v>336</v>
      </c>
      <c r="GTV1" s="4">
        <v>0</v>
      </c>
      <c r="GTW1" s="12">
        <v>1348</v>
      </c>
      <c r="GTX1" s="12">
        <v>13477</v>
      </c>
      <c r="GTY1" s="4">
        <v>969</v>
      </c>
      <c r="GTZ1" s="4">
        <v>253</v>
      </c>
      <c r="GUA1" s="4">
        <v>565.28</v>
      </c>
      <c r="GUB1" s="4">
        <v>168</v>
      </c>
      <c r="GUC1" s="4">
        <v>722</v>
      </c>
      <c r="GUD1" s="4">
        <v>500</v>
      </c>
      <c r="GUE1" s="12">
        <v>4043</v>
      </c>
      <c r="GUF1" s="4">
        <v>323</v>
      </c>
      <c r="GUG1" s="4">
        <v>13</v>
      </c>
      <c r="GUH1" s="4">
        <v>39</v>
      </c>
      <c r="GUI1" s="4">
        <v>10</v>
      </c>
      <c r="GUJ1" s="4">
        <v>23</v>
      </c>
      <c r="GUK1" s="4">
        <v>7</v>
      </c>
      <c r="GUL1" s="4">
        <v>29</v>
      </c>
      <c r="GUM1" s="4">
        <v>20</v>
      </c>
      <c r="GUN1" s="4">
        <v>0</v>
      </c>
      <c r="GUO1" s="4">
        <v>54</v>
      </c>
      <c r="GUP1" s="4">
        <v>162</v>
      </c>
      <c r="GUQ1" s="4">
        <v>539</v>
      </c>
      <c r="GUR1" s="12">
        <v>6323</v>
      </c>
      <c r="GUS1" s="12">
        <v>6000</v>
      </c>
      <c r="GUT1" s="12">
        <v>170387</v>
      </c>
      <c r="HAL1" s="4">
        <v>26</v>
      </c>
      <c r="HAM1" s="4">
        <v>10</v>
      </c>
      <c r="HAN1" s="4">
        <v>1</v>
      </c>
      <c r="HAO1" s="4">
        <v>20</v>
      </c>
      <c r="HAP1" s="4">
        <v>25</v>
      </c>
      <c r="HAQ1" s="4">
        <v>270</v>
      </c>
      <c r="HAS1" s="4" t="s">
        <v>95</v>
      </c>
      <c r="HAT1" s="4" t="s">
        <v>48</v>
      </c>
      <c r="HAU1" s="4" t="s">
        <v>96</v>
      </c>
      <c r="HAV1" s="4" t="s">
        <v>97</v>
      </c>
      <c r="HAW1" s="4" t="s">
        <v>61</v>
      </c>
      <c r="HAX1" s="4">
        <v>1</v>
      </c>
      <c r="HAY1" s="12">
        <v>10348</v>
      </c>
      <c r="HAZ1" s="4">
        <v>0</v>
      </c>
      <c r="HBA1" s="12">
        <v>10348</v>
      </c>
      <c r="HBB1" s="4">
        <v>471</v>
      </c>
      <c r="HBC1" s="12">
        <v>4484</v>
      </c>
      <c r="HBD1" s="12">
        <v>1725</v>
      </c>
      <c r="HBE1" s="12">
        <v>17246</v>
      </c>
      <c r="HBF1" s="12">
        <v>1244</v>
      </c>
      <c r="HBG1" s="4">
        <v>325</v>
      </c>
      <c r="HBH1" s="4">
        <v>633.79</v>
      </c>
      <c r="HBI1" s="4">
        <v>216</v>
      </c>
      <c r="HBJ1" s="4">
        <v>936</v>
      </c>
      <c r="HBK1" s="4">
        <v>650</v>
      </c>
      <c r="HBL1" s="12">
        <v>5174</v>
      </c>
      <c r="HBM1" s="4">
        <v>414</v>
      </c>
      <c r="HBN1" s="4">
        <v>19</v>
      </c>
      <c r="HBO1" s="4">
        <v>50</v>
      </c>
      <c r="HBP1" s="4">
        <v>13</v>
      </c>
      <c r="HBQ1" s="4">
        <v>25</v>
      </c>
      <c r="HBR1" s="4">
        <v>9</v>
      </c>
      <c r="HBS1" s="4">
        <v>37</v>
      </c>
      <c r="HBT1" s="4">
        <v>26</v>
      </c>
      <c r="HBU1" s="4">
        <v>179</v>
      </c>
      <c r="HBV1" s="4">
        <v>69</v>
      </c>
      <c r="HBW1" s="4">
        <v>207</v>
      </c>
      <c r="HBX1" s="4">
        <v>690</v>
      </c>
      <c r="HBY1" s="12">
        <v>8260</v>
      </c>
      <c r="HBZ1" s="12">
        <v>6000</v>
      </c>
      <c r="HCA1" s="12">
        <v>220771</v>
      </c>
      <c r="HHS1" s="4">
        <v>27</v>
      </c>
      <c r="HHT1" s="4">
        <v>10</v>
      </c>
      <c r="HHU1" s="4">
        <v>1</v>
      </c>
      <c r="HHV1" s="4">
        <v>20</v>
      </c>
      <c r="HHW1" s="4">
        <v>26</v>
      </c>
      <c r="HHX1" s="4">
        <v>270</v>
      </c>
      <c r="HHZ1" s="4" t="s">
        <v>98</v>
      </c>
      <c r="HIA1" s="4" t="s">
        <v>48</v>
      </c>
      <c r="HIB1" s="4" t="s">
        <v>99</v>
      </c>
      <c r="HIC1" s="4" t="s">
        <v>100</v>
      </c>
      <c r="HID1" s="4" t="s">
        <v>61</v>
      </c>
      <c r="HIE1" s="4">
        <v>1</v>
      </c>
      <c r="HIF1" s="12">
        <v>10823</v>
      </c>
      <c r="HIG1" s="4">
        <v>0</v>
      </c>
      <c r="HIH1" s="12">
        <v>10823</v>
      </c>
      <c r="HII1" s="4">
        <v>336</v>
      </c>
      <c r="HIJ1" s="4">
        <v>0</v>
      </c>
      <c r="HIK1" s="12">
        <v>1804</v>
      </c>
      <c r="HIL1" s="12">
        <v>18038</v>
      </c>
      <c r="HIM1" s="12">
        <v>1283</v>
      </c>
      <c r="HIN1" s="4">
        <v>335</v>
      </c>
      <c r="HIO1" s="4">
        <v>644.75</v>
      </c>
      <c r="HIP1" s="4">
        <v>223</v>
      </c>
      <c r="HIQ1" s="4">
        <v>951</v>
      </c>
      <c r="HIR1" s="4">
        <v>665</v>
      </c>
      <c r="HIS1" s="12">
        <v>5411</v>
      </c>
      <c r="HIT1" s="4">
        <v>433</v>
      </c>
      <c r="HIU1" s="4">
        <v>13</v>
      </c>
      <c r="HIV1" s="4">
        <v>51</v>
      </c>
      <c r="HIW1" s="4">
        <v>13</v>
      </c>
      <c r="HIX1" s="4">
        <v>26</v>
      </c>
      <c r="HIY1" s="4">
        <v>9</v>
      </c>
      <c r="HIZ1" s="4">
        <v>38</v>
      </c>
      <c r="HJA1" s="4">
        <v>27</v>
      </c>
      <c r="HJB1" s="4">
        <v>0</v>
      </c>
      <c r="HJC1" s="4">
        <v>72</v>
      </c>
      <c r="HJD1" s="4">
        <v>216</v>
      </c>
      <c r="HJE1" s="4">
        <v>722</v>
      </c>
      <c r="HJF1" s="12">
        <v>8335</v>
      </c>
      <c r="HJG1" s="12">
        <v>6000</v>
      </c>
      <c r="HJH1" s="12">
        <v>222719</v>
      </c>
      <c r="HOZ1" s="4">
        <v>28</v>
      </c>
      <c r="HPA1" s="4">
        <v>10</v>
      </c>
      <c r="HPB1" s="4">
        <v>1</v>
      </c>
      <c r="HPC1" s="4">
        <v>20</v>
      </c>
      <c r="HPD1" s="4">
        <v>27</v>
      </c>
      <c r="HPE1" s="4">
        <v>270</v>
      </c>
      <c r="HPG1" s="4" t="s">
        <v>101</v>
      </c>
      <c r="HPH1" s="4" t="s">
        <v>48</v>
      </c>
      <c r="HPI1" s="4" t="s">
        <v>49</v>
      </c>
      <c r="HPJ1" s="4" t="s">
        <v>50</v>
      </c>
      <c r="HPK1" s="4" t="s">
        <v>61</v>
      </c>
      <c r="HPL1" s="4">
        <v>1</v>
      </c>
      <c r="HPM1" s="12">
        <v>6852</v>
      </c>
      <c r="HPN1" s="4">
        <v>0</v>
      </c>
      <c r="HPO1" s="12">
        <v>6852</v>
      </c>
      <c r="HPP1" s="4">
        <v>404</v>
      </c>
      <c r="HPQ1" s="4">
        <v>0</v>
      </c>
      <c r="HPR1" s="12">
        <v>1142</v>
      </c>
      <c r="HPS1" s="12">
        <v>11421</v>
      </c>
      <c r="HPT1" s="4">
        <v>834</v>
      </c>
      <c r="HPU1" s="4">
        <v>218</v>
      </c>
      <c r="HPV1" s="4">
        <v>526.38</v>
      </c>
      <c r="HPW1" s="4">
        <v>145</v>
      </c>
      <c r="HPX1" s="4">
        <v>619</v>
      </c>
      <c r="HPY1" s="4">
        <v>379</v>
      </c>
      <c r="HPZ1" s="12">
        <v>3426</v>
      </c>
      <c r="HQA1" s="4">
        <v>274</v>
      </c>
      <c r="HQB1" s="4">
        <v>16</v>
      </c>
      <c r="HQC1" s="4">
        <v>33</v>
      </c>
      <c r="HQD1" s="4">
        <v>9</v>
      </c>
      <c r="HQE1" s="4">
        <v>21</v>
      </c>
      <c r="HQF1" s="4">
        <v>6</v>
      </c>
      <c r="HQG1" s="4">
        <v>25</v>
      </c>
      <c r="HQH1" s="4">
        <v>15</v>
      </c>
      <c r="HQI1" s="4">
        <v>0</v>
      </c>
      <c r="HQJ1" s="4">
        <v>46</v>
      </c>
      <c r="HQK1" s="4">
        <v>137</v>
      </c>
      <c r="HQL1" s="4">
        <v>457</v>
      </c>
      <c r="HQM1" s="12">
        <v>5429</v>
      </c>
      <c r="HQN1" s="12">
        <v>6000</v>
      </c>
      <c r="HQO1" s="12">
        <v>147150</v>
      </c>
      <c r="HWG1" s="4">
        <v>29</v>
      </c>
      <c r="HWH1" s="4">
        <v>10</v>
      </c>
      <c r="HWI1" s="4">
        <v>1</v>
      </c>
      <c r="HWJ1" s="4">
        <v>20</v>
      </c>
      <c r="HWK1" s="4">
        <v>28</v>
      </c>
      <c r="HWL1" s="4">
        <v>270</v>
      </c>
      <c r="HWN1" s="4" t="s">
        <v>102</v>
      </c>
      <c r="HWO1" s="4" t="s">
        <v>48</v>
      </c>
      <c r="HWP1" s="4" t="s">
        <v>103</v>
      </c>
      <c r="HWQ1" s="4" t="s">
        <v>60</v>
      </c>
      <c r="HWR1" s="4" t="s">
        <v>61</v>
      </c>
      <c r="HWS1" s="4">
        <v>1</v>
      </c>
      <c r="HWT1" s="12">
        <v>9861</v>
      </c>
      <c r="HWU1" s="4">
        <v>0</v>
      </c>
      <c r="HWV1" s="12">
        <v>9861</v>
      </c>
      <c r="HWW1" s="4">
        <v>269</v>
      </c>
      <c r="HWX1" s="4">
        <v>0</v>
      </c>
      <c r="HWY1" s="12">
        <v>1644</v>
      </c>
      <c r="HWZ1" s="12">
        <v>16435</v>
      </c>
      <c r="HXA1" s="12">
        <v>1165</v>
      </c>
      <c r="HXB1" s="4">
        <v>304</v>
      </c>
      <c r="HXC1" s="4">
        <v>556.27</v>
      </c>
      <c r="HXD1" s="4">
        <v>203</v>
      </c>
      <c r="HXE1" s="4">
        <v>926</v>
      </c>
      <c r="HXF1" s="4">
        <v>578</v>
      </c>
      <c r="HXG1" s="12">
        <v>4931</v>
      </c>
      <c r="HXH1" s="4">
        <v>394</v>
      </c>
      <c r="HXI1" s="4">
        <v>11</v>
      </c>
      <c r="HXJ1" s="4">
        <v>47</v>
      </c>
      <c r="HXK1" s="4">
        <v>12</v>
      </c>
      <c r="HXL1" s="4">
        <v>22</v>
      </c>
      <c r="HXM1" s="4">
        <v>8</v>
      </c>
      <c r="HXN1" s="4">
        <v>37</v>
      </c>
      <c r="HXO1" s="4">
        <v>23</v>
      </c>
      <c r="HXP1" s="4">
        <v>0</v>
      </c>
      <c r="HXQ1" s="4">
        <v>66</v>
      </c>
      <c r="HXR1" s="4">
        <v>197</v>
      </c>
      <c r="HXS1" s="4">
        <v>657</v>
      </c>
      <c r="HXT1" s="12">
        <v>7574</v>
      </c>
      <c r="HXU1" s="12">
        <v>6000</v>
      </c>
      <c r="HXV1" s="12">
        <v>202926</v>
      </c>
      <c r="IDN1" s="4">
        <v>30</v>
      </c>
      <c r="IDO1" s="4">
        <v>10</v>
      </c>
      <c r="IDP1" s="4">
        <v>1</v>
      </c>
      <c r="IDQ1" s="4">
        <v>20</v>
      </c>
      <c r="IDR1" s="4">
        <v>29</v>
      </c>
      <c r="IDS1" s="4">
        <v>270</v>
      </c>
      <c r="IDU1" s="4" t="s">
        <v>104</v>
      </c>
      <c r="IDV1" s="4" t="s">
        <v>48</v>
      </c>
      <c r="IDW1" s="4" t="s">
        <v>57</v>
      </c>
      <c r="IDX1" s="4" t="s">
        <v>54</v>
      </c>
      <c r="IDY1" s="4" t="s">
        <v>51</v>
      </c>
      <c r="IDZ1" s="4">
        <v>1</v>
      </c>
      <c r="IEA1" s="12">
        <v>7116</v>
      </c>
      <c r="IEB1" s="4">
        <v>0</v>
      </c>
      <c r="IEC1" s="12">
        <v>7116</v>
      </c>
      <c r="IED1" s="4">
        <v>404</v>
      </c>
      <c r="IEE1" s="12">
        <v>3084</v>
      </c>
      <c r="IEF1" s="12">
        <v>1186</v>
      </c>
      <c r="IEG1" s="12">
        <v>11860</v>
      </c>
      <c r="IEH1" s="4">
        <v>865</v>
      </c>
      <c r="IEI1" s="4">
        <v>226</v>
      </c>
      <c r="IEJ1" s="4">
        <v>534.07000000000005</v>
      </c>
      <c r="IEK1" s="4">
        <v>150</v>
      </c>
      <c r="IEL1" s="4">
        <v>629</v>
      </c>
      <c r="IEM1" s="4">
        <v>389</v>
      </c>
      <c r="IEN1" s="12">
        <v>3558</v>
      </c>
      <c r="IEO1" s="4">
        <v>285</v>
      </c>
      <c r="IEP1" s="4">
        <v>16</v>
      </c>
      <c r="IEQ1" s="4">
        <v>35</v>
      </c>
      <c r="IER1" s="4">
        <v>9</v>
      </c>
      <c r="IES1" s="4">
        <v>21</v>
      </c>
      <c r="IET1" s="4">
        <v>6</v>
      </c>
      <c r="IEU1" s="4">
        <v>25</v>
      </c>
      <c r="IEV1" s="4">
        <v>16</v>
      </c>
      <c r="IEW1" s="4">
        <v>123</v>
      </c>
      <c r="IEX1" s="4">
        <v>47</v>
      </c>
      <c r="IEY1" s="4">
        <v>142</v>
      </c>
      <c r="IEZ1" s="4">
        <v>474</v>
      </c>
      <c r="IFA1" s="12">
        <v>5738</v>
      </c>
      <c r="IFB1" s="12">
        <v>6000</v>
      </c>
      <c r="IFC1" s="12">
        <v>155176</v>
      </c>
      <c r="IKU1" s="4">
        <v>31</v>
      </c>
      <c r="IKV1" s="4">
        <v>10</v>
      </c>
      <c r="IKW1" s="4">
        <v>1</v>
      </c>
      <c r="IKX1" s="4">
        <v>20</v>
      </c>
      <c r="IKY1" s="4">
        <v>30</v>
      </c>
      <c r="IKZ1" s="4">
        <v>270</v>
      </c>
      <c r="ILB1" s="4" t="s">
        <v>105</v>
      </c>
      <c r="ILC1" s="4" t="s">
        <v>48</v>
      </c>
      <c r="ILD1" s="4" t="s">
        <v>57</v>
      </c>
      <c r="ILE1" s="4" t="s">
        <v>54</v>
      </c>
      <c r="ILF1" s="4" t="s">
        <v>51</v>
      </c>
      <c r="ILG1" s="4">
        <v>1</v>
      </c>
      <c r="ILH1" s="12">
        <v>7116</v>
      </c>
      <c r="ILI1" s="4">
        <v>0</v>
      </c>
      <c r="ILJ1" s="12">
        <v>7116</v>
      </c>
      <c r="ILK1" s="4">
        <v>269</v>
      </c>
      <c r="ILL1" s="12">
        <v>3084</v>
      </c>
      <c r="ILM1" s="12">
        <v>1186</v>
      </c>
      <c r="ILN1" s="12">
        <v>11860</v>
      </c>
      <c r="ILO1" s="4">
        <v>849</v>
      </c>
      <c r="ILP1" s="4">
        <v>222</v>
      </c>
      <c r="ILQ1" s="4">
        <v>530.91999999999996</v>
      </c>
      <c r="ILR1" s="4">
        <v>148</v>
      </c>
      <c r="ILS1" s="4">
        <v>629</v>
      </c>
      <c r="ILT1" s="4">
        <v>389</v>
      </c>
      <c r="ILU1" s="12">
        <v>3558</v>
      </c>
      <c r="ILV1" s="4">
        <v>285</v>
      </c>
      <c r="ILW1" s="4">
        <v>11</v>
      </c>
      <c r="ILX1" s="4">
        <v>34</v>
      </c>
      <c r="ILY1" s="4">
        <v>9</v>
      </c>
      <c r="ILZ1" s="4">
        <v>21</v>
      </c>
      <c r="IMA1" s="4">
        <v>6</v>
      </c>
      <c r="IMB1" s="4">
        <v>25</v>
      </c>
      <c r="IMC1" s="4">
        <v>16</v>
      </c>
      <c r="IMD1" s="4">
        <v>123</v>
      </c>
      <c r="IME1" s="4">
        <v>47</v>
      </c>
      <c r="IMF1" s="4">
        <v>142</v>
      </c>
      <c r="IMG1" s="4">
        <v>474</v>
      </c>
      <c r="IMH1" s="12">
        <v>5661</v>
      </c>
      <c r="IMI1" s="12">
        <v>6000</v>
      </c>
      <c r="IMJ1" s="12">
        <v>153179</v>
      </c>
      <c r="ISB1" s="4">
        <v>32</v>
      </c>
      <c r="ISC1" s="4">
        <v>10</v>
      </c>
      <c r="ISD1" s="4">
        <v>1</v>
      </c>
      <c r="ISE1" s="4">
        <v>20</v>
      </c>
      <c r="ISF1" s="4">
        <v>31</v>
      </c>
      <c r="ISG1" s="4">
        <v>270</v>
      </c>
      <c r="ISI1" s="4" t="s">
        <v>106</v>
      </c>
      <c r="ISJ1" s="4" t="s">
        <v>48</v>
      </c>
      <c r="ISK1" s="4" t="s">
        <v>107</v>
      </c>
      <c r="ISL1" s="4" t="s">
        <v>61</v>
      </c>
      <c r="ISM1" s="4" t="s">
        <v>61</v>
      </c>
      <c r="ISN1" s="4">
        <v>1</v>
      </c>
      <c r="ISO1" s="12">
        <v>8953</v>
      </c>
      <c r="ISP1" s="4">
        <v>0</v>
      </c>
      <c r="ISQ1" s="12">
        <v>8953</v>
      </c>
      <c r="ISR1" s="4">
        <v>269</v>
      </c>
      <c r="ISS1" s="4">
        <v>0</v>
      </c>
      <c r="IST1" s="12">
        <v>1492</v>
      </c>
      <c r="ISU1" s="12">
        <v>14922</v>
      </c>
      <c r="ISV1" s="12">
        <v>1061</v>
      </c>
      <c r="ISW1" s="4">
        <v>277</v>
      </c>
      <c r="ISX1" s="4">
        <v>591.48</v>
      </c>
      <c r="ISY1" s="4">
        <v>184</v>
      </c>
      <c r="ISZ1" s="4">
        <v>746</v>
      </c>
      <c r="ITA1" s="4">
        <v>524</v>
      </c>
      <c r="ITB1" s="12">
        <v>4477</v>
      </c>
      <c r="ITC1" s="4">
        <v>358</v>
      </c>
      <c r="ITD1" s="4">
        <v>11</v>
      </c>
      <c r="ITE1" s="4">
        <v>42</v>
      </c>
      <c r="ITF1" s="4">
        <v>11</v>
      </c>
      <c r="ITG1" s="4">
        <v>24</v>
      </c>
      <c r="ITH1" s="4">
        <v>7</v>
      </c>
      <c r="ITI1" s="4">
        <v>30</v>
      </c>
      <c r="ITJ1" s="4">
        <v>21</v>
      </c>
      <c r="ITK1" s="4">
        <v>0</v>
      </c>
      <c r="ITL1" s="4">
        <v>60</v>
      </c>
      <c r="ITM1" s="4">
        <v>179</v>
      </c>
      <c r="ITN1" s="4">
        <v>597</v>
      </c>
      <c r="ITO1" s="12">
        <v>6886</v>
      </c>
      <c r="ITP1" s="12">
        <v>6000</v>
      </c>
      <c r="ITQ1" s="12">
        <v>185043</v>
      </c>
      <c r="IZI1" s="4">
        <v>33</v>
      </c>
      <c r="IZJ1" s="4">
        <v>10</v>
      </c>
      <c r="IZK1" s="4">
        <v>1</v>
      </c>
      <c r="IZL1" s="4">
        <v>20</v>
      </c>
      <c r="IZM1" s="4">
        <v>32</v>
      </c>
      <c r="IZN1" s="4">
        <v>270</v>
      </c>
      <c r="IZP1" s="4" t="s">
        <v>108</v>
      </c>
      <c r="IZQ1" s="4" t="s">
        <v>48</v>
      </c>
      <c r="IZR1" s="4" t="s">
        <v>109</v>
      </c>
      <c r="IZS1" s="4" t="s">
        <v>61</v>
      </c>
      <c r="IZT1" s="4" t="s">
        <v>61</v>
      </c>
      <c r="IZU1" s="4">
        <v>1</v>
      </c>
      <c r="IZV1" s="12">
        <v>11504</v>
      </c>
      <c r="IZW1" s="4">
        <v>0</v>
      </c>
      <c r="IZX1" s="12">
        <v>11504</v>
      </c>
      <c r="IZY1" s="4">
        <v>404</v>
      </c>
      <c r="IZZ1" s="4">
        <v>0</v>
      </c>
      <c r="JAA1" s="12">
        <v>1917</v>
      </c>
      <c r="JAB1" s="12">
        <v>19173</v>
      </c>
      <c r="JAC1" s="12">
        <v>1369</v>
      </c>
      <c r="JAD1" s="4">
        <v>357</v>
      </c>
      <c r="JAE1" s="4">
        <v>666.28</v>
      </c>
      <c r="JAF1" s="4">
        <v>238</v>
      </c>
      <c r="JAG1" s="4">
        <v>967</v>
      </c>
      <c r="JAH1" s="4">
        <v>681</v>
      </c>
      <c r="JAI1" s="12">
        <v>5752</v>
      </c>
      <c r="JAJ1" s="4">
        <v>460</v>
      </c>
      <c r="JAK1" s="4">
        <v>16</v>
      </c>
      <c r="JAL1" s="4">
        <v>55</v>
      </c>
      <c r="JAM1" s="4">
        <v>14</v>
      </c>
      <c r="JAN1" s="4">
        <v>27</v>
      </c>
      <c r="JAO1" s="4">
        <v>10</v>
      </c>
      <c r="JAP1" s="4">
        <v>39</v>
      </c>
      <c r="JAQ1" s="4">
        <v>27</v>
      </c>
      <c r="JAR1" s="4">
        <v>0</v>
      </c>
      <c r="JAS1" s="4">
        <v>77</v>
      </c>
      <c r="JAT1" s="4">
        <v>230</v>
      </c>
      <c r="JAU1" s="4">
        <v>767</v>
      </c>
      <c r="JAV1" s="12">
        <v>8843</v>
      </c>
      <c r="JAW1" s="12">
        <v>6000</v>
      </c>
      <c r="JAX1" s="12">
        <v>235919</v>
      </c>
      <c r="JGP1" s="4">
        <v>34</v>
      </c>
      <c r="JGQ1" s="4">
        <v>10</v>
      </c>
      <c r="JGR1" s="4">
        <v>1</v>
      </c>
      <c r="JGS1" s="4">
        <v>20</v>
      </c>
      <c r="JGT1" s="4">
        <v>34</v>
      </c>
      <c r="JGU1" s="4">
        <v>270</v>
      </c>
      <c r="JGW1" s="4" t="s">
        <v>110</v>
      </c>
      <c r="JGX1" s="4" t="s">
        <v>68</v>
      </c>
      <c r="JGY1" s="4" t="s">
        <v>111</v>
      </c>
      <c r="JGZ1" s="4" t="s">
        <v>112</v>
      </c>
      <c r="JHA1" s="4" t="s">
        <v>61</v>
      </c>
      <c r="JHB1" s="4">
        <v>1</v>
      </c>
      <c r="JHC1" s="12">
        <v>15425</v>
      </c>
      <c r="JHD1" s="4">
        <v>0</v>
      </c>
      <c r="JHE1" s="12">
        <v>15425</v>
      </c>
      <c r="JHF1" s="4">
        <v>202</v>
      </c>
      <c r="JHG1" s="4">
        <v>0</v>
      </c>
      <c r="JHH1" s="12">
        <v>2571</v>
      </c>
      <c r="JHI1" s="12">
        <v>25709</v>
      </c>
      <c r="JHJ1" s="12">
        <v>1797</v>
      </c>
      <c r="JHK1" s="4">
        <v>469</v>
      </c>
      <c r="JHL1" s="4">
        <v>789.89</v>
      </c>
      <c r="JHM1" s="4">
        <v>313</v>
      </c>
      <c r="JHN1" s="12">
        <v>1206</v>
      </c>
      <c r="JHO1" s="4">
        <v>755</v>
      </c>
      <c r="JHP1" s="12">
        <v>7713</v>
      </c>
      <c r="JHQ1" s="4">
        <v>617</v>
      </c>
      <c r="JHR1" s="4">
        <v>8</v>
      </c>
      <c r="JHS1" s="4">
        <v>72</v>
      </c>
      <c r="JHT1" s="4">
        <v>19</v>
      </c>
      <c r="JHU1" s="4">
        <v>32</v>
      </c>
      <c r="JHV1" s="4">
        <v>13</v>
      </c>
      <c r="JHW1" s="4">
        <v>48</v>
      </c>
      <c r="JHX1" s="4">
        <v>30</v>
      </c>
      <c r="JHY1" s="4">
        <v>0</v>
      </c>
      <c r="JHZ1" s="4">
        <v>103</v>
      </c>
      <c r="JIA1" s="4">
        <v>309</v>
      </c>
      <c r="JIB1" s="12">
        <v>1028</v>
      </c>
      <c r="JIC1" s="12">
        <v>11499</v>
      </c>
      <c r="JID1" s="4">
        <v>0</v>
      </c>
      <c r="JIE1" s="12">
        <v>298966</v>
      </c>
      <c r="JNW1" s="4">
        <v>35</v>
      </c>
      <c r="JNX1" s="4">
        <v>10</v>
      </c>
      <c r="JNY1" s="4">
        <v>1</v>
      </c>
      <c r="JNZ1" s="4">
        <v>20</v>
      </c>
      <c r="JOA1" s="4">
        <v>35</v>
      </c>
      <c r="JOB1" s="4">
        <v>270</v>
      </c>
      <c r="JOD1" s="4" t="s">
        <v>113</v>
      </c>
      <c r="JOE1" s="4" t="s">
        <v>48</v>
      </c>
      <c r="JOF1" s="4" t="s">
        <v>57</v>
      </c>
      <c r="JOG1" s="4" t="s">
        <v>54</v>
      </c>
      <c r="JOH1" s="4" t="s">
        <v>51</v>
      </c>
      <c r="JOI1" s="4">
        <v>1</v>
      </c>
      <c r="JOJ1" s="12">
        <v>9038</v>
      </c>
      <c r="JOK1" s="4">
        <v>0</v>
      </c>
      <c r="JOL1" s="12">
        <v>9038</v>
      </c>
      <c r="JOM1" s="4">
        <v>336</v>
      </c>
      <c r="JON1" s="4">
        <v>0</v>
      </c>
      <c r="JOO1" s="12">
        <v>1506</v>
      </c>
      <c r="JOP1" s="12">
        <v>15064</v>
      </c>
      <c r="JOQ1" s="12">
        <v>1078</v>
      </c>
      <c r="JOR1" s="4">
        <v>281</v>
      </c>
      <c r="JOS1" s="4">
        <v>583.73</v>
      </c>
      <c r="JOT1" s="4">
        <v>187</v>
      </c>
      <c r="JOU1" s="4">
        <v>812</v>
      </c>
      <c r="JOV1" s="4">
        <v>502</v>
      </c>
      <c r="JOW1" s="12">
        <v>4519</v>
      </c>
      <c r="JOX1" s="4">
        <v>362</v>
      </c>
      <c r="JOY1" s="4">
        <v>13</v>
      </c>
      <c r="JOZ1" s="4">
        <v>43</v>
      </c>
      <c r="JPA1" s="4">
        <v>11</v>
      </c>
      <c r="JPB1" s="4">
        <v>23</v>
      </c>
      <c r="JPC1" s="4">
        <v>7</v>
      </c>
      <c r="JPD1" s="4">
        <v>32</v>
      </c>
      <c r="JPE1" s="4">
        <v>20</v>
      </c>
      <c r="JPF1" s="4">
        <v>0</v>
      </c>
      <c r="JPG1" s="4">
        <v>60</v>
      </c>
      <c r="JPH1" s="4">
        <v>181</v>
      </c>
      <c r="JPI1" s="4">
        <v>603</v>
      </c>
      <c r="JPJ1" s="12">
        <v>6997</v>
      </c>
      <c r="JPK1" s="12">
        <v>6000</v>
      </c>
      <c r="JPL1" s="12">
        <v>187915</v>
      </c>
      <c r="JVD1" s="4">
        <v>36</v>
      </c>
      <c r="JVE1" s="4">
        <v>10</v>
      </c>
      <c r="JVF1" s="4">
        <v>1</v>
      </c>
      <c r="JVG1" s="4">
        <v>20</v>
      </c>
      <c r="JVH1" s="4">
        <v>36</v>
      </c>
      <c r="JVI1" s="4">
        <v>270</v>
      </c>
      <c r="JVK1" s="4" t="s">
        <v>114</v>
      </c>
      <c r="JVL1" s="4" t="s">
        <v>48</v>
      </c>
      <c r="JVM1" s="4" t="s">
        <v>115</v>
      </c>
      <c r="JVN1" s="4" t="s">
        <v>83</v>
      </c>
      <c r="JVO1" s="4" t="s">
        <v>61</v>
      </c>
      <c r="JVP1" s="4">
        <v>1</v>
      </c>
      <c r="JVQ1" s="12">
        <v>10823</v>
      </c>
      <c r="JVR1" s="4">
        <v>0</v>
      </c>
      <c r="JVS1" s="12">
        <v>10823</v>
      </c>
      <c r="JVT1" s="4">
        <v>336</v>
      </c>
      <c r="JVU1" s="4">
        <v>0</v>
      </c>
      <c r="JVV1" s="12">
        <v>1804</v>
      </c>
      <c r="JVW1" s="12">
        <v>18038</v>
      </c>
      <c r="JVX1" s="12">
        <v>1283</v>
      </c>
      <c r="JVY1" s="4">
        <v>335</v>
      </c>
      <c r="JVZ1" s="4">
        <v>644.75</v>
      </c>
      <c r="JWA1" s="4">
        <v>223</v>
      </c>
      <c r="JWB1" s="4">
        <v>951</v>
      </c>
      <c r="JWC1" s="4">
        <v>665</v>
      </c>
      <c r="JWD1" s="12">
        <v>5411</v>
      </c>
      <c r="JWE1" s="4">
        <v>433</v>
      </c>
      <c r="JWF1" s="4">
        <v>13</v>
      </c>
      <c r="JWG1" s="4">
        <v>51</v>
      </c>
      <c r="JWH1" s="4">
        <v>13</v>
      </c>
      <c r="JWI1" s="4">
        <v>26</v>
      </c>
      <c r="JWJ1" s="4">
        <v>9</v>
      </c>
      <c r="JWK1" s="4">
        <v>38</v>
      </c>
      <c r="JWL1" s="4">
        <v>27</v>
      </c>
      <c r="JWM1" s="4">
        <v>0</v>
      </c>
      <c r="JWN1" s="4">
        <v>72</v>
      </c>
      <c r="JWO1" s="4">
        <v>216</v>
      </c>
      <c r="JWP1" s="4">
        <v>722</v>
      </c>
      <c r="JWQ1" s="12">
        <v>8335</v>
      </c>
      <c r="JWR1" s="12">
        <v>6000</v>
      </c>
      <c r="JWS1" s="12">
        <v>222719</v>
      </c>
      <c r="KCK1" s="4">
        <v>37</v>
      </c>
      <c r="KCL1" s="4">
        <v>10</v>
      </c>
      <c r="KCM1" s="4">
        <v>1</v>
      </c>
      <c r="KCN1" s="4">
        <v>20</v>
      </c>
      <c r="KCO1" s="4">
        <v>37</v>
      </c>
      <c r="KCP1" s="4">
        <v>270</v>
      </c>
      <c r="KCR1" s="4" t="s">
        <v>116</v>
      </c>
      <c r="KCS1" s="4" t="s">
        <v>48</v>
      </c>
      <c r="KCT1" s="4" t="s">
        <v>103</v>
      </c>
      <c r="KCU1" s="4" t="s">
        <v>100</v>
      </c>
      <c r="KCV1" s="4" t="s">
        <v>61</v>
      </c>
      <c r="KCW1" s="4">
        <v>1</v>
      </c>
      <c r="KCX1" s="12">
        <v>9861</v>
      </c>
      <c r="KCY1" s="4">
        <v>0</v>
      </c>
      <c r="KCZ1" s="12">
        <v>9861</v>
      </c>
      <c r="KDA1" s="4">
        <v>336</v>
      </c>
      <c r="KDB1" s="4">
        <v>0</v>
      </c>
      <c r="KDC1" s="12">
        <v>1644</v>
      </c>
      <c r="KDD1" s="12">
        <v>16435</v>
      </c>
      <c r="KDE1" s="12">
        <v>1173</v>
      </c>
      <c r="KDF1" s="4">
        <v>306</v>
      </c>
      <c r="KDG1" s="4">
        <v>619.70000000000005</v>
      </c>
      <c r="KDH1" s="4">
        <v>204</v>
      </c>
      <c r="KDI1" s="4">
        <v>926</v>
      </c>
      <c r="KDJ1" s="4">
        <v>578</v>
      </c>
      <c r="KDK1" s="12">
        <v>4931</v>
      </c>
      <c r="KDL1" s="4">
        <v>394</v>
      </c>
      <c r="KDM1" s="4">
        <v>13</v>
      </c>
      <c r="KDN1" s="4">
        <v>47</v>
      </c>
      <c r="KDO1" s="4">
        <v>12</v>
      </c>
      <c r="KDP1" s="4">
        <v>25</v>
      </c>
      <c r="KDQ1" s="4">
        <v>8</v>
      </c>
      <c r="KDR1" s="4">
        <v>37</v>
      </c>
      <c r="KDS1" s="4">
        <v>23</v>
      </c>
      <c r="KDT1" s="4">
        <v>0</v>
      </c>
      <c r="KDU1" s="4">
        <v>66</v>
      </c>
      <c r="KDV1" s="4">
        <v>197</v>
      </c>
      <c r="KDW1" s="4">
        <v>657</v>
      </c>
      <c r="KDX1" s="12">
        <v>7642</v>
      </c>
      <c r="KDY1" s="12">
        <v>6000</v>
      </c>
      <c r="KDZ1" s="12">
        <v>204696</v>
      </c>
      <c r="KJR1" s="4">
        <v>38</v>
      </c>
      <c r="KJS1" s="4">
        <v>10</v>
      </c>
      <c r="KJT1" s="4">
        <v>1</v>
      </c>
      <c r="KJU1" s="4">
        <v>20</v>
      </c>
      <c r="KJV1" s="4">
        <v>38</v>
      </c>
      <c r="KJW1" s="4">
        <v>270</v>
      </c>
      <c r="KJY1" s="4" t="s">
        <v>117</v>
      </c>
      <c r="KJZ1" s="4" t="s">
        <v>48</v>
      </c>
      <c r="KKA1" s="4" t="s">
        <v>49</v>
      </c>
      <c r="KKB1" s="4" t="s">
        <v>50</v>
      </c>
      <c r="KKC1" s="4" t="s">
        <v>51</v>
      </c>
      <c r="KKD1" s="4">
        <v>1</v>
      </c>
      <c r="KKE1" s="12">
        <v>6852</v>
      </c>
      <c r="KKF1" s="4">
        <v>0</v>
      </c>
      <c r="KKG1" s="12">
        <v>6852</v>
      </c>
      <c r="KKH1" s="4">
        <v>269</v>
      </c>
      <c r="KKI1" s="4">
        <v>0</v>
      </c>
      <c r="KKJ1" s="12">
        <v>1142</v>
      </c>
      <c r="KKK1" s="12">
        <v>11421</v>
      </c>
      <c r="KKL1" s="4">
        <v>819</v>
      </c>
      <c r="KKM1" s="4">
        <v>214</v>
      </c>
      <c r="KKN1" s="4">
        <v>523.24</v>
      </c>
      <c r="KKO1" s="4">
        <v>142</v>
      </c>
      <c r="KKP1" s="4">
        <v>619</v>
      </c>
      <c r="KKQ1" s="4">
        <v>379</v>
      </c>
      <c r="KKR1" s="12">
        <v>3426</v>
      </c>
      <c r="KKS1" s="4">
        <v>274</v>
      </c>
      <c r="KKT1" s="4">
        <v>11</v>
      </c>
      <c r="KKU1" s="4">
        <v>33</v>
      </c>
      <c r="KKV1" s="4">
        <v>9</v>
      </c>
      <c r="KKW1" s="4">
        <v>21</v>
      </c>
      <c r="KKX1" s="4">
        <v>6</v>
      </c>
      <c r="KKY1" s="4">
        <v>25</v>
      </c>
      <c r="KKZ1" s="4">
        <v>15</v>
      </c>
      <c r="KLA1" s="4">
        <v>0</v>
      </c>
      <c r="KLB1" s="4">
        <v>46</v>
      </c>
      <c r="KLC1" s="4">
        <v>137</v>
      </c>
      <c r="KLD1" s="4">
        <v>457</v>
      </c>
      <c r="KLE1" s="12">
        <v>5352</v>
      </c>
      <c r="KLF1" s="12">
        <v>6000</v>
      </c>
      <c r="KLG1" s="12">
        <v>145154</v>
      </c>
      <c r="KQY1" s="4">
        <v>39</v>
      </c>
      <c r="KQZ1" s="4">
        <v>10</v>
      </c>
      <c r="KRA1" s="4">
        <v>1</v>
      </c>
      <c r="KRB1" s="4">
        <v>20</v>
      </c>
      <c r="KRC1" s="4">
        <v>39</v>
      </c>
      <c r="KRD1" s="4">
        <v>270</v>
      </c>
      <c r="KRF1" s="4" t="s">
        <v>118</v>
      </c>
      <c r="KRG1" s="4" t="s">
        <v>48</v>
      </c>
      <c r="KRH1" s="4" t="s">
        <v>53</v>
      </c>
      <c r="KRI1" s="4" t="s">
        <v>119</v>
      </c>
      <c r="KRJ1" s="4" t="s">
        <v>51</v>
      </c>
      <c r="KRK1" s="4">
        <v>1</v>
      </c>
      <c r="KRL1" s="12">
        <v>7713</v>
      </c>
      <c r="KRM1" s="4">
        <v>0</v>
      </c>
      <c r="KRN1" s="12">
        <v>7713</v>
      </c>
      <c r="KRO1" s="4">
        <v>269</v>
      </c>
      <c r="KRP1" s="4">
        <v>0</v>
      </c>
      <c r="KRQ1" s="12">
        <v>1286</v>
      </c>
      <c r="KRR1" s="12">
        <v>12855</v>
      </c>
      <c r="KRS1" s="4">
        <v>918</v>
      </c>
      <c r="KRT1" s="4">
        <v>239</v>
      </c>
      <c r="KRU1" s="4">
        <v>552.95000000000005</v>
      </c>
      <c r="KRV1" s="4">
        <v>160</v>
      </c>
      <c r="KRW1" s="4">
        <v>714</v>
      </c>
      <c r="KRX1" s="4">
        <v>490</v>
      </c>
      <c r="KRY1" s="12">
        <v>3857</v>
      </c>
      <c r="KRZ1" s="4">
        <v>309</v>
      </c>
      <c r="KSA1" s="4">
        <v>11</v>
      </c>
      <c r="KSB1" s="4">
        <v>37</v>
      </c>
      <c r="KSC1" s="4">
        <v>10</v>
      </c>
      <c r="KSD1" s="4">
        <v>22</v>
      </c>
      <c r="KSE1" s="4">
        <v>6</v>
      </c>
      <c r="KSF1" s="4">
        <v>29</v>
      </c>
      <c r="KSG1" s="4">
        <v>20</v>
      </c>
      <c r="KSH1" s="4">
        <v>0</v>
      </c>
      <c r="KSI1" s="4">
        <v>51</v>
      </c>
      <c r="KSJ1" s="4">
        <v>154</v>
      </c>
      <c r="KSK1" s="4">
        <v>514</v>
      </c>
      <c r="KSL1" s="12">
        <v>6027</v>
      </c>
      <c r="KSM1" s="12">
        <v>6000</v>
      </c>
      <c r="KSN1" s="12">
        <v>162698</v>
      </c>
      <c r="KYF1" s="4">
        <v>40</v>
      </c>
      <c r="KYG1" s="4">
        <v>10</v>
      </c>
      <c r="KYH1" s="4">
        <v>1</v>
      </c>
      <c r="KYI1" s="4">
        <v>20</v>
      </c>
      <c r="KYJ1" s="4">
        <v>40</v>
      </c>
      <c r="KYK1" s="4">
        <v>270</v>
      </c>
      <c r="KYM1" s="4" t="s">
        <v>120</v>
      </c>
      <c r="KYN1" s="4" t="s">
        <v>48</v>
      </c>
      <c r="KYO1" s="4" t="s">
        <v>49</v>
      </c>
      <c r="KYP1" s="4" t="s">
        <v>50</v>
      </c>
      <c r="KYQ1" s="4" t="s">
        <v>51</v>
      </c>
      <c r="KYR1" s="4">
        <v>1</v>
      </c>
      <c r="KYS1" s="12">
        <v>6852</v>
      </c>
      <c r="KYT1" s="4">
        <v>0</v>
      </c>
      <c r="KYU1" s="12">
        <v>6852</v>
      </c>
      <c r="KYV1" s="4">
        <v>0</v>
      </c>
      <c r="KYW1" s="12">
        <v>2969</v>
      </c>
      <c r="KYX1" s="12">
        <v>1142</v>
      </c>
      <c r="KYY1" s="12">
        <v>11420</v>
      </c>
      <c r="KYZ1" s="4">
        <v>788</v>
      </c>
      <c r="KZA1" s="4">
        <v>206</v>
      </c>
      <c r="KZB1" s="4">
        <v>516.96</v>
      </c>
      <c r="KZC1" s="4">
        <v>137</v>
      </c>
      <c r="KZD1" s="4">
        <v>619</v>
      </c>
      <c r="KZE1" s="4">
        <v>379</v>
      </c>
      <c r="KZF1" s="12">
        <v>3426</v>
      </c>
      <c r="KZG1" s="4">
        <v>274</v>
      </c>
      <c r="KZH1" s="4">
        <v>0</v>
      </c>
      <c r="KZI1" s="4">
        <v>32</v>
      </c>
      <c r="KZJ1" s="4">
        <v>8</v>
      </c>
      <c r="KZK1" s="4">
        <v>21</v>
      </c>
      <c r="KZL1" s="4">
        <v>5</v>
      </c>
      <c r="KZM1" s="4">
        <v>25</v>
      </c>
      <c r="KZN1" s="4">
        <v>15</v>
      </c>
      <c r="KZO1" s="4">
        <v>119</v>
      </c>
      <c r="KZP1" s="4">
        <v>46</v>
      </c>
      <c r="KZQ1" s="4">
        <v>137</v>
      </c>
      <c r="KZR1" s="4">
        <v>457</v>
      </c>
      <c r="KZS1" s="12">
        <v>5317</v>
      </c>
      <c r="KZT1" s="12">
        <v>6000</v>
      </c>
      <c r="KZU1" s="12">
        <v>144245</v>
      </c>
      <c r="LFM1" s="4">
        <v>41</v>
      </c>
      <c r="LFN1" s="4">
        <v>10</v>
      </c>
      <c r="LFO1" s="4">
        <v>1</v>
      </c>
      <c r="LFP1" s="4">
        <v>20</v>
      </c>
      <c r="LFQ1" s="4">
        <v>41</v>
      </c>
      <c r="LFR1" s="4">
        <v>270</v>
      </c>
      <c r="LFT1" s="4" t="s">
        <v>121</v>
      </c>
      <c r="LFU1" s="4" t="s">
        <v>48</v>
      </c>
      <c r="LFV1" s="4" t="s">
        <v>49</v>
      </c>
      <c r="LFW1" s="4" t="s">
        <v>73</v>
      </c>
      <c r="LFX1" s="4" t="s">
        <v>51</v>
      </c>
      <c r="LFY1" s="4">
        <v>1</v>
      </c>
      <c r="LFZ1" s="12">
        <v>6852</v>
      </c>
      <c r="LGA1" s="4">
        <v>0</v>
      </c>
      <c r="LGB1" s="12">
        <v>6852</v>
      </c>
      <c r="LGC1" s="4">
        <v>0</v>
      </c>
      <c r="LGD1" s="4">
        <v>0</v>
      </c>
      <c r="LGE1" s="12">
        <v>1142</v>
      </c>
      <c r="LGF1" s="12">
        <v>11420</v>
      </c>
      <c r="LGG1" s="4">
        <v>788</v>
      </c>
      <c r="LGH1" s="4">
        <v>206</v>
      </c>
      <c r="LGI1" s="4">
        <v>516.96</v>
      </c>
      <c r="LGJ1" s="4">
        <v>137</v>
      </c>
      <c r="LGK1" s="4">
        <v>619</v>
      </c>
      <c r="LGL1" s="4">
        <v>379</v>
      </c>
      <c r="LGM1" s="12">
        <v>3426</v>
      </c>
      <c r="LGN1" s="4">
        <v>274</v>
      </c>
      <c r="LGO1" s="4">
        <v>0</v>
      </c>
      <c r="LGP1" s="4">
        <v>32</v>
      </c>
      <c r="LGQ1" s="4">
        <v>8</v>
      </c>
      <c r="LGR1" s="4">
        <v>21</v>
      </c>
      <c r="LGS1" s="4">
        <v>5</v>
      </c>
      <c r="LGT1" s="4">
        <v>25</v>
      </c>
      <c r="LGU1" s="4">
        <v>15</v>
      </c>
      <c r="LGV1" s="4">
        <v>0</v>
      </c>
      <c r="LGW1" s="4">
        <v>46</v>
      </c>
      <c r="LGX1" s="4">
        <v>137</v>
      </c>
      <c r="LGY1" s="4">
        <v>457</v>
      </c>
      <c r="LGZ1" s="12">
        <v>5198</v>
      </c>
      <c r="LHA1" s="12">
        <v>6000</v>
      </c>
      <c r="LHB1" s="12">
        <v>141157</v>
      </c>
      <c r="LMT1" s="4">
        <v>42</v>
      </c>
      <c r="LMU1" s="4">
        <v>10</v>
      </c>
      <c r="LMV1" s="4">
        <v>1</v>
      </c>
      <c r="LMW1" s="4">
        <v>20</v>
      </c>
      <c r="LMX1" s="4">
        <v>42</v>
      </c>
      <c r="LMY1" s="4">
        <v>270</v>
      </c>
      <c r="LNA1" s="4" t="s">
        <v>122</v>
      </c>
      <c r="LNB1" s="4" t="s">
        <v>48</v>
      </c>
      <c r="LNC1" s="4" t="s">
        <v>57</v>
      </c>
      <c r="LND1" s="4" t="s">
        <v>86</v>
      </c>
      <c r="LNE1" s="4" t="s">
        <v>51</v>
      </c>
      <c r="LNF1" s="4">
        <v>1</v>
      </c>
      <c r="LNG1" s="12">
        <v>7116</v>
      </c>
      <c r="LNH1" s="4">
        <v>0</v>
      </c>
      <c r="LNI1" s="12">
        <v>7116</v>
      </c>
      <c r="LNJ1" s="4">
        <v>269</v>
      </c>
      <c r="LNK1" s="4">
        <v>0</v>
      </c>
      <c r="LNL1" s="12">
        <v>1186</v>
      </c>
      <c r="LNM1" s="12">
        <v>11860</v>
      </c>
      <c r="LNN1" s="4">
        <v>849</v>
      </c>
      <c r="LNO1" s="4">
        <v>222</v>
      </c>
      <c r="LNP1" s="4">
        <v>530.91999999999996</v>
      </c>
      <c r="LNQ1" s="4">
        <v>148</v>
      </c>
      <c r="LNR1" s="4">
        <v>629</v>
      </c>
      <c r="LNS1" s="4">
        <v>389</v>
      </c>
      <c r="LNT1" s="12">
        <v>3558</v>
      </c>
      <c r="LNU1" s="4">
        <v>285</v>
      </c>
      <c r="LNV1" s="4">
        <v>11</v>
      </c>
      <c r="LNW1" s="4">
        <v>34</v>
      </c>
      <c r="LNX1" s="4">
        <v>9</v>
      </c>
      <c r="LNY1" s="4">
        <v>21</v>
      </c>
      <c r="LNZ1" s="4">
        <v>6</v>
      </c>
      <c r="LOA1" s="4">
        <v>25</v>
      </c>
      <c r="LOB1" s="4">
        <v>16</v>
      </c>
      <c r="LOC1" s="4">
        <v>0</v>
      </c>
      <c r="LOD1" s="4">
        <v>47</v>
      </c>
      <c r="LOE1" s="4">
        <v>142</v>
      </c>
      <c r="LOF1" s="4">
        <v>474</v>
      </c>
      <c r="LOG1" s="12">
        <v>5537</v>
      </c>
      <c r="LOH1" s="12">
        <v>6000</v>
      </c>
      <c r="LOI1" s="12">
        <v>149973</v>
      </c>
      <c r="LUA1" s="4">
        <v>43</v>
      </c>
      <c r="LUB1" s="4">
        <v>10</v>
      </c>
      <c r="LUC1" s="4">
        <v>1</v>
      </c>
      <c r="LUD1" s="4">
        <v>20</v>
      </c>
      <c r="LUE1" s="4">
        <v>43</v>
      </c>
      <c r="LUF1" s="4">
        <v>270</v>
      </c>
      <c r="LUH1" s="4" t="s">
        <v>123</v>
      </c>
      <c r="LUI1" s="4" t="s">
        <v>48</v>
      </c>
      <c r="LUJ1" s="4" t="s">
        <v>49</v>
      </c>
      <c r="LUK1" s="4" t="s">
        <v>50</v>
      </c>
      <c r="LUL1" s="4" t="s">
        <v>51</v>
      </c>
      <c r="LUM1" s="4">
        <v>1</v>
      </c>
      <c r="LUN1" s="12">
        <v>6852</v>
      </c>
      <c r="LUO1" s="4">
        <v>0</v>
      </c>
      <c r="LUP1" s="12">
        <v>6852</v>
      </c>
      <c r="LUQ1" s="4">
        <v>269</v>
      </c>
      <c r="LUR1" s="4">
        <v>0</v>
      </c>
      <c r="LUS1" s="12">
        <v>1142</v>
      </c>
      <c r="LUT1" s="12">
        <v>11420</v>
      </c>
      <c r="LUU1" s="4">
        <v>819</v>
      </c>
      <c r="LUV1" s="4">
        <v>214</v>
      </c>
      <c r="LUW1" s="4">
        <v>523.24</v>
      </c>
      <c r="LUX1" s="4">
        <v>142</v>
      </c>
      <c r="LUY1" s="4">
        <v>619</v>
      </c>
      <c r="LUZ1" s="4">
        <v>379</v>
      </c>
      <c r="LVA1" s="12">
        <v>3426</v>
      </c>
      <c r="LVB1" s="4">
        <v>274</v>
      </c>
      <c r="LVC1" s="4">
        <v>11</v>
      </c>
      <c r="LVD1" s="4">
        <v>33</v>
      </c>
      <c r="LVE1" s="4">
        <v>9</v>
      </c>
      <c r="LVF1" s="4">
        <v>21</v>
      </c>
      <c r="LVG1" s="4">
        <v>6</v>
      </c>
      <c r="LVH1" s="4">
        <v>25</v>
      </c>
      <c r="LVI1" s="4">
        <v>15</v>
      </c>
      <c r="LVJ1" s="4">
        <v>0</v>
      </c>
      <c r="LVK1" s="4">
        <v>46</v>
      </c>
      <c r="LVL1" s="4">
        <v>137</v>
      </c>
      <c r="LVM1" s="4">
        <v>457</v>
      </c>
      <c r="LVN1" s="12">
        <v>5352</v>
      </c>
      <c r="LVO1" s="12">
        <v>6000</v>
      </c>
      <c r="LVP1" s="12">
        <v>145149</v>
      </c>
      <c r="MBH1" s="4">
        <v>44</v>
      </c>
      <c r="MBI1" s="4">
        <v>10</v>
      </c>
      <c r="MBJ1" s="4">
        <v>1</v>
      </c>
      <c r="MBK1" s="4">
        <v>20</v>
      </c>
      <c r="MBL1" s="4">
        <v>44</v>
      </c>
      <c r="MBM1" s="4">
        <v>270</v>
      </c>
      <c r="MBO1" s="4" t="s">
        <v>124</v>
      </c>
      <c r="MBP1" s="4" t="s">
        <v>48</v>
      </c>
      <c r="MBQ1" s="4" t="s">
        <v>53</v>
      </c>
      <c r="MBR1" s="4" t="s">
        <v>97</v>
      </c>
      <c r="MBS1" s="4" t="s">
        <v>61</v>
      </c>
      <c r="MBT1" s="4">
        <v>1</v>
      </c>
      <c r="MBU1" s="12">
        <v>7713</v>
      </c>
      <c r="MBV1" s="4">
        <v>0</v>
      </c>
      <c r="MBW1" s="12">
        <v>7713</v>
      </c>
      <c r="MBX1" s="4">
        <v>336</v>
      </c>
      <c r="MBY1" s="4">
        <v>0</v>
      </c>
      <c r="MBZ1" s="12">
        <v>1286</v>
      </c>
      <c r="MCA1" s="12">
        <v>12855</v>
      </c>
      <c r="MCB1" s="4">
        <v>926</v>
      </c>
      <c r="MCC1" s="4">
        <v>241</v>
      </c>
      <c r="MCD1" s="4">
        <v>552.95000000000005</v>
      </c>
      <c r="MCE1" s="4">
        <v>161</v>
      </c>
      <c r="MCF1" s="4">
        <v>714</v>
      </c>
      <c r="MCG1" s="4">
        <v>490</v>
      </c>
      <c r="MCH1" s="12">
        <v>3857</v>
      </c>
      <c r="MCI1" s="4">
        <v>309</v>
      </c>
      <c r="MCJ1" s="4">
        <v>13</v>
      </c>
      <c r="MCK1" s="4">
        <v>37</v>
      </c>
      <c r="MCL1" s="4">
        <v>10</v>
      </c>
      <c r="MCM1" s="4">
        <v>22</v>
      </c>
      <c r="MCN1" s="4">
        <v>6</v>
      </c>
      <c r="MCO1" s="4">
        <v>29</v>
      </c>
      <c r="MCP1" s="4">
        <v>20</v>
      </c>
      <c r="MCQ1" s="4">
        <v>0</v>
      </c>
      <c r="MCR1" s="4">
        <v>51</v>
      </c>
      <c r="MCS1" s="4">
        <v>154</v>
      </c>
      <c r="MCT1" s="4">
        <v>514</v>
      </c>
      <c r="MCU1" s="12">
        <v>6064</v>
      </c>
      <c r="MCV1" s="12">
        <v>6000</v>
      </c>
      <c r="MCW1" s="12">
        <v>163676</v>
      </c>
      <c r="MIO1" s="4">
        <v>45</v>
      </c>
      <c r="MIP1" s="4">
        <v>10</v>
      </c>
      <c r="MIQ1" s="4">
        <v>1</v>
      </c>
      <c r="MIR1" s="4">
        <v>20</v>
      </c>
      <c r="MIS1" s="4">
        <v>45</v>
      </c>
      <c r="MIT1" s="4">
        <v>270</v>
      </c>
      <c r="MIV1" s="4" t="s">
        <v>125</v>
      </c>
      <c r="MIW1" s="4" t="s">
        <v>48</v>
      </c>
      <c r="MIX1" s="4" t="s">
        <v>49</v>
      </c>
      <c r="MIY1" s="4" t="s">
        <v>50</v>
      </c>
      <c r="MIZ1" s="4" t="s">
        <v>51</v>
      </c>
      <c r="MJA1" s="4">
        <v>1</v>
      </c>
      <c r="MJB1" s="12">
        <v>6852</v>
      </c>
      <c r="MJC1" s="4">
        <v>0</v>
      </c>
      <c r="MJD1" s="12">
        <v>6852</v>
      </c>
      <c r="MJE1" s="4">
        <v>471</v>
      </c>
      <c r="MJF1" s="4">
        <v>0</v>
      </c>
      <c r="MJG1" s="12">
        <v>1142</v>
      </c>
      <c r="MJH1" s="12">
        <v>11420</v>
      </c>
      <c r="MJI1" s="4">
        <v>842</v>
      </c>
      <c r="MJJ1" s="4">
        <v>220</v>
      </c>
      <c r="MJK1" s="4">
        <v>527.96</v>
      </c>
      <c r="MJL1" s="4">
        <v>146</v>
      </c>
      <c r="MJM1" s="4">
        <v>619</v>
      </c>
      <c r="MJN1" s="4">
        <v>379</v>
      </c>
      <c r="MJO1" s="12">
        <v>3426</v>
      </c>
      <c r="MJP1" s="4">
        <v>274</v>
      </c>
      <c r="MJQ1" s="4">
        <v>19</v>
      </c>
      <c r="MJR1" s="4">
        <v>34</v>
      </c>
      <c r="MJS1" s="4">
        <v>9</v>
      </c>
      <c r="MJT1" s="4">
        <v>21</v>
      </c>
      <c r="MJU1" s="4">
        <v>6</v>
      </c>
      <c r="MJV1" s="4">
        <v>25</v>
      </c>
      <c r="MJW1" s="4">
        <v>15</v>
      </c>
      <c r="MJX1" s="4">
        <v>0</v>
      </c>
      <c r="MJY1" s="4">
        <v>46</v>
      </c>
      <c r="MJZ1" s="4">
        <v>137</v>
      </c>
      <c r="MKA1" s="4">
        <v>457</v>
      </c>
      <c r="MKB1" s="12">
        <v>5467</v>
      </c>
      <c r="MKC1" s="12">
        <v>6000</v>
      </c>
      <c r="MKD1" s="12">
        <v>148143</v>
      </c>
      <c r="MPV1" s="4">
        <v>46</v>
      </c>
      <c r="MPW1" s="4">
        <v>10</v>
      </c>
      <c r="MPX1" s="4">
        <v>1</v>
      </c>
      <c r="MPY1" s="4">
        <v>20</v>
      </c>
      <c r="MPZ1" s="4">
        <v>46</v>
      </c>
      <c r="MQA1" s="4">
        <v>270</v>
      </c>
      <c r="MQC1" s="4" t="s">
        <v>126</v>
      </c>
      <c r="MQD1" s="4" t="s">
        <v>48</v>
      </c>
      <c r="MQE1" s="4" t="s">
        <v>127</v>
      </c>
      <c r="MQF1" s="4" t="s">
        <v>128</v>
      </c>
      <c r="MQG1" s="4" t="s">
        <v>61</v>
      </c>
      <c r="MQH1" s="4">
        <v>1</v>
      </c>
      <c r="MQI1" s="12">
        <v>7713</v>
      </c>
      <c r="MQJ1" s="4">
        <v>0</v>
      </c>
      <c r="MQK1" s="12">
        <v>7713</v>
      </c>
      <c r="MQL1" s="4">
        <v>471</v>
      </c>
      <c r="MQM1" s="4">
        <v>0</v>
      </c>
      <c r="MQN1" s="12">
        <v>1286</v>
      </c>
      <c r="MQO1" s="12">
        <v>12855</v>
      </c>
      <c r="MQP1" s="4">
        <v>941</v>
      </c>
      <c r="MQQ1" s="4">
        <v>246</v>
      </c>
      <c r="MQR1" s="4">
        <v>558.17999999999995</v>
      </c>
      <c r="MQS1" s="4">
        <v>164</v>
      </c>
      <c r="MQT1" s="4">
        <v>714</v>
      </c>
      <c r="MQU1" s="4">
        <v>490</v>
      </c>
      <c r="MQV1" s="12">
        <v>3857</v>
      </c>
      <c r="MQW1" s="4">
        <v>309</v>
      </c>
      <c r="MQX1" s="4">
        <v>19</v>
      </c>
      <c r="MQY1" s="4">
        <v>38</v>
      </c>
      <c r="MQZ1" s="4">
        <v>10</v>
      </c>
      <c r="MRA1" s="4">
        <v>22</v>
      </c>
      <c r="MRB1" s="4">
        <v>7</v>
      </c>
      <c r="MRC1" s="4">
        <v>29</v>
      </c>
      <c r="MRD1" s="4">
        <v>20</v>
      </c>
      <c r="MRE1" s="4">
        <v>0</v>
      </c>
      <c r="MRF1" s="4">
        <v>51</v>
      </c>
      <c r="MRG1" s="4">
        <v>154</v>
      </c>
      <c r="MRH1" s="4">
        <v>514</v>
      </c>
      <c r="MRI1" s="12">
        <v>6142</v>
      </c>
      <c r="MRJ1" s="12">
        <v>6000</v>
      </c>
      <c r="MRK1" s="12">
        <v>165698</v>
      </c>
      <c r="MXC1" s="4">
        <v>47</v>
      </c>
      <c r="MXD1" s="4">
        <v>10</v>
      </c>
      <c r="MXE1" s="4">
        <v>1</v>
      </c>
      <c r="MXF1" s="4">
        <v>20</v>
      </c>
      <c r="MXG1" s="4">
        <v>47</v>
      </c>
      <c r="MXH1" s="4">
        <v>270</v>
      </c>
      <c r="MXJ1" s="4" t="s">
        <v>129</v>
      </c>
      <c r="MXK1" s="4" t="s">
        <v>48</v>
      </c>
      <c r="MXL1" s="4" t="s">
        <v>130</v>
      </c>
      <c r="MXM1" s="4" t="s">
        <v>73</v>
      </c>
      <c r="MXN1" s="4" t="s">
        <v>51</v>
      </c>
      <c r="MXO1" s="4">
        <v>1</v>
      </c>
      <c r="MXP1" s="12">
        <v>7491</v>
      </c>
      <c r="MXQ1" s="4">
        <v>0</v>
      </c>
      <c r="MXR1" s="12">
        <v>7491</v>
      </c>
      <c r="MXS1" s="4">
        <v>471</v>
      </c>
      <c r="MXT1" s="4">
        <v>0</v>
      </c>
      <c r="MXU1" s="12">
        <v>1249</v>
      </c>
      <c r="MXV1" s="12">
        <v>12485</v>
      </c>
      <c r="MXW1" s="4">
        <v>916</v>
      </c>
      <c r="MXX1" s="4">
        <v>239</v>
      </c>
      <c r="MXY1" s="4">
        <v>561.49</v>
      </c>
      <c r="MXZ1" s="4">
        <v>159</v>
      </c>
      <c r="MYA1" s="4">
        <v>639</v>
      </c>
      <c r="MYB1" s="4">
        <v>400</v>
      </c>
      <c r="MYC1" s="12">
        <v>3746</v>
      </c>
      <c r="MYD1" s="4">
        <v>300</v>
      </c>
      <c r="MYE1" s="4">
        <v>19</v>
      </c>
      <c r="MYF1" s="4">
        <v>37</v>
      </c>
      <c r="MYG1" s="4">
        <v>10</v>
      </c>
      <c r="MYH1" s="4">
        <v>22</v>
      </c>
      <c r="MYI1" s="4">
        <v>6</v>
      </c>
      <c r="MYJ1" s="4">
        <v>26</v>
      </c>
      <c r="MYK1" s="4">
        <v>16</v>
      </c>
      <c r="MYL1" s="4">
        <v>0</v>
      </c>
      <c r="MYM1" s="4">
        <v>50</v>
      </c>
      <c r="MYN1" s="4">
        <v>150</v>
      </c>
      <c r="MYO1" s="4">
        <v>499</v>
      </c>
      <c r="MYP1" s="12">
        <v>5920</v>
      </c>
      <c r="MYQ1" s="12">
        <v>6000</v>
      </c>
      <c r="MYR1" s="12">
        <v>159914</v>
      </c>
      <c r="NEJ1" s="4">
        <v>48</v>
      </c>
      <c r="NEK1" s="4">
        <v>10</v>
      </c>
      <c r="NEL1" s="4">
        <v>1</v>
      </c>
      <c r="NEM1" s="4">
        <v>20</v>
      </c>
      <c r="NEN1" s="4">
        <v>48</v>
      </c>
      <c r="NEO1" s="4">
        <v>270</v>
      </c>
      <c r="NEQ1" s="4" t="s">
        <v>131</v>
      </c>
      <c r="NER1" s="4" t="s">
        <v>48</v>
      </c>
      <c r="NES1" s="4" t="s">
        <v>130</v>
      </c>
      <c r="NET1" s="4" t="s">
        <v>73</v>
      </c>
      <c r="NEU1" s="4" t="s">
        <v>51</v>
      </c>
      <c r="NEV1" s="4">
        <v>1</v>
      </c>
      <c r="NEW1" s="12">
        <v>7292</v>
      </c>
      <c r="NEX1" s="4">
        <v>0</v>
      </c>
      <c r="NEY1" s="12">
        <v>7292</v>
      </c>
      <c r="NEZ1" s="4">
        <v>404</v>
      </c>
      <c r="NFA1" s="4">
        <v>0</v>
      </c>
      <c r="NFB1" s="12">
        <v>1215</v>
      </c>
      <c r="NFC1" s="12">
        <v>12154</v>
      </c>
      <c r="NFD1" s="4">
        <v>885</v>
      </c>
      <c r="NFE1" s="4">
        <v>231</v>
      </c>
      <c r="NFF1" s="4">
        <v>543.69000000000005</v>
      </c>
      <c r="NFG1" s="4">
        <v>154</v>
      </c>
      <c r="NFH1" s="4">
        <v>639</v>
      </c>
      <c r="NFI1" s="4">
        <v>400</v>
      </c>
      <c r="NFJ1" s="12">
        <v>3646</v>
      </c>
      <c r="NFK1" s="4">
        <v>292</v>
      </c>
      <c r="NFL1" s="4">
        <v>16</v>
      </c>
      <c r="NFM1" s="4">
        <v>35</v>
      </c>
      <c r="NFN1" s="4">
        <v>9</v>
      </c>
      <c r="NFO1" s="4">
        <v>22</v>
      </c>
      <c r="NFP1" s="4">
        <v>6</v>
      </c>
      <c r="NFQ1" s="4">
        <v>26</v>
      </c>
      <c r="NFR1" s="4">
        <v>16</v>
      </c>
      <c r="NFS1" s="4">
        <v>0</v>
      </c>
      <c r="NFT1" s="4">
        <v>49</v>
      </c>
      <c r="NFU1" s="4">
        <v>146</v>
      </c>
      <c r="NFV1" s="4">
        <v>486</v>
      </c>
      <c r="NFW1" s="12">
        <v>5744</v>
      </c>
      <c r="NFX1" s="12">
        <v>6000</v>
      </c>
      <c r="NFY1" s="12">
        <v>155339</v>
      </c>
      <c r="NLQ1" s="4">
        <v>49</v>
      </c>
      <c r="NLR1" s="4">
        <v>10</v>
      </c>
      <c r="NLS1" s="4">
        <v>1</v>
      </c>
      <c r="NLT1" s="4">
        <v>20</v>
      </c>
      <c r="NLU1" s="4">
        <v>49</v>
      </c>
      <c r="NLV1" s="4">
        <v>270</v>
      </c>
      <c r="NLX1" s="4" t="s">
        <v>132</v>
      </c>
      <c r="NLY1" s="4" t="s">
        <v>48</v>
      </c>
      <c r="NLZ1" s="4" t="s">
        <v>49</v>
      </c>
      <c r="NMA1" s="4" t="s">
        <v>50</v>
      </c>
      <c r="NMB1" s="4" t="s">
        <v>51</v>
      </c>
      <c r="NMC1" s="4">
        <v>1</v>
      </c>
      <c r="NMD1" s="12">
        <v>6852</v>
      </c>
      <c r="NME1" s="4">
        <v>0</v>
      </c>
      <c r="NMF1" s="12">
        <v>6852</v>
      </c>
      <c r="NMG1" s="4">
        <v>336</v>
      </c>
      <c r="NMH1" s="4">
        <v>0</v>
      </c>
      <c r="NMI1" s="12">
        <v>1142</v>
      </c>
      <c r="NMJ1" s="12">
        <v>11421</v>
      </c>
      <c r="NMK1" s="4">
        <v>827</v>
      </c>
      <c r="NML1" s="4">
        <v>216</v>
      </c>
      <c r="NMM1" s="4">
        <v>524.80999999999995</v>
      </c>
      <c r="NMN1" s="4">
        <v>144</v>
      </c>
      <c r="NMO1" s="4">
        <v>619</v>
      </c>
      <c r="NMP1" s="4">
        <v>379</v>
      </c>
      <c r="NMQ1" s="12">
        <v>3426</v>
      </c>
      <c r="NMR1" s="4">
        <v>274</v>
      </c>
      <c r="NMS1" s="4">
        <v>13</v>
      </c>
      <c r="NMT1" s="4">
        <v>33</v>
      </c>
      <c r="NMU1" s="4">
        <v>9</v>
      </c>
      <c r="NMV1" s="4">
        <v>21</v>
      </c>
      <c r="NMW1" s="4">
        <v>6</v>
      </c>
      <c r="NMX1" s="4">
        <v>25</v>
      </c>
      <c r="NMY1" s="4">
        <v>15</v>
      </c>
      <c r="NMZ1" s="4">
        <v>0</v>
      </c>
      <c r="NNA1" s="4">
        <v>46</v>
      </c>
      <c r="NNB1" s="4">
        <v>137</v>
      </c>
      <c r="NNC1" s="4">
        <v>457</v>
      </c>
      <c r="NND1" s="12">
        <v>5390</v>
      </c>
      <c r="NNE1" s="12">
        <v>6000</v>
      </c>
      <c r="NNF1" s="12">
        <v>146152</v>
      </c>
      <c r="NSX1" s="4">
        <v>50</v>
      </c>
      <c r="NSY1" s="4">
        <v>10</v>
      </c>
      <c r="NSZ1" s="4">
        <v>1</v>
      </c>
      <c r="NTA1" s="4">
        <v>20</v>
      </c>
      <c r="NTB1" s="4">
        <v>50</v>
      </c>
      <c r="NTC1" s="4">
        <v>270</v>
      </c>
      <c r="NTE1" s="4" t="s">
        <v>133</v>
      </c>
      <c r="NTF1" s="4" t="s">
        <v>48</v>
      </c>
      <c r="NTG1" s="4" t="s">
        <v>103</v>
      </c>
      <c r="NTH1" s="4" t="s">
        <v>91</v>
      </c>
      <c r="NTI1" s="4" t="s">
        <v>51</v>
      </c>
      <c r="NTJ1" s="4">
        <v>1</v>
      </c>
      <c r="NTK1" s="12">
        <v>9861</v>
      </c>
      <c r="NTL1" s="4">
        <v>596</v>
      </c>
      <c r="NTM1" s="12">
        <v>10457</v>
      </c>
      <c r="NTN1" s="4">
        <v>471</v>
      </c>
      <c r="NTO1" s="4">
        <v>0</v>
      </c>
      <c r="NTP1" s="12">
        <v>1743</v>
      </c>
      <c r="NTQ1" s="12">
        <v>17429</v>
      </c>
      <c r="NTR1" s="12">
        <v>1257</v>
      </c>
      <c r="NTS1" s="4">
        <v>328</v>
      </c>
      <c r="NTT1" s="4">
        <v>622.85</v>
      </c>
      <c r="NTU1" s="4">
        <v>219</v>
      </c>
      <c r="NTV1" s="4">
        <v>926</v>
      </c>
      <c r="NTW1" s="4">
        <v>578</v>
      </c>
      <c r="NTX1" s="12">
        <v>5229</v>
      </c>
      <c r="NTY1" s="4">
        <v>418</v>
      </c>
      <c r="NTZ1" s="4">
        <v>19</v>
      </c>
      <c r="NUA1" s="4">
        <v>50</v>
      </c>
      <c r="NUB1" s="4">
        <v>13</v>
      </c>
      <c r="NUC1" s="4">
        <v>25</v>
      </c>
      <c r="NUD1" s="4">
        <v>9</v>
      </c>
      <c r="NUE1" s="4">
        <v>37</v>
      </c>
      <c r="NUF1" s="4">
        <v>23</v>
      </c>
      <c r="NUG1" s="4">
        <v>0</v>
      </c>
      <c r="NUH1" s="4">
        <v>70</v>
      </c>
      <c r="NUI1" s="4">
        <v>209</v>
      </c>
      <c r="NUJ1" s="4">
        <v>697</v>
      </c>
      <c r="NUK1" s="12">
        <v>8108</v>
      </c>
      <c r="NUL1" s="12">
        <v>6000</v>
      </c>
      <c r="NUM1" s="12">
        <v>216810</v>
      </c>
      <c r="OAE1" s="4">
        <v>51</v>
      </c>
      <c r="OAF1" s="4">
        <v>10</v>
      </c>
      <c r="OAG1" s="4">
        <v>1</v>
      </c>
      <c r="OAH1" s="4">
        <v>20</v>
      </c>
      <c r="OAI1" s="4">
        <v>51</v>
      </c>
      <c r="OAJ1" s="4">
        <v>270</v>
      </c>
      <c r="OAL1" s="4" t="s">
        <v>134</v>
      </c>
      <c r="OAM1" s="4" t="s">
        <v>48</v>
      </c>
      <c r="OAN1" s="4" t="s">
        <v>57</v>
      </c>
      <c r="OAO1" s="4" t="s">
        <v>54</v>
      </c>
      <c r="OAP1" s="4" t="s">
        <v>51</v>
      </c>
      <c r="OAQ1" s="4">
        <v>1</v>
      </c>
      <c r="OAR1" s="12">
        <v>7116</v>
      </c>
      <c r="OAS1" s="4">
        <v>0</v>
      </c>
      <c r="OAT1" s="12">
        <v>7116</v>
      </c>
      <c r="OAU1" s="4">
        <v>336</v>
      </c>
      <c r="OAV1" s="4">
        <v>0</v>
      </c>
      <c r="OAW1" s="12">
        <v>1186</v>
      </c>
      <c r="OAX1" s="12">
        <v>11860</v>
      </c>
      <c r="OAY1" s="4">
        <v>857</v>
      </c>
      <c r="OAZ1" s="4">
        <v>224</v>
      </c>
      <c r="OBA1" s="4">
        <v>530.91999999999996</v>
      </c>
      <c r="OBB1" s="4">
        <v>149</v>
      </c>
      <c r="OBC1" s="4">
        <v>629</v>
      </c>
      <c r="OBD1" s="4">
        <v>389</v>
      </c>
      <c r="OBE1" s="12">
        <v>3558</v>
      </c>
      <c r="OBF1" s="4">
        <v>285</v>
      </c>
      <c r="OBG1" s="4">
        <v>13</v>
      </c>
      <c r="OBH1" s="4">
        <v>34</v>
      </c>
      <c r="OBI1" s="4">
        <v>9</v>
      </c>
      <c r="OBJ1" s="4">
        <v>21</v>
      </c>
      <c r="OBK1" s="4">
        <v>6</v>
      </c>
      <c r="OBL1" s="4">
        <v>25</v>
      </c>
      <c r="OBM1" s="4">
        <v>16</v>
      </c>
      <c r="OBN1" s="4">
        <v>0</v>
      </c>
      <c r="OBO1" s="4">
        <v>47</v>
      </c>
      <c r="OBP1" s="4">
        <v>142</v>
      </c>
      <c r="OBQ1" s="4">
        <v>474</v>
      </c>
      <c r="OBR1" s="12">
        <v>5575</v>
      </c>
      <c r="OBS1" s="12">
        <v>6000</v>
      </c>
      <c r="OBT1" s="12">
        <v>150951</v>
      </c>
      <c r="OHL1" s="4">
        <v>52</v>
      </c>
      <c r="OHM1" s="4">
        <v>10</v>
      </c>
      <c r="OHN1" s="4">
        <v>1</v>
      </c>
      <c r="OHO1" s="4">
        <v>20</v>
      </c>
      <c r="OHP1" s="4">
        <v>52</v>
      </c>
      <c r="OHQ1" s="4">
        <v>270</v>
      </c>
      <c r="OHS1" s="4" t="s">
        <v>135</v>
      </c>
      <c r="OHT1" s="4" t="s">
        <v>48</v>
      </c>
      <c r="OHU1" s="4" t="s">
        <v>57</v>
      </c>
      <c r="OHV1" s="4" t="s">
        <v>54</v>
      </c>
      <c r="OHW1" s="4" t="s">
        <v>51</v>
      </c>
      <c r="OHX1" s="4">
        <v>1</v>
      </c>
      <c r="OHY1" s="12">
        <v>7116</v>
      </c>
      <c r="OHZ1" s="4">
        <v>0</v>
      </c>
      <c r="OIA1" s="12">
        <v>7116</v>
      </c>
      <c r="OIB1" s="4">
        <v>404</v>
      </c>
      <c r="OIC1" s="4">
        <v>0</v>
      </c>
      <c r="OID1" s="12">
        <v>1186</v>
      </c>
      <c r="OIE1" s="12">
        <v>11860</v>
      </c>
      <c r="OIF1" s="4">
        <v>865</v>
      </c>
      <c r="OIG1" s="4">
        <v>226</v>
      </c>
      <c r="OIH1" s="4">
        <v>534.07000000000005</v>
      </c>
      <c r="OII1" s="4">
        <v>150</v>
      </c>
      <c r="OIJ1" s="4">
        <v>629</v>
      </c>
      <c r="OIK1" s="4">
        <v>389</v>
      </c>
      <c r="OIL1" s="12">
        <v>3558</v>
      </c>
      <c r="OIM1" s="4">
        <v>285</v>
      </c>
      <c r="OIN1" s="4">
        <v>16</v>
      </c>
      <c r="OIO1" s="4">
        <v>35</v>
      </c>
      <c r="OIP1" s="4">
        <v>9</v>
      </c>
      <c r="OIQ1" s="4">
        <v>21</v>
      </c>
      <c r="OIR1" s="4">
        <v>6</v>
      </c>
      <c r="OIS1" s="4">
        <v>25</v>
      </c>
      <c r="OIT1" s="4">
        <v>16</v>
      </c>
      <c r="OIU1" s="4">
        <v>0</v>
      </c>
      <c r="OIV1" s="4">
        <v>47</v>
      </c>
      <c r="OIW1" s="4">
        <v>142</v>
      </c>
      <c r="OIX1" s="4">
        <v>474</v>
      </c>
      <c r="OIY1" s="12">
        <v>5614</v>
      </c>
      <c r="OIZ1" s="12">
        <v>6000</v>
      </c>
      <c r="OJA1" s="12">
        <v>151969</v>
      </c>
      <c r="OOS1" s="4">
        <v>53</v>
      </c>
      <c r="OOT1" s="4">
        <v>10</v>
      </c>
      <c r="OOU1" s="4">
        <v>1</v>
      </c>
      <c r="OOV1" s="4">
        <v>20</v>
      </c>
      <c r="OOW1" s="4">
        <v>53</v>
      </c>
      <c r="OOX1" s="4">
        <v>270</v>
      </c>
      <c r="OOZ1" s="4" t="s">
        <v>136</v>
      </c>
      <c r="OPA1" s="4" t="s">
        <v>48</v>
      </c>
      <c r="OPB1" s="4" t="s">
        <v>49</v>
      </c>
      <c r="OPC1" s="4" t="s">
        <v>75</v>
      </c>
      <c r="OPD1" s="4" t="s">
        <v>51</v>
      </c>
      <c r="OPE1" s="4">
        <v>1</v>
      </c>
      <c r="OPF1" s="12">
        <v>6852</v>
      </c>
      <c r="OPG1" s="4">
        <v>0</v>
      </c>
      <c r="OPH1" s="12">
        <v>6852</v>
      </c>
      <c r="OPI1" s="4">
        <v>0</v>
      </c>
      <c r="OPJ1" s="4">
        <v>0</v>
      </c>
      <c r="OPK1" s="12">
        <v>1142</v>
      </c>
      <c r="OPL1" s="12">
        <v>11420</v>
      </c>
      <c r="OPM1" s="4">
        <v>788</v>
      </c>
      <c r="OPN1" s="4">
        <v>206</v>
      </c>
      <c r="OPO1" s="4">
        <v>516.96</v>
      </c>
      <c r="OPP1" s="4">
        <v>137</v>
      </c>
      <c r="OPQ1" s="4">
        <v>619</v>
      </c>
      <c r="OPR1" s="4">
        <v>379</v>
      </c>
      <c r="OPS1" s="12">
        <v>3426</v>
      </c>
      <c r="OPT1" s="4">
        <v>274</v>
      </c>
      <c r="OPU1" s="4">
        <v>0</v>
      </c>
      <c r="OPV1" s="4">
        <v>32</v>
      </c>
      <c r="OPW1" s="4">
        <v>8</v>
      </c>
      <c r="OPX1" s="4">
        <v>21</v>
      </c>
      <c r="OPY1" s="4">
        <v>5</v>
      </c>
      <c r="OPZ1" s="4">
        <v>25</v>
      </c>
      <c r="OQA1" s="4">
        <v>15</v>
      </c>
      <c r="OQB1" s="4">
        <v>0</v>
      </c>
      <c r="OQC1" s="4">
        <v>46</v>
      </c>
      <c r="OQD1" s="4">
        <v>137</v>
      </c>
      <c r="OQE1" s="4">
        <v>457</v>
      </c>
      <c r="OQF1" s="12">
        <v>5198</v>
      </c>
      <c r="OQG1" s="12">
        <v>6000</v>
      </c>
      <c r="OQH1" s="12">
        <v>141157</v>
      </c>
      <c r="OVZ1" s="4">
        <v>54</v>
      </c>
      <c r="OWA1" s="4">
        <v>10</v>
      </c>
      <c r="OWB1" s="4">
        <v>1</v>
      </c>
      <c r="OWC1" s="4">
        <v>20</v>
      </c>
      <c r="OWD1" s="4">
        <v>54</v>
      </c>
      <c r="OWE1" s="4">
        <v>270</v>
      </c>
      <c r="OWG1" s="4" t="s">
        <v>125</v>
      </c>
      <c r="OWH1" s="4" t="s">
        <v>48</v>
      </c>
      <c r="OWI1" s="4" t="s">
        <v>127</v>
      </c>
      <c r="OWJ1" s="4" t="s">
        <v>128</v>
      </c>
      <c r="OWK1" s="4" t="s">
        <v>61</v>
      </c>
      <c r="OWL1" s="4">
        <v>1</v>
      </c>
      <c r="OWM1" s="12">
        <v>7713</v>
      </c>
      <c r="OWN1" s="4">
        <v>0</v>
      </c>
      <c r="OWO1" s="12">
        <v>7713</v>
      </c>
      <c r="OWP1" s="4">
        <v>0</v>
      </c>
      <c r="OWQ1" s="12">
        <v>3342</v>
      </c>
      <c r="OWR1" s="12">
        <v>1286</v>
      </c>
      <c r="OWS1" s="12">
        <v>12855</v>
      </c>
      <c r="OWT1" s="4">
        <v>887</v>
      </c>
      <c r="OWU1" s="4">
        <v>231</v>
      </c>
      <c r="OWV1" s="4">
        <v>555.03</v>
      </c>
      <c r="OWW1" s="4">
        <v>154</v>
      </c>
      <c r="OWX1" s="4">
        <v>714</v>
      </c>
      <c r="OWY1" s="4">
        <v>490</v>
      </c>
      <c r="OWZ1" s="12">
        <v>3857</v>
      </c>
      <c r="OXA1" s="4">
        <v>309</v>
      </c>
      <c r="OXB1" s="4">
        <v>0</v>
      </c>
      <c r="OXC1" s="4">
        <v>35</v>
      </c>
      <c r="OXD1" s="4">
        <v>9</v>
      </c>
      <c r="OXE1" s="4">
        <v>22</v>
      </c>
      <c r="OXF1" s="4">
        <v>6</v>
      </c>
      <c r="OXG1" s="4">
        <v>29</v>
      </c>
      <c r="OXH1" s="4">
        <v>20</v>
      </c>
      <c r="OXI1" s="4">
        <v>134</v>
      </c>
      <c r="OXJ1" s="4">
        <v>51</v>
      </c>
      <c r="OXK1" s="4">
        <v>154</v>
      </c>
      <c r="OXL1" s="4">
        <v>514</v>
      </c>
      <c r="OXM1" s="12">
        <v>6011</v>
      </c>
      <c r="OXN1" s="12">
        <v>6000</v>
      </c>
      <c r="OXO1" s="12">
        <v>162286</v>
      </c>
      <c r="PDG1" s="4">
        <v>55</v>
      </c>
      <c r="PDH1" s="4">
        <v>10</v>
      </c>
      <c r="PDI1" s="4">
        <v>1</v>
      </c>
      <c r="PDJ1" s="4">
        <v>20</v>
      </c>
      <c r="PDK1" s="4">
        <v>55</v>
      </c>
      <c r="PDL1" s="4">
        <v>270</v>
      </c>
      <c r="PDN1" s="4" t="s">
        <v>137</v>
      </c>
      <c r="PDO1" s="4" t="s">
        <v>48</v>
      </c>
      <c r="PDP1" s="4" t="s">
        <v>53</v>
      </c>
      <c r="PDQ1" s="4" t="s">
        <v>54</v>
      </c>
      <c r="PDR1" s="4" t="s">
        <v>51</v>
      </c>
      <c r="PDS1" s="4">
        <v>1</v>
      </c>
      <c r="PDT1" s="12">
        <v>7713</v>
      </c>
      <c r="PDU1" s="4">
        <v>0</v>
      </c>
      <c r="PDV1" s="12">
        <v>7713</v>
      </c>
      <c r="PDW1" s="4">
        <v>269</v>
      </c>
      <c r="PDX1" s="12">
        <v>3342</v>
      </c>
      <c r="PDY1" s="12">
        <v>1286</v>
      </c>
      <c r="PDZ1" s="12">
        <v>12855</v>
      </c>
      <c r="PEA1" s="4">
        <v>918</v>
      </c>
      <c r="PEB1" s="4">
        <v>239</v>
      </c>
      <c r="PEC1" s="4">
        <v>552.95000000000005</v>
      </c>
      <c r="PED1" s="4">
        <v>160</v>
      </c>
      <c r="PEE1" s="4">
        <v>714</v>
      </c>
      <c r="PEF1" s="4">
        <v>490</v>
      </c>
      <c r="PEG1" s="12">
        <v>3857</v>
      </c>
      <c r="PEH1" s="4">
        <v>309</v>
      </c>
      <c r="PEI1" s="4">
        <v>11</v>
      </c>
      <c r="PEJ1" s="4">
        <v>37</v>
      </c>
      <c r="PEK1" s="4">
        <v>10</v>
      </c>
      <c r="PEL1" s="4">
        <v>22</v>
      </c>
      <c r="PEM1" s="4">
        <v>6</v>
      </c>
      <c r="PEN1" s="4">
        <v>29</v>
      </c>
      <c r="PEO1" s="4">
        <v>20</v>
      </c>
      <c r="PEP1" s="4">
        <v>134</v>
      </c>
      <c r="PEQ1" s="4">
        <v>51</v>
      </c>
      <c r="PER1" s="4">
        <v>154</v>
      </c>
      <c r="PES1" s="4">
        <v>514</v>
      </c>
      <c r="PET1" s="12">
        <v>6161</v>
      </c>
      <c r="PEU1" s="12">
        <v>6000</v>
      </c>
      <c r="PEV1" s="12">
        <v>166174</v>
      </c>
      <c r="PKN1" s="4">
        <v>56</v>
      </c>
      <c r="PKO1" s="4">
        <v>10</v>
      </c>
      <c r="PKP1" s="4">
        <v>1</v>
      </c>
      <c r="PKQ1" s="4">
        <v>20</v>
      </c>
      <c r="PKR1" s="4">
        <v>56</v>
      </c>
      <c r="PKS1" s="4">
        <v>270</v>
      </c>
      <c r="PKU1" s="4" t="s">
        <v>138</v>
      </c>
      <c r="PKV1" s="4" t="s">
        <v>48</v>
      </c>
      <c r="PKW1" s="4" t="s">
        <v>96</v>
      </c>
      <c r="PKX1" s="4" t="s">
        <v>97</v>
      </c>
      <c r="PKY1" s="4" t="s">
        <v>61</v>
      </c>
      <c r="PKZ1" s="4">
        <v>1</v>
      </c>
      <c r="PLA1" s="12">
        <v>10348</v>
      </c>
      <c r="PLB1" s="4">
        <v>0</v>
      </c>
      <c r="PLC1" s="12">
        <v>10348</v>
      </c>
      <c r="PLD1" s="4">
        <v>404</v>
      </c>
      <c r="PLE1" s="4">
        <v>0</v>
      </c>
      <c r="PLF1" s="12">
        <v>1725</v>
      </c>
      <c r="PLG1" s="12">
        <v>17246</v>
      </c>
      <c r="PLH1" s="12">
        <v>1236</v>
      </c>
      <c r="PLI1" s="4">
        <v>323</v>
      </c>
      <c r="PLJ1" s="4">
        <v>632.22</v>
      </c>
      <c r="PLK1" s="4">
        <v>215</v>
      </c>
      <c r="PLL1" s="4">
        <v>936</v>
      </c>
      <c r="PLM1" s="4">
        <v>650</v>
      </c>
      <c r="PLN1" s="12">
        <v>5174</v>
      </c>
      <c r="PLO1" s="4">
        <v>414</v>
      </c>
      <c r="PLP1" s="4">
        <v>16</v>
      </c>
      <c r="PLQ1" s="4">
        <v>49</v>
      </c>
      <c r="PLR1" s="4">
        <v>13</v>
      </c>
      <c r="PLS1" s="4">
        <v>25</v>
      </c>
      <c r="PLT1" s="4">
        <v>9</v>
      </c>
      <c r="PLU1" s="4">
        <v>37</v>
      </c>
      <c r="PLV1" s="4">
        <v>26</v>
      </c>
      <c r="PLW1" s="4">
        <v>0</v>
      </c>
      <c r="PLX1" s="4">
        <v>69</v>
      </c>
      <c r="PLY1" s="4">
        <v>207</v>
      </c>
      <c r="PLZ1" s="4">
        <v>690</v>
      </c>
      <c r="PMA1" s="12">
        <v>8043</v>
      </c>
      <c r="PMB1" s="12">
        <v>6000</v>
      </c>
      <c r="PMC1" s="12">
        <v>215109</v>
      </c>
      <c r="PRU1" s="4">
        <v>57</v>
      </c>
      <c r="PRV1" s="4">
        <v>10</v>
      </c>
      <c r="PRW1" s="4">
        <v>1</v>
      </c>
      <c r="PRX1" s="4">
        <v>20</v>
      </c>
      <c r="PRY1" s="4">
        <v>57</v>
      </c>
      <c r="PRZ1" s="4">
        <v>270</v>
      </c>
      <c r="PSB1" s="4" t="s">
        <v>139</v>
      </c>
      <c r="PSC1" s="4" t="s">
        <v>48</v>
      </c>
      <c r="PSD1" s="4" t="s">
        <v>57</v>
      </c>
      <c r="PSE1" s="4" t="s">
        <v>54</v>
      </c>
      <c r="PSF1" s="4" t="s">
        <v>51</v>
      </c>
      <c r="PSG1" s="4">
        <v>1</v>
      </c>
      <c r="PSH1" s="12">
        <v>7116</v>
      </c>
      <c r="PSI1" s="4">
        <v>0</v>
      </c>
      <c r="PSJ1" s="12">
        <v>7116</v>
      </c>
      <c r="PSK1" s="4">
        <v>404</v>
      </c>
      <c r="PSL1" s="4">
        <v>0</v>
      </c>
      <c r="PSM1" s="12">
        <v>1186</v>
      </c>
      <c r="PSN1" s="12">
        <v>11860</v>
      </c>
      <c r="PSO1" s="4">
        <v>865</v>
      </c>
      <c r="PSP1" s="4">
        <v>226</v>
      </c>
      <c r="PSQ1" s="4">
        <v>534.07000000000005</v>
      </c>
      <c r="PSR1" s="4">
        <v>150</v>
      </c>
      <c r="PSS1" s="4">
        <v>629</v>
      </c>
      <c r="PST1" s="4">
        <v>389</v>
      </c>
      <c r="PSU1" s="12">
        <v>3558</v>
      </c>
      <c r="PSV1" s="4">
        <v>285</v>
      </c>
      <c r="PSW1" s="4">
        <v>16</v>
      </c>
      <c r="PSX1" s="4">
        <v>35</v>
      </c>
      <c r="PSY1" s="4">
        <v>9</v>
      </c>
      <c r="PSZ1" s="4">
        <v>21</v>
      </c>
      <c r="PTA1" s="4">
        <v>6</v>
      </c>
      <c r="PTB1" s="4">
        <v>25</v>
      </c>
      <c r="PTC1" s="4">
        <v>16</v>
      </c>
      <c r="PTD1" s="4">
        <v>0</v>
      </c>
      <c r="PTE1" s="4">
        <v>47</v>
      </c>
      <c r="PTF1" s="4">
        <v>142</v>
      </c>
      <c r="PTG1" s="4">
        <v>474</v>
      </c>
      <c r="PTH1" s="12">
        <v>5614</v>
      </c>
      <c r="PTI1" s="12">
        <v>6000</v>
      </c>
      <c r="PTJ1" s="12">
        <v>151969</v>
      </c>
      <c r="PZB1" s="4">
        <v>58</v>
      </c>
      <c r="PZC1" s="4">
        <v>10</v>
      </c>
      <c r="PZD1" s="4">
        <v>1</v>
      </c>
      <c r="PZE1" s="4">
        <v>20</v>
      </c>
      <c r="PZF1" s="4">
        <v>58</v>
      </c>
      <c r="PZG1" s="4">
        <v>270</v>
      </c>
      <c r="PZI1" s="4" t="s">
        <v>140</v>
      </c>
      <c r="PZJ1" s="4" t="s">
        <v>48</v>
      </c>
      <c r="PZK1" s="4" t="s">
        <v>141</v>
      </c>
      <c r="PZL1" s="4" t="s">
        <v>54</v>
      </c>
      <c r="PZM1" s="4" t="s">
        <v>51</v>
      </c>
      <c r="PZN1" s="4">
        <v>1</v>
      </c>
      <c r="PZO1" s="12">
        <v>10823</v>
      </c>
      <c r="PZP1" s="4">
        <v>0</v>
      </c>
      <c r="PZQ1" s="12">
        <v>10823</v>
      </c>
      <c r="PZR1" s="4">
        <v>336</v>
      </c>
      <c r="PZS1" s="4">
        <v>0</v>
      </c>
      <c r="PZT1" s="12">
        <v>1804</v>
      </c>
      <c r="PZU1" s="12">
        <v>18038</v>
      </c>
      <c r="PZV1" s="12">
        <v>1283</v>
      </c>
      <c r="PZW1" s="4">
        <v>335</v>
      </c>
      <c r="PZX1" s="4">
        <v>644.75</v>
      </c>
      <c r="PZY1" s="4">
        <v>223</v>
      </c>
      <c r="PZZ1" s="4">
        <v>951</v>
      </c>
      <c r="QAA1" s="4">
        <v>665</v>
      </c>
      <c r="QAB1" s="12">
        <v>5411</v>
      </c>
      <c r="QAC1" s="4">
        <v>433</v>
      </c>
      <c r="QAD1" s="4">
        <v>13</v>
      </c>
      <c r="QAE1" s="4">
        <v>51</v>
      </c>
      <c r="QAF1" s="4">
        <v>13</v>
      </c>
      <c r="QAG1" s="4">
        <v>26</v>
      </c>
      <c r="QAH1" s="4">
        <v>9</v>
      </c>
      <c r="QAI1" s="4">
        <v>38</v>
      </c>
      <c r="QAJ1" s="4">
        <v>27</v>
      </c>
      <c r="QAK1" s="4">
        <v>0</v>
      </c>
      <c r="QAL1" s="4">
        <v>72</v>
      </c>
      <c r="QAM1" s="4">
        <v>216</v>
      </c>
      <c r="QAN1" s="4">
        <v>722</v>
      </c>
      <c r="QAO1" s="12">
        <v>8335</v>
      </c>
      <c r="QAP1" s="12">
        <v>6000</v>
      </c>
      <c r="QAQ1" s="12">
        <v>222719</v>
      </c>
      <c r="QGI1" s="4">
        <v>59</v>
      </c>
      <c r="QGJ1" s="4">
        <v>10</v>
      </c>
      <c r="QGK1" s="4">
        <v>1</v>
      </c>
      <c r="QGL1" s="4">
        <v>20</v>
      </c>
      <c r="QGM1" s="4">
        <v>59</v>
      </c>
      <c r="QGN1" s="4">
        <v>270</v>
      </c>
      <c r="QGP1" s="4" t="s">
        <v>142</v>
      </c>
      <c r="QGQ1" s="4" t="s">
        <v>48</v>
      </c>
      <c r="QGR1" s="4" t="s">
        <v>49</v>
      </c>
      <c r="QGS1" s="4" t="s">
        <v>50</v>
      </c>
      <c r="QGT1" s="4" t="s">
        <v>51</v>
      </c>
      <c r="QGU1" s="4">
        <v>1</v>
      </c>
      <c r="QGV1" s="12">
        <v>6852</v>
      </c>
      <c r="QGW1" s="4">
        <v>0</v>
      </c>
      <c r="QGX1" s="12">
        <v>6852</v>
      </c>
      <c r="QGY1" s="4">
        <v>202</v>
      </c>
      <c r="QGZ1" s="4">
        <v>0</v>
      </c>
      <c r="QHA1" s="12">
        <v>1142</v>
      </c>
      <c r="QHB1" s="12">
        <v>11421</v>
      </c>
      <c r="QHC1" s="4">
        <v>811</v>
      </c>
      <c r="QHD1" s="4">
        <v>212</v>
      </c>
      <c r="QHE1" s="4">
        <v>521.66999999999996</v>
      </c>
      <c r="QHF1" s="4">
        <v>141</v>
      </c>
      <c r="QHG1" s="4">
        <v>619</v>
      </c>
      <c r="QHH1" s="4">
        <v>379</v>
      </c>
      <c r="QHI1" s="12">
        <v>3426</v>
      </c>
      <c r="QHJ1" s="4">
        <v>274</v>
      </c>
      <c r="QHK1" s="4">
        <v>8</v>
      </c>
      <c r="QHL1" s="4">
        <v>32</v>
      </c>
      <c r="QHM1" s="4">
        <v>8</v>
      </c>
      <c r="QHN1" s="4">
        <v>21</v>
      </c>
      <c r="QHO1" s="4">
        <v>6</v>
      </c>
      <c r="QHP1" s="4">
        <v>25</v>
      </c>
      <c r="QHQ1" s="4">
        <v>15</v>
      </c>
      <c r="QHR1" s="4">
        <v>0</v>
      </c>
      <c r="QHS1" s="4">
        <v>46</v>
      </c>
      <c r="QHT1" s="4">
        <v>137</v>
      </c>
      <c r="QHU1" s="4">
        <v>457</v>
      </c>
      <c r="QHV1" s="12">
        <v>5314</v>
      </c>
      <c r="QHW1" s="12">
        <v>6000</v>
      </c>
      <c r="QHX1" s="12">
        <v>144156</v>
      </c>
      <c r="QNP1" s="4">
        <v>60</v>
      </c>
      <c r="QNQ1" s="4">
        <v>10</v>
      </c>
      <c r="QNR1" s="4">
        <v>1</v>
      </c>
      <c r="QNS1" s="4">
        <v>20</v>
      </c>
      <c r="QNT1" s="4">
        <v>60</v>
      </c>
      <c r="QNU1" s="4">
        <v>270</v>
      </c>
      <c r="QNW1" s="4" t="s">
        <v>143</v>
      </c>
      <c r="QNX1" s="4" t="s">
        <v>48</v>
      </c>
      <c r="QNY1" s="4" t="s">
        <v>49</v>
      </c>
      <c r="QNZ1" s="4" t="s">
        <v>50</v>
      </c>
      <c r="QOA1" s="4" t="s">
        <v>51</v>
      </c>
      <c r="QOB1" s="4">
        <v>1</v>
      </c>
      <c r="QOC1" s="12">
        <v>6852</v>
      </c>
      <c r="QOD1" s="4">
        <v>0</v>
      </c>
      <c r="QOE1" s="12">
        <v>6852</v>
      </c>
      <c r="QOF1" s="4">
        <v>471</v>
      </c>
      <c r="QOG1" s="4">
        <v>0</v>
      </c>
      <c r="QOH1" s="12">
        <v>1142</v>
      </c>
      <c r="QOI1" s="12">
        <v>11421</v>
      </c>
      <c r="QOJ1" s="4">
        <v>842</v>
      </c>
      <c r="QOK1" s="4">
        <v>220</v>
      </c>
      <c r="QOL1" s="4">
        <v>527.96</v>
      </c>
      <c r="QOM1" s="4">
        <v>146</v>
      </c>
      <c r="QON1" s="4">
        <v>619</v>
      </c>
      <c r="QOO1" s="4">
        <v>379</v>
      </c>
      <c r="QOP1" s="12">
        <v>3426</v>
      </c>
      <c r="QOQ1" s="4">
        <v>274</v>
      </c>
      <c r="QOR1" s="4">
        <v>19</v>
      </c>
      <c r="QOS1" s="4">
        <v>34</v>
      </c>
      <c r="QOT1" s="4">
        <v>9</v>
      </c>
      <c r="QOU1" s="4">
        <v>21</v>
      </c>
      <c r="QOV1" s="4">
        <v>6</v>
      </c>
      <c r="QOW1" s="4">
        <v>25</v>
      </c>
      <c r="QOX1" s="4">
        <v>15</v>
      </c>
      <c r="QOY1" s="4">
        <v>0</v>
      </c>
      <c r="QOZ1" s="4">
        <v>46</v>
      </c>
      <c r="QPA1" s="4">
        <v>137</v>
      </c>
      <c r="QPB1" s="4">
        <v>457</v>
      </c>
      <c r="QPC1" s="12">
        <v>5467</v>
      </c>
      <c r="QPD1" s="12">
        <v>6000</v>
      </c>
      <c r="QPE1" s="12">
        <v>148148</v>
      </c>
      <c r="QUW1" s="4">
        <v>61</v>
      </c>
      <c r="QUX1" s="4">
        <v>10</v>
      </c>
      <c r="QUY1" s="4">
        <v>1</v>
      </c>
      <c r="QUZ1" s="4">
        <v>20</v>
      </c>
      <c r="QVA1" s="4">
        <v>61</v>
      </c>
      <c r="QVB1" s="4">
        <v>270</v>
      </c>
      <c r="QVD1" s="4" t="s">
        <v>144</v>
      </c>
      <c r="QVE1" s="4" t="s">
        <v>48</v>
      </c>
      <c r="QVF1" s="4" t="s">
        <v>57</v>
      </c>
      <c r="QVG1" s="4" t="s">
        <v>54</v>
      </c>
      <c r="QVH1" s="4" t="s">
        <v>51</v>
      </c>
      <c r="QVI1" s="4">
        <v>1</v>
      </c>
      <c r="QVJ1" s="12">
        <v>7116</v>
      </c>
      <c r="QVK1" s="4">
        <v>0</v>
      </c>
      <c r="QVL1" s="12">
        <v>7116</v>
      </c>
      <c r="QVM1" s="4">
        <v>269</v>
      </c>
      <c r="QVN1" s="4">
        <v>0</v>
      </c>
      <c r="QVO1" s="12">
        <v>1186</v>
      </c>
      <c r="QVP1" s="12">
        <v>11860</v>
      </c>
      <c r="QVQ1" s="4">
        <v>849</v>
      </c>
      <c r="QVR1" s="4">
        <v>222</v>
      </c>
      <c r="QVS1" s="4">
        <v>530.91999999999996</v>
      </c>
      <c r="QVT1" s="4">
        <v>148</v>
      </c>
      <c r="QVU1" s="4">
        <v>629</v>
      </c>
      <c r="QVV1" s="4">
        <v>389</v>
      </c>
      <c r="QVW1" s="12">
        <v>3558</v>
      </c>
      <c r="QVX1" s="4">
        <v>285</v>
      </c>
      <c r="QVY1" s="4">
        <v>11</v>
      </c>
      <c r="QVZ1" s="4">
        <v>34</v>
      </c>
      <c r="QWA1" s="4">
        <v>9</v>
      </c>
      <c r="QWB1" s="4">
        <v>21</v>
      </c>
      <c r="QWC1" s="4">
        <v>6</v>
      </c>
      <c r="QWD1" s="4">
        <v>25</v>
      </c>
      <c r="QWE1" s="4">
        <v>16</v>
      </c>
      <c r="QWF1" s="4">
        <v>0</v>
      </c>
      <c r="QWG1" s="4">
        <v>47</v>
      </c>
      <c r="QWH1" s="4">
        <v>142</v>
      </c>
      <c r="QWI1" s="4">
        <v>474</v>
      </c>
      <c r="QWJ1" s="12">
        <v>5537</v>
      </c>
      <c r="QWK1" s="12">
        <v>6000</v>
      </c>
      <c r="QWL1" s="12">
        <v>149973</v>
      </c>
      <c r="RCD1" s="4">
        <v>62</v>
      </c>
      <c r="RCE1" s="4">
        <v>10</v>
      </c>
      <c r="RCF1" s="4">
        <v>1</v>
      </c>
      <c r="RCG1" s="4">
        <v>20</v>
      </c>
      <c r="RCH1" s="4">
        <v>62</v>
      </c>
      <c r="RCI1" s="4">
        <v>270</v>
      </c>
      <c r="RCK1" s="4" t="s">
        <v>145</v>
      </c>
      <c r="RCL1" s="4" t="s">
        <v>48</v>
      </c>
      <c r="RCM1" s="4" t="s">
        <v>103</v>
      </c>
      <c r="RCN1" s="4" t="s">
        <v>60</v>
      </c>
      <c r="RCO1" s="4" t="s">
        <v>61</v>
      </c>
      <c r="RCP1" s="4">
        <v>1</v>
      </c>
      <c r="RCQ1" s="12">
        <v>9861</v>
      </c>
      <c r="RCR1" s="4">
        <v>0</v>
      </c>
      <c r="RCS1" s="12">
        <v>9861</v>
      </c>
      <c r="RCT1" s="4">
        <v>202</v>
      </c>
      <c r="RCU1" s="4">
        <v>0</v>
      </c>
      <c r="RCV1" s="12">
        <v>1644</v>
      </c>
      <c r="RCW1" s="12">
        <v>16435</v>
      </c>
      <c r="RCX1" s="12">
        <v>1157</v>
      </c>
      <c r="RCY1" s="4">
        <v>302</v>
      </c>
      <c r="RCZ1" s="4">
        <v>616.5</v>
      </c>
      <c r="RDA1" s="4">
        <v>201</v>
      </c>
      <c r="RDB1" s="4">
        <v>926</v>
      </c>
      <c r="RDC1" s="4">
        <v>578</v>
      </c>
      <c r="RDD1" s="12">
        <v>4931</v>
      </c>
      <c r="RDE1" s="4">
        <v>394</v>
      </c>
      <c r="RDF1" s="4">
        <v>8</v>
      </c>
      <c r="RDG1" s="4">
        <v>46</v>
      </c>
      <c r="RDH1" s="4">
        <v>12</v>
      </c>
      <c r="RDI1" s="4">
        <v>25</v>
      </c>
      <c r="RDJ1" s="4">
        <v>8</v>
      </c>
      <c r="RDK1" s="4">
        <v>37</v>
      </c>
      <c r="RDL1" s="4">
        <v>23</v>
      </c>
      <c r="RDM1" s="4">
        <v>0</v>
      </c>
      <c r="RDN1" s="4">
        <v>66</v>
      </c>
      <c r="RDO1" s="4">
        <v>197</v>
      </c>
      <c r="RDP1" s="4">
        <v>657</v>
      </c>
      <c r="RDQ1" s="12">
        <v>7565</v>
      </c>
      <c r="RDR1" s="12">
        <v>6000</v>
      </c>
      <c r="RDS1" s="12">
        <v>202699</v>
      </c>
      <c r="RJK1" s="4">
        <v>63</v>
      </c>
      <c r="RJL1" s="4">
        <v>10</v>
      </c>
      <c r="RJM1" s="4">
        <v>1</v>
      </c>
      <c r="RJN1" s="4">
        <v>20</v>
      </c>
      <c r="RJO1" s="4">
        <v>63</v>
      </c>
      <c r="RJP1" s="4">
        <v>270</v>
      </c>
      <c r="RJR1" s="4" t="s">
        <v>146</v>
      </c>
      <c r="RJS1" s="4" t="s">
        <v>48</v>
      </c>
      <c r="RJT1" s="4" t="s">
        <v>49</v>
      </c>
      <c r="RJU1" s="4" t="s">
        <v>50</v>
      </c>
      <c r="RJV1" s="4" t="s">
        <v>51</v>
      </c>
      <c r="RJW1" s="4">
        <v>1</v>
      </c>
      <c r="RJX1" s="12">
        <v>6852</v>
      </c>
      <c r="RJY1" s="4">
        <v>0</v>
      </c>
      <c r="RJZ1" s="12">
        <v>6852</v>
      </c>
      <c r="RKA1" s="4">
        <v>202</v>
      </c>
      <c r="RKB1" s="4">
        <v>0</v>
      </c>
      <c r="RKC1" s="12">
        <v>1142</v>
      </c>
      <c r="RKD1" s="12">
        <v>11420</v>
      </c>
      <c r="RKE1" s="4">
        <v>811</v>
      </c>
      <c r="RKF1" s="4">
        <v>212</v>
      </c>
      <c r="RKG1" s="4">
        <v>521.66999999999996</v>
      </c>
      <c r="RKH1" s="4">
        <v>141</v>
      </c>
      <c r="RKI1" s="4">
        <v>619</v>
      </c>
      <c r="RKJ1" s="4">
        <v>379</v>
      </c>
      <c r="RKK1" s="12">
        <v>3426</v>
      </c>
      <c r="RKL1" s="4">
        <v>274</v>
      </c>
      <c r="RKM1" s="4">
        <v>8</v>
      </c>
      <c r="RKN1" s="4">
        <v>32</v>
      </c>
      <c r="RKO1" s="4">
        <v>8</v>
      </c>
      <c r="RKP1" s="4">
        <v>21</v>
      </c>
      <c r="RKQ1" s="4">
        <v>6</v>
      </c>
      <c r="RKR1" s="4">
        <v>25</v>
      </c>
      <c r="RKS1" s="4">
        <v>15</v>
      </c>
      <c r="RKT1" s="4">
        <v>0</v>
      </c>
      <c r="RKU1" s="4">
        <v>46</v>
      </c>
      <c r="RKV1" s="4">
        <v>137</v>
      </c>
      <c r="RKW1" s="4">
        <v>457</v>
      </c>
      <c r="RKX1" s="12">
        <v>5313</v>
      </c>
      <c r="RKY1" s="12">
        <v>6000</v>
      </c>
      <c r="RKZ1" s="12">
        <v>144151</v>
      </c>
      <c r="RQR1" s="4">
        <v>64</v>
      </c>
      <c r="RQS1" s="4">
        <v>10</v>
      </c>
      <c r="RQT1" s="4">
        <v>1</v>
      </c>
      <c r="RQU1" s="4">
        <v>20</v>
      </c>
      <c r="RQV1" s="4">
        <v>64</v>
      </c>
      <c r="RQW1" s="4">
        <v>270</v>
      </c>
      <c r="RQY1" s="4" t="s">
        <v>147</v>
      </c>
      <c r="RQZ1" s="4" t="s">
        <v>48</v>
      </c>
      <c r="RRA1" s="4" t="s">
        <v>57</v>
      </c>
      <c r="RRB1" s="4" t="s">
        <v>54</v>
      </c>
      <c r="RRC1" s="4" t="s">
        <v>51</v>
      </c>
      <c r="RRD1" s="4">
        <v>1</v>
      </c>
      <c r="RRE1" s="12">
        <v>7116</v>
      </c>
      <c r="RRF1" s="4">
        <v>0</v>
      </c>
      <c r="RRG1" s="12">
        <v>7116</v>
      </c>
      <c r="RRH1" s="4">
        <v>269</v>
      </c>
      <c r="RRI1" s="12">
        <v>3084</v>
      </c>
      <c r="RRJ1" s="12">
        <v>1186</v>
      </c>
      <c r="RRK1" s="12">
        <v>11860</v>
      </c>
      <c r="RRL1" s="4">
        <v>849</v>
      </c>
      <c r="RRM1" s="4">
        <v>222</v>
      </c>
      <c r="RRN1" s="4">
        <v>530.91999999999996</v>
      </c>
      <c r="RRO1" s="4">
        <v>148</v>
      </c>
      <c r="RRP1" s="4">
        <v>629</v>
      </c>
      <c r="RRQ1" s="4">
        <v>389</v>
      </c>
      <c r="RRR1" s="12">
        <v>3558</v>
      </c>
      <c r="RRS1" s="4">
        <v>285</v>
      </c>
      <c r="RRT1" s="4">
        <v>11</v>
      </c>
      <c r="RRU1" s="4">
        <v>34</v>
      </c>
      <c r="RRV1" s="4">
        <v>9</v>
      </c>
      <c r="RRW1" s="4">
        <v>21</v>
      </c>
      <c r="RRX1" s="4">
        <v>6</v>
      </c>
      <c r="RRY1" s="4">
        <v>25</v>
      </c>
      <c r="RRZ1" s="4">
        <v>16</v>
      </c>
      <c r="RSA1" s="4">
        <v>123</v>
      </c>
      <c r="RSB1" s="4">
        <v>47</v>
      </c>
      <c r="RSC1" s="4">
        <v>142</v>
      </c>
      <c r="RSD1" s="4">
        <v>474</v>
      </c>
      <c r="RSE1" s="12">
        <v>5661</v>
      </c>
      <c r="RSF1" s="12">
        <v>6000</v>
      </c>
      <c r="RSG1" s="12">
        <v>153180</v>
      </c>
      <c r="RXY1" s="4">
        <v>65</v>
      </c>
      <c r="RXZ1" s="4">
        <v>10</v>
      </c>
      <c r="RYA1" s="4">
        <v>1</v>
      </c>
      <c r="RYB1" s="4">
        <v>20</v>
      </c>
      <c r="RYC1" s="4">
        <v>65</v>
      </c>
      <c r="RYD1" s="4">
        <v>270</v>
      </c>
      <c r="RYF1" s="4" t="s">
        <v>148</v>
      </c>
      <c r="RYG1" s="4" t="s">
        <v>48</v>
      </c>
      <c r="RYH1" s="4" t="s">
        <v>149</v>
      </c>
      <c r="RYI1" s="4" t="s">
        <v>54</v>
      </c>
      <c r="RYJ1" s="4" t="s">
        <v>51</v>
      </c>
      <c r="RYK1" s="4">
        <v>1</v>
      </c>
      <c r="RYL1" s="12">
        <v>7713</v>
      </c>
      <c r="RYM1" s="4">
        <v>0</v>
      </c>
      <c r="RYN1" s="12">
        <v>7713</v>
      </c>
      <c r="RYO1" s="4">
        <v>471</v>
      </c>
      <c r="RYP1" s="4">
        <v>0</v>
      </c>
      <c r="RYQ1" s="12">
        <v>1286</v>
      </c>
      <c r="RYR1" s="12">
        <v>12855</v>
      </c>
      <c r="RYS1" s="4">
        <v>941</v>
      </c>
      <c r="RYT1" s="4">
        <v>246</v>
      </c>
      <c r="RYU1" s="4">
        <v>557.66999999999996</v>
      </c>
      <c r="RYV1" s="4">
        <v>164</v>
      </c>
      <c r="RYW1" s="4">
        <v>714</v>
      </c>
      <c r="RYX1" s="4">
        <v>490</v>
      </c>
      <c r="RYY1" s="12">
        <v>3857</v>
      </c>
      <c r="RYZ1" s="4">
        <v>309</v>
      </c>
      <c r="RZA1" s="4">
        <v>19</v>
      </c>
      <c r="RZB1" s="4">
        <v>38</v>
      </c>
      <c r="RZC1" s="4">
        <v>10</v>
      </c>
      <c r="RZD1" s="4">
        <v>22</v>
      </c>
      <c r="RZE1" s="4">
        <v>7</v>
      </c>
      <c r="RZF1" s="4">
        <v>29</v>
      </c>
      <c r="RZG1" s="4">
        <v>20</v>
      </c>
      <c r="RZH1" s="4">
        <v>0</v>
      </c>
      <c r="RZI1" s="4">
        <v>51</v>
      </c>
      <c r="RZJ1" s="4">
        <v>154</v>
      </c>
      <c r="RZK1" s="4">
        <v>514</v>
      </c>
      <c r="RZL1" s="12">
        <v>6142</v>
      </c>
      <c r="RZM1" s="12">
        <v>6000</v>
      </c>
      <c r="RZN1" s="12">
        <v>165692</v>
      </c>
      <c r="SFF1" s="4">
        <v>66</v>
      </c>
      <c r="SFG1" s="4">
        <v>10</v>
      </c>
      <c r="SFH1" s="4">
        <v>1</v>
      </c>
      <c r="SFI1" s="4">
        <v>20</v>
      </c>
      <c r="SFJ1" s="4">
        <v>66</v>
      </c>
      <c r="SFK1" s="4">
        <v>270</v>
      </c>
      <c r="SFM1" s="4" t="s">
        <v>150</v>
      </c>
      <c r="SFN1" s="4" t="s">
        <v>48</v>
      </c>
      <c r="SFO1" s="4" t="s">
        <v>151</v>
      </c>
      <c r="SFP1" s="4" t="s">
        <v>54</v>
      </c>
      <c r="SFQ1" s="4" t="s">
        <v>51</v>
      </c>
      <c r="SFR1" s="4">
        <v>1</v>
      </c>
      <c r="SFS1" s="12">
        <v>9417</v>
      </c>
      <c r="SFT1" s="4">
        <v>0</v>
      </c>
      <c r="SFU1" s="12">
        <v>9417</v>
      </c>
      <c r="SFV1" s="4">
        <v>202</v>
      </c>
      <c r="SFW1" s="4">
        <v>0</v>
      </c>
      <c r="SFX1" s="12">
        <v>1570</v>
      </c>
      <c r="SFY1" s="12">
        <v>15695</v>
      </c>
      <c r="SFZ1" s="12">
        <v>1106</v>
      </c>
      <c r="SGA1" s="4">
        <v>289</v>
      </c>
      <c r="SGB1" s="4">
        <v>601.51</v>
      </c>
      <c r="SGC1" s="4">
        <v>192</v>
      </c>
      <c r="SGD1" s="4">
        <v>846</v>
      </c>
      <c r="SGE1" s="4">
        <v>550</v>
      </c>
      <c r="SGF1" s="12">
        <v>4709</v>
      </c>
      <c r="SGG1" s="4">
        <v>377</v>
      </c>
      <c r="SGH1" s="4">
        <v>8</v>
      </c>
      <c r="SGI1" s="4">
        <v>44</v>
      </c>
      <c r="SGJ1" s="4">
        <v>12</v>
      </c>
      <c r="SGK1" s="4">
        <v>24</v>
      </c>
      <c r="SGL1" s="4">
        <v>8</v>
      </c>
      <c r="SGM1" s="4">
        <v>34</v>
      </c>
      <c r="SGN1" s="4">
        <v>22</v>
      </c>
      <c r="SGO1" s="4">
        <v>0</v>
      </c>
      <c r="SGP1" s="4">
        <v>63</v>
      </c>
      <c r="SGQ1" s="4">
        <v>188</v>
      </c>
      <c r="SGR1" s="4">
        <v>628</v>
      </c>
      <c r="SGS1" s="12">
        <v>7217</v>
      </c>
      <c r="SGT1" s="12">
        <v>6000</v>
      </c>
      <c r="SGU1" s="12">
        <v>193632</v>
      </c>
      <c r="SMM1" s="4">
        <v>67</v>
      </c>
      <c r="SMN1" s="4">
        <v>10</v>
      </c>
      <c r="SMO1" s="4">
        <v>1</v>
      </c>
      <c r="SMP1" s="4">
        <v>20</v>
      </c>
      <c r="SMQ1" s="4">
        <v>67</v>
      </c>
      <c r="SMR1" s="4">
        <v>270</v>
      </c>
      <c r="SMT1" s="4" t="s">
        <v>152</v>
      </c>
      <c r="SMU1" s="4" t="s">
        <v>48</v>
      </c>
      <c r="SMV1" s="4" t="s">
        <v>53</v>
      </c>
      <c r="SMW1" s="4" t="s">
        <v>153</v>
      </c>
      <c r="SMX1" s="4" t="s">
        <v>51</v>
      </c>
      <c r="SMY1" s="4">
        <v>1</v>
      </c>
      <c r="SMZ1" s="12">
        <v>7713</v>
      </c>
      <c r="SNA1" s="4">
        <v>0</v>
      </c>
      <c r="SNB1" s="12">
        <v>7713</v>
      </c>
      <c r="SNC1" s="4">
        <v>269</v>
      </c>
      <c r="SND1" s="4">
        <v>0</v>
      </c>
      <c r="SNE1" s="12">
        <v>1286</v>
      </c>
      <c r="SNF1" s="12">
        <v>12855</v>
      </c>
      <c r="SNG1" s="4">
        <v>918</v>
      </c>
      <c r="SNH1" s="4">
        <v>239</v>
      </c>
      <c r="SNI1" s="4">
        <v>552.95000000000005</v>
      </c>
      <c r="SNJ1" s="4">
        <v>160</v>
      </c>
      <c r="SNK1" s="4">
        <v>714</v>
      </c>
      <c r="SNL1" s="4">
        <v>490</v>
      </c>
      <c r="SNM1" s="12">
        <v>3857</v>
      </c>
      <c r="SNN1" s="4">
        <v>309</v>
      </c>
      <c r="SNO1" s="4">
        <v>11</v>
      </c>
      <c r="SNP1" s="4">
        <v>37</v>
      </c>
      <c r="SNQ1" s="4">
        <v>10</v>
      </c>
      <c r="SNR1" s="4">
        <v>22</v>
      </c>
      <c r="SNS1" s="4">
        <v>6</v>
      </c>
      <c r="SNT1" s="4">
        <v>29</v>
      </c>
      <c r="SNU1" s="4">
        <v>20</v>
      </c>
      <c r="SNV1" s="4">
        <v>0</v>
      </c>
      <c r="SNW1" s="4">
        <v>51</v>
      </c>
      <c r="SNX1" s="4">
        <v>154</v>
      </c>
      <c r="SNY1" s="4">
        <v>514</v>
      </c>
      <c r="SNZ1" s="12">
        <v>6027</v>
      </c>
      <c r="SOA1" s="12">
        <v>6000</v>
      </c>
      <c r="SOB1" s="12">
        <v>162698</v>
      </c>
      <c r="STT1" s="4">
        <v>68</v>
      </c>
      <c r="STU1" s="4">
        <v>10</v>
      </c>
      <c r="STV1" s="4">
        <v>1</v>
      </c>
      <c r="STW1" s="4">
        <v>20</v>
      </c>
      <c r="STX1" s="4">
        <v>69</v>
      </c>
      <c r="STY1" s="4">
        <v>270</v>
      </c>
      <c r="SUA1" s="4" t="s">
        <v>154</v>
      </c>
      <c r="SUB1" s="4" t="s">
        <v>48</v>
      </c>
      <c r="SUC1" s="4" t="s">
        <v>57</v>
      </c>
      <c r="SUD1" s="4" t="s">
        <v>54</v>
      </c>
      <c r="SUE1" s="4" t="s">
        <v>155</v>
      </c>
      <c r="SUF1" s="4">
        <v>1</v>
      </c>
      <c r="SUG1" s="12">
        <v>7116</v>
      </c>
      <c r="SUH1" s="4">
        <v>0</v>
      </c>
      <c r="SUI1" s="12">
        <v>7116</v>
      </c>
      <c r="SUJ1" s="4">
        <v>269</v>
      </c>
      <c r="SUK1" s="12">
        <v>3084</v>
      </c>
      <c r="SUL1" s="12">
        <v>1186</v>
      </c>
      <c r="SUM1" s="12">
        <v>11860</v>
      </c>
      <c r="SUN1" s="4">
        <v>849</v>
      </c>
      <c r="SUO1" s="4">
        <v>222</v>
      </c>
      <c r="SUP1" s="4">
        <v>530.91999999999996</v>
      </c>
      <c r="SUQ1" s="4">
        <v>148</v>
      </c>
      <c r="SUR1" s="4">
        <v>629</v>
      </c>
      <c r="SUS1" s="4">
        <v>389</v>
      </c>
      <c r="SUT1" s="12">
        <v>3558</v>
      </c>
      <c r="SUU1" s="4">
        <v>285</v>
      </c>
      <c r="SUV1" s="4">
        <v>11</v>
      </c>
      <c r="SUW1" s="4">
        <v>34</v>
      </c>
      <c r="SUX1" s="4">
        <v>9</v>
      </c>
      <c r="SUY1" s="4">
        <v>21</v>
      </c>
      <c r="SUZ1" s="4">
        <v>6</v>
      </c>
      <c r="SVA1" s="4">
        <v>25</v>
      </c>
      <c r="SVB1" s="4">
        <v>16</v>
      </c>
      <c r="SVC1" s="4">
        <v>123</v>
      </c>
      <c r="SVD1" s="4">
        <v>47</v>
      </c>
      <c r="SVE1" s="4">
        <v>142</v>
      </c>
      <c r="SVF1" s="4">
        <v>474</v>
      </c>
      <c r="SVG1" s="12">
        <v>5661</v>
      </c>
      <c r="SVH1" s="12">
        <v>6000</v>
      </c>
      <c r="SVI1" s="12">
        <v>153180</v>
      </c>
      <c r="TBA1" s="4">
        <v>69</v>
      </c>
      <c r="TBB1" s="4">
        <v>10</v>
      </c>
      <c r="TBC1" s="4">
        <v>1</v>
      </c>
      <c r="TBD1" s="4">
        <v>20</v>
      </c>
      <c r="TBE1" s="4">
        <v>70</v>
      </c>
      <c r="TBF1" s="4">
        <v>270</v>
      </c>
      <c r="TBH1" s="4" t="s">
        <v>156</v>
      </c>
      <c r="TBI1" s="4" t="s">
        <v>48</v>
      </c>
      <c r="TBJ1" s="4" t="s">
        <v>53</v>
      </c>
      <c r="TBK1" s="4" t="s">
        <v>153</v>
      </c>
      <c r="TBL1" s="4" t="s">
        <v>51</v>
      </c>
      <c r="TBM1" s="4">
        <v>1</v>
      </c>
      <c r="TBN1" s="12">
        <v>7713</v>
      </c>
      <c r="TBO1" s="4">
        <v>0</v>
      </c>
      <c r="TBP1" s="12">
        <v>7713</v>
      </c>
      <c r="TBQ1" s="4">
        <v>269</v>
      </c>
      <c r="TBR1" s="4">
        <v>0</v>
      </c>
      <c r="TBS1" s="12">
        <v>1286</v>
      </c>
      <c r="TBT1" s="12">
        <v>12855</v>
      </c>
      <c r="TBU1" s="4">
        <v>918</v>
      </c>
      <c r="TBV1" s="4">
        <v>239</v>
      </c>
      <c r="TBW1" s="4">
        <v>552.95000000000005</v>
      </c>
      <c r="TBX1" s="4">
        <v>160</v>
      </c>
      <c r="TBY1" s="4">
        <v>714</v>
      </c>
      <c r="TBZ1" s="4">
        <v>490</v>
      </c>
      <c r="TCA1" s="12">
        <v>3857</v>
      </c>
      <c r="TCB1" s="4">
        <v>309</v>
      </c>
      <c r="TCC1" s="4">
        <v>11</v>
      </c>
      <c r="TCD1" s="4">
        <v>37</v>
      </c>
      <c r="TCE1" s="4">
        <v>10</v>
      </c>
      <c r="TCF1" s="4">
        <v>22</v>
      </c>
      <c r="TCG1" s="4">
        <v>6</v>
      </c>
      <c r="TCH1" s="4">
        <v>29</v>
      </c>
      <c r="TCI1" s="4">
        <v>20</v>
      </c>
      <c r="TCJ1" s="4">
        <v>0</v>
      </c>
      <c r="TCK1" s="4">
        <v>51</v>
      </c>
      <c r="TCL1" s="4">
        <v>154</v>
      </c>
      <c r="TCM1" s="4">
        <v>514</v>
      </c>
      <c r="TCN1" s="12">
        <v>6027</v>
      </c>
      <c r="TCO1" s="12">
        <v>6000</v>
      </c>
      <c r="TCP1" s="12">
        <v>162698</v>
      </c>
      <c r="TIH1" s="4">
        <v>70</v>
      </c>
      <c r="TII1" s="4">
        <v>10</v>
      </c>
      <c r="TIJ1" s="4">
        <v>1</v>
      </c>
      <c r="TIK1" s="4">
        <v>20</v>
      </c>
      <c r="TIL1" s="4">
        <v>101</v>
      </c>
      <c r="TIM1" s="4">
        <v>270</v>
      </c>
      <c r="TIO1" s="4" t="s">
        <v>157</v>
      </c>
      <c r="TIP1" s="4" t="s">
        <v>68</v>
      </c>
      <c r="TIQ1" s="4" t="s">
        <v>158</v>
      </c>
      <c r="TIR1" s="4" t="s">
        <v>71</v>
      </c>
      <c r="TIS1" s="4" t="s">
        <v>71</v>
      </c>
      <c r="TIT1" s="4">
        <v>1</v>
      </c>
      <c r="TIU1" s="12">
        <v>52580</v>
      </c>
      <c r="TIV1" s="4">
        <v>0</v>
      </c>
      <c r="TIW1" s="12">
        <v>52580</v>
      </c>
      <c r="TIX1" s="4">
        <v>0</v>
      </c>
      <c r="TIY1" s="4">
        <v>0</v>
      </c>
      <c r="TIZ1" s="12">
        <v>8763</v>
      </c>
      <c r="TJA1" s="12">
        <v>87633</v>
      </c>
      <c r="TJB1" s="12">
        <v>6047</v>
      </c>
      <c r="TJC1" s="12">
        <v>1577</v>
      </c>
      <c r="TJD1" s="4">
        <v>1631.75</v>
      </c>
      <c r="TJE1" s="12">
        <v>1052</v>
      </c>
      <c r="TJF1" s="12">
        <v>2057</v>
      </c>
      <c r="TJG1" s="12">
        <v>1611</v>
      </c>
      <c r="TJH1" s="4">
        <v>0</v>
      </c>
      <c r="TJI1" s="12">
        <v>2103</v>
      </c>
      <c r="TJJ1" s="4">
        <v>0</v>
      </c>
      <c r="TJK1" s="4">
        <v>242</v>
      </c>
      <c r="TJL1" s="4">
        <v>63</v>
      </c>
      <c r="TJM1" s="4">
        <v>65</v>
      </c>
      <c r="TJN1" s="4">
        <v>42</v>
      </c>
      <c r="TJO1" s="4">
        <v>82</v>
      </c>
      <c r="TJP1" s="4">
        <v>64</v>
      </c>
      <c r="TJQ1" s="4">
        <v>0</v>
      </c>
      <c r="TJR1" s="4">
        <v>351</v>
      </c>
      <c r="TJS1" s="4">
        <v>0</v>
      </c>
      <c r="TJT1" s="12">
        <v>3505</v>
      </c>
      <c r="TJU1" s="12">
        <v>35802</v>
      </c>
      <c r="TJV1" s="4">
        <v>0</v>
      </c>
      <c r="TJW1" s="12">
        <v>930865</v>
      </c>
      <c r="TPO1" s="4">
        <v>71</v>
      </c>
      <c r="TPP1" s="4">
        <v>10</v>
      </c>
      <c r="TPQ1" s="4">
        <v>1</v>
      </c>
      <c r="TPR1" s="4">
        <v>20</v>
      </c>
      <c r="TPS1" s="4">
        <v>71</v>
      </c>
      <c r="TPT1" s="4">
        <v>270</v>
      </c>
      <c r="TPV1" s="4" t="s">
        <v>159</v>
      </c>
      <c r="TPW1" s="4" t="s">
        <v>48</v>
      </c>
      <c r="TPX1" s="4" t="s">
        <v>57</v>
      </c>
      <c r="TPY1" s="4" t="s">
        <v>54</v>
      </c>
      <c r="TPZ1" s="4" t="s">
        <v>51</v>
      </c>
      <c r="TQA1" s="4">
        <v>1</v>
      </c>
      <c r="TQB1" s="12">
        <v>7116</v>
      </c>
      <c r="TQC1" s="4">
        <v>0</v>
      </c>
      <c r="TQD1" s="12">
        <v>7116</v>
      </c>
      <c r="TQE1" s="4">
        <v>269</v>
      </c>
      <c r="TQF1" s="4">
        <v>0</v>
      </c>
      <c r="TQG1" s="12">
        <v>1186</v>
      </c>
      <c r="TQH1" s="12">
        <v>11860</v>
      </c>
      <c r="TQI1" s="4">
        <v>849</v>
      </c>
      <c r="TQJ1" s="4">
        <v>222</v>
      </c>
      <c r="TQK1" s="4">
        <v>530.91999999999996</v>
      </c>
      <c r="TQL1" s="4">
        <v>148</v>
      </c>
      <c r="TQM1" s="4">
        <v>629</v>
      </c>
      <c r="TQN1" s="4">
        <v>389</v>
      </c>
      <c r="TQO1" s="12">
        <v>3558</v>
      </c>
      <c r="TQP1" s="4">
        <v>285</v>
      </c>
      <c r="TQQ1" s="4">
        <v>11</v>
      </c>
      <c r="TQR1" s="4">
        <v>34</v>
      </c>
      <c r="TQS1" s="4">
        <v>9</v>
      </c>
      <c r="TQT1" s="4">
        <v>21</v>
      </c>
      <c r="TQU1" s="4">
        <v>6</v>
      </c>
      <c r="TQV1" s="4">
        <v>25</v>
      </c>
      <c r="TQW1" s="4">
        <v>16</v>
      </c>
      <c r="TQX1" s="4">
        <v>0</v>
      </c>
      <c r="TQY1" s="4">
        <v>47</v>
      </c>
      <c r="TQZ1" s="4">
        <v>142</v>
      </c>
      <c r="TRA1" s="4">
        <v>474</v>
      </c>
      <c r="TRB1" s="12">
        <v>5537</v>
      </c>
      <c r="TRC1" s="12">
        <v>6000</v>
      </c>
      <c r="TRD1" s="12">
        <v>149973</v>
      </c>
      <c r="TWV1" s="4">
        <v>72</v>
      </c>
      <c r="TWW1" s="4">
        <v>10</v>
      </c>
      <c r="TWX1" s="4">
        <v>1</v>
      </c>
      <c r="TWY1" s="4">
        <v>20</v>
      </c>
      <c r="TWZ1" s="4">
        <v>72</v>
      </c>
      <c r="TXA1" s="4">
        <v>270</v>
      </c>
      <c r="TXC1" s="4" t="s">
        <v>160</v>
      </c>
      <c r="TXD1" s="4" t="s">
        <v>48</v>
      </c>
      <c r="TXE1" s="4" t="s">
        <v>57</v>
      </c>
      <c r="TXF1" s="4" t="s">
        <v>54</v>
      </c>
      <c r="TXG1" s="4" t="s">
        <v>51</v>
      </c>
      <c r="TXH1" s="4">
        <v>1</v>
      </c>
      <c r="TXI1" s="12">
        <v>7116</v>
      </c>
      <c r="TXJ1" s="4">
        <v>0</v>
      </c>
      <c r="TXK1" s="12">
        <v>7116</v>
      </c>
      <c r="TXL1" s="4">
        <v>404</v>
      </c>
      <c r="TXM1" s="4">
        <v>0</v>
      </c>
      <c r="TXN1" s="12">
        <v>1186</v>
      </c>
      <c r="TXO1" s="12">
        <v>11860</v>
      </c>
      <c r="TXP1" s="4">
        <v>865</v>
      </c>
      <c r="TXQ1" s="4">
        <v>226</v>
      </c>
      <c r="TXR1" s="4">
        <v>534.07000000000005</v>
      </c>
      <c r="TXS1" s="4">
        <v>150</v>
      </c>
      <c r="TXT1" s="4">
        <v>629</v>
      </c>
      <c r="TXU1" s="4">
        <v>389</v>
      </c>
      <c r="TXV1" s="12">
        <v>3558</v>
      </c>
      <c r="TXW1" s="4">
        <v>285</v>
      </c>
      <c r="TXX1" s="4">
        <v>16</v>
      </c>
      <c r="TXY1" s="4">
        <v>35</v>
      </c>
      <c r="TXZ1" s="4">
        <v>9</v>
      </c>
      <c r="TYA1" s="4">
        <v>21</v>
      </c>
      <c r="TYB1" s="4">
        <v>6</v>
      </c>
      <c r="TYC1" s="4">
        <v>25</v>
      </c>
      <c r="TYD1" s="4">
        <v>16</v>
      </c>
      <c r="TYE1" s="4">
        <v>0</v>
      </c>
      <c r="TYF1" s="4">
        <v>47</v>
      </c>
      <c r="TYG1" s="4">
        <v>142</v>
      </c>
      <c r="TYH1" s="4">
        <v>474</v>
      </c>
      <c r="TYI1" s="12">
        <v>5614</v>
      </c>
      <c r="TYJ1" s="12">
        <v>6000</v>
      </c>
      <c r="TYK1" s="12">
        <v>151969</v>
      </c>
      <c r="UEC1" s="4">
        <v>73</v>
      </c>
      <c r="UED1" s="4">
        <v>10</v>
      </c>
      <c r="UEE1" s="4">
        <v>1</v>
      </c>
      <c r="UEF1" s="4">
        <v>20</v>
      </c>
      <c r="UEG1" s="4">
        <v>73</v>
      </c>
      <c r="UEH1" s="4">
        <v>270</v>
      </c>
      <c r="UEJ1" s="4" t="s">
        <v>161</v>
      </c>
      <c r="UEK1" s="4" t="s">
        <v>48</v>
      </c>
      <c r="UEL1" s="4" t="s">
        <v>96</v>
      </c>
      <c r="UEM1" s="4" t="s">
        <v>97</v>
      </c>
      <c r="UEN1" s="4" t="s">
        <v>61</v>
      </c>
      <c r="UEO1" s="4">
        <v>1</v>
      </c>
      <c r="UEP1" s="12">
        <v>10348</v>
      </c>
      <c r="UEQ1" s="4">
        <v>0</v>
      </c>
      <c r="UER1" s="12">
        <v>10348</v>
      </c>
      <c r="UES1" s="4">
        <v>471</v>
      </c>
      <c r="UET1" s="4">
        <v>0</v>
      </c>
      <c r="UEU1" s="12">
        <v>1725</v>
      </c>
      <c r="UEV1" s="12">
        <v>17246</v>
      </c>
      <c r="UEW1" s="12">
        <v>1244</v>
      </c>
      <c r="UEX1" s="4">
        <v>325</v>
      </c>
      <c r="UEY1" s="4">
        <v>633.79</v>
      </c>
      <c r="UEZ1" s="4">
        <v>216</v>
      </c>
      <c r="UFA1" s="4">
        <v>936</v>
      </c>
      <c r="UFB1" s="4">
        <v>650</v>
      </c>
      <c r="UFC1" s="12">
        <v>5174</v>
      </c>
      <c r="UFD1" s="4">
        <v>414</v>
      </c>
      <c r="UFE1" s="4">
        <v>19</v>
      </c>
      <c r="UFF1" s="4">
        <v>50</v>
      </c>
      <c r="UFG1" s="4">
        <v>13</v>
      </c>
      <c r="UFH1" s="4">
        <v>25</v>
      </c>
      <c r="UFI1" s="4">
        <v>9</v>
      </c>
      <c r="UFJ1" s="4">
        <v>37</v>
      </c>
      <c r="UFK1" s="4">
        <v>26</v>
      </c>
      <c r="UFL1" s="4">
        <v>0</v>
      </c>
      <c r="UFM1" s="4">
        <v>69</v>
      </c>
      <c r="UFN1" s="4">
        <v>207</v>
      </c>
      <c r="UFO1" s="4">
        <v>690</v>
      </c>
      <c r="UFP1" s="12">
        <v>8081</v>
      </c>
      <c r="UFQ1" s="12">
        <v>6000</v>
      </c>
      <c r="UFR1" s="12">
        <v>216108</v>
      </c>
      <c r="ULJ1" s="4">
        <v>74</v>
      </c>
      <c r="ULK1" s="4">
        <v>10</v>
      </c>
      <c r="ULL1" s="4">
        <v>1</v>
      </c>
      <c r="ULM1" s="4">
        <v>20</v>
      </c>
      <c r="ULN1" s="4">
        <v>74</v>
      </c>
      <c r="ULO1" s="4">
        <v>270</v>
      </c>
      <c r="ULQ1" s="4" t="s">
        <v>162</v>
      </c>
      <c r="ULR1" s="4" t="s">
        <v>48</v>
      </c>
      <c r="ULS1" s="4" t="s">
        <v>49</v>
      </c>
      <c r="ULT1" s="4" t="s">
        <v>50</v>
      </c>
      <c r="ULU1" s="4" t="s">
        <v>51</v>
      </c>
      <c r="ULV1" s="4">
        <v>1</v>
      </c>
      <c r="ULW1" s="12">
        <v>6852</v>
      </c>
      <c r="ULX1" s="4">
        <v>0</v>
      </c>
      <c r="ULY1" s="12">
        <v>6852</v>
      </c>
      <c r="ULZ1" s="4">
        <v>404</v>
      </c>
      <c r="UMA1" s="4">
        <v>0</v>
      </c>
      <c r="UMB1" s="12">
        <v>1142</v>
      </c>
      <c r="UMC1" s="12">
        <v>11421</v>
      </c>
      <c r="UMD1" s="4">
        <v>834</v>
      </c>
      <c r="UME1" s="4">
        <v>218</v>
      </c>
      <c r="UMF1" s="4">
        <v>526.38</v>
      </c>
      <c r="UMG1" s="4">
        <v>145</v>
      </c>
      <c r="UMH1" s="4">
        <v>619</v>
      </c>
      <c r="UMI1" s="4">
        <v>379</v>
      </c>
      <c r="UMJ1" s="12">
        <v>3426</v>
      </c>
      <c r="UMK1" s="4">
        <v>274</v>
      </c>
      <c r="UML1" s="4">
        <v>16</v>
      </c>
      <c r="UMM1" s="4">
        <v>33</v>
      </c>
      <c r="UMN1" s="4">
        <v>9</v>
      </c>
      <c r="UMO1" s="4">
        <v>21</v>
      </c>
      <c r="UMP1" s="4">
        <v>6</v>
      </c>
      <c r="UMQ1" s="4">
        <v>25</v>
      </c>
      <c r="UMR1" s="4">
        <v>15</v>
      </c>
      <c r="UMS1" s="4">
        <v>0</v>
      </c>
      <c r="UMT1" s="4">
        <v>46</v>
      </c>
      <c r="UMU1" s="4">
        <v>137</v>
      </c>
      <c r="UMV1" s="4">
        <v>457</v>
      </c>
      <c r="UMW1" s="12">
        <v>5429</v>
      </c>
      <c r="UMX1" s="12">
        <v>6000</v>
      </c>
      <c r="UMY1" s="12">
        <v>147150</v>
      </c>
      <c r="USQ1" s="4">
        <v>75</v>
      </c>
      <c r="USR1" s="4">
        <v>10</v>
      </c>
      <c r="USS1" s="4">
        <v>1</v>
      </c>
      <c r="UST1" s="4">
        <v>20</v>
      </c>
      <c r="USU1" s="4">
        <v>75</v>
      </c>
      <c r="USV1" s="4">
        <v>270</v>
      </c>
      <c r="USX1" s="4" t="s">
        <v>163</v>
      </c>
      <c r="USY1" s="4" t="s">
        <v>48</v>
      </c>
      <c r="USZ1" s="4" t="s">
        <v>57</v>
      </c>
      <c r="UTA1" s="4" t="s">
        <v>54</v>
      </c>
      <c r="UTB1" s="4" t="s">
        <v>51</v>
      </c>
      <c r="UTC1" s="4">
        <v>1</v>
      </c>
      <c r="UTD1" s="12">
        <v>7116</v>
      </c>
      <c r="UTE1" s="4">
        <v>0</v>
      </c>
      <c r="UTF1" s="12">
        <v>7116</v>
      </c>
      <c r="UTG1" s="4">
        <v>269</v>
      </c>
      <c r="UTH1" s="4">
        <v>0</v>
      </c>
      <c r="UTI1" s="12">
        <v>1186</v>
      </c>
      <c r="UTJ1" s="12">
        <v>11860</v>
      </c>
      <c r="UTK1" s="4">
        <v>849</v>
      </c>
      <c r="UTL1" s="4">
        <v>222</v>
      </c>
      <c r="UTM1" s="4">
        <v>530.91999999999996</v>
      </c>
      <c r="UTN1" s="4">
        <v>148</v>
      </c>
      <c r="UTO1" s="4">
        <v>629</v>
      </c>
      <c r="UTP1" s="4">
        <v>389</v>
      </c>
      <c r="UTQ1" s="12">
        <v>3558</v>
      </c>
      <c r="UTR1" s="4">
        <v>285</v>
      </c>
      <c r="UTS1" s="4">
        <v>11</v>
      </c>
      <c r="UTT1" s="4">
        <v>34</v>
      </c>
      <c r="UTU1" s="4">
        <v>9</v>
      </c>
      <c r="UTV1" s="4">
        <v>21</v>
      </c>
      <c r="UTW1" s="4">
        <v>6</v>
      </c>
      <c r="UTX1" s="4">
        <v>25</v>
      </c>
      <c r="UTY1" s="4">
        <v>16</v>
      </c>
      <c r="UTZ1" s="4">
        <v>0</v>
      </c>
      <c r="UUA1" s="4">
        <v>47</v>
      </c>
      <c r="UUB1" s="4">
        <v>142</v>
      </c>
      <c r="UUC1" s="4">
        <v>474</v>
      </c>
      <c r="UUD1" s="12">
        <v>5537</v>
      </c>
      <c r="UUE1" s="12">
        <v>6000</v>
      </c>
      <c r="UUF1" s="12">
        <v>149973</v>
      </c>
      <c r="VAK1" s="12"/>
      <c r="VAM1" s="12"/>
      <c r="VAP1" s="12"/>
      <c r="VAQ1" s="12"/>
      <c r="VAR1" s="12"/>
      <c r="VAV1" s="12"/>
      <c r="VAW1" s="12"/>
      <c r="VAX1" s="12"/>
      <c r="VAY1" s="12"/>
      <c r="VBJ1" s="12"/>
      <c r="VBK1" s="12"/>
      <c r="VBM1" s="12"/>
      <c r="VHE1" s="4">
        <v>77</v>
      </c>
      <c r="VHF1" s="4">
        <v>10</v>
      </c>
      <c r="VHG1" s="4">
        <v>1</v>
      </c>
      <c r="VHH1" s="4">
        <v>20</v>
      </c>
      <c r="VHI1" s="4">
        <v>76</v>
      </c>
      <c r="VHJ1" s="4">
        <v>270</v>
      </c>
      <c r="VHL1" s="4" t="s">
        <v>164</v>
      </c>
      <c r="VHM1" s="4" t="s">
        <v>48</v>
      </c>
      <c r="VHN1" s="4" t="s">
        <v>57</v>
      </c>
      <c r="VHO1" s="4" t="s">
        <v>54</v>
      </c>
      <c r="VHP1" s="4" t="s">
        <v>51</v>
      </c>
      <c r="VHQ1" s="4">
        <v>1</v>
      </c>
      <c r="VHR1" s="12">
        <v>7116</v>
      </c>
      <c r="VHS1" s="4">
        <v>0</v>
      </c>
      <c r="VHT1" s="12">
        <v>7116</v>
      </c>
      <c r="VHU1" s="4">
        <v>336</v>
      </c>
      <c r="VHV1" s="4">
        <v>0</v>
      </c>
      <c r="VHW1" s="12">
        <v>1186</v>
      </c>
      <c r="VHX1" s="12">
        <v>11860</v>
      </c>
      <c r="VHY1" s="4">
        <v>857</v>
      </c>
      <c r="VHZ1" s="4">
        <v>224</v>
      </c>
      <c r="VIA1" s="4">
        <v>532.5</v>
      </c>
      <c r="VIB1" s="4">
        <v>149</v>
      </c>
      <c r="VIC1" s="4">
        <v>629</v>
      </c>
      <c r="VID1" s="4">
        <v>389</v>
      </c>
      <c r="VIE1" s="12">
        <v>3558</v>
      </c>
      <c r="VIF1" s="4">
        <v>285</v>
      </c>
      <c r="VIG1" s="4">
        <v>13</v>
      </c>
      <c r="VIH1" s="4">
        <v>34</v>
      </c>
      <c r="VII1" s="4">
        <v>9</v>
      </c>
      <c r="VIJ1" s="4">
        <v>21</v>
      </c>
      <c r="VIK1" s="4">
        <v>6</v>
      </c>
      <c r="VIL1" s="4">
        <v>25</v>
      </c>
      <c r="VIM1" s="4">
        <v>16</v>
      </c>
      <c r="VIN1" s="4">
        <v>0</v>
      </c>
      <c r="VIO1" s="4">
        <v>47</v>
      </c>
      <c r="VIP1" s="4">
        <v>142</v>
      </c>
      <c r="VIQ1" s="4">
        <v>474</v>
      </c>
      <c r="VIR1" s="12">
        <v>5576</v>
      </c>
      <c r="VIS1" s="12">
        <v>6000</v>
      </c>
      <c r="VIT1" s="12">
        <v>150971</v>
      </c>
      <c r="VOL1" s="4">
        <v>78</v>
      </c>
      <c r="VOM1" s="4">
        <v>10</v>
      </c>
      <c r="VON1" s="4">
        <v>1</v>
      </c>
      <c r="VOO1" s="4">
        <v>20</v>
      </c>
      <c r="VOP1" s="4">
        <v>77</v>
      </c>
      <c r="VOQ1" s="4">
        <v>270</v>
      </c>
      <c r="VOS1" s="4" t="s">
        <v>165</v>
      </c>
      <c r="VOT1" s="4" t="s">
        <v>48</v>
      </c>
      <c r="VOU1" s="4" t="s">
        <v>49</v>
      </c>
      <c r="VOV1" s="4" t="s">
        <v>50</v>
      </c>
      <c r="VOW1" s="4" t="s">
        <v>51</v>
      </c>
      <c r="VOX1" s="4">
        <v>1</v>
      </c>
      <c r="VOY1" s="12">
        <v>6852</v>
      </c>
      <c r="VOZ1" s="4">
        <v>0</v>
      </c>
      <c r="VPA1" s="12">
        <v>6852</v>
      </c>
      <c r="VPB1" s="4">
        <v>269</v>
      </c>
      <c r="VPC1" s="4">
        <v>0</v>
      </c>
      <c r="VPD1" s="12">
        <v>1142</v>
      </c>
      <c r="VPE1" s="12">
        <v>11421</v>
      </c>
      <c r="VPF1" s="4">
        <v>819</v>
      </c>
      <c r="VPG1" s="4">
        <v>214</v>
      </c>
      <c r="VPH1" s="4">
        <v>523.24</v>
      </c>
      <c r="VPI1" s="4">
        <v>142</v>
      </c>
      <c r="VPJ1" s="4">
        <v>619</v>
      </c>
      <c r="VPK1" s="4">
        <v>379</v>
      </c>
      <c r="VPL1" s="12">
        <v>3426</v>
      </c>
      <c r="VPM1" s="4">
        <v>274</v>
      </c>
      <c r="VPN1" s="4">
        <v>11</v>
      </c>
      <c r="VPO1" s="4">
        <v>33</v>
      </c>
      <c r="VPP1" s="4">
        <v>9</v>
      </c>
      <c r="VPQ1" s="4">
        <v>21</v>
      </c>
      <c r="VPR1" s="4">
        <v>6</v>
      </c>
      <c r="VPS1" s="4">
        <v>25</v>
      </c>
      <c r="VPT1" s="4">
        <v>15</v>
      </c>
      <c r="VPU1" s="4">
        <v>0</v>
      </c>
      <c r="VPV1" s="4">
        <v>46</v>
      </c>
      <c r="VPW1" s="4">
        <v>137</v>
      </c>
      <c r="VPX1" s="4">
        <v>457</v>
      </c>
      <c r="VPY1" s="12">
        <v>5352</v>
      </c>
      <c r="VPZ1" s="12">
        <v>6000</v>
      </c>
      <c r="VQA1" s="12">
        <v>145154</v>
      </c>
      <c r="VVS1" s="4">
        <v>79</v>
      </c>
      <c r="VVT1" s="4">
        <v>10</v>
      </c>
      <c r="VVU1" s="4">
        <v>1</v>
      </c>
      <c r="VVV1" s="4">
        <v>20</v>
      </c>
      <c r="VVW1" s="4">
        <v>78</v>
      </c>
      <c r="VVX1" s="4">
        <v>270</v>
      </c>
      <c r="VVZ1" s="4" t="s">
        <v>166</v>
      </c>
      <c r="VWA1" s="4" t="s">
        <v>68</v>
      </c>
      <c r="VWB1" s="4" t="s">
        <v>111</v>
      </c>
      <c r="VWC1" s="4" t="s">
        <v>167</v>
      </c>
      <c r="VWD1" s="4" t="s">
        <v>61</v>
      </c>
      <c r="VWE1" s="4">
        <v>1</v>
      </c>
      <c r="VWF1" s="12">
        <v>15425</v>
      </c>
      <c r="VWG1" s="4">
        <v>0</v>
      </c>
      <c r="VWH1" s="12">
        <v>15425</v>
      </c>
      <c r="VWI1" s="4">
        <v>0</v>
      </c>
      <c r="VWJ1" s="4">
        <v>0</v>
      </c>
      <c r="VWK1" s="12">
        <v>2571</v>
      </c>
      <c r="VWL1" s="12">
        <v>25709</v>
      </c>
      <c r="VWM1" s="12">
        <v>1774</v>
      </c>
      <c r="VWN1" s="4">
        <v>463</v>
      </c>
      <c r="VWO1" s="4">
        <v>785.18</v>
      </c>
      <c r="VWP1" s="4">
        <v>309</v>
      </c>
      <c r="VWQ1" s="12">
        <v>1206</v>
      </c>
      <c r="VWR1" s="4">
        <v>755</v>
      </c>
      <c r="VWS1" s="12">
        <v>7713</v>
      </c>
      <c r="VWT1" s="4">
        <v>617</v>
      </c>
      <c r="VWU1" s="4">
        <v>0</v>
      </c>
      <c r="VWV1" s="4">
        <v>71</v>
      </c>
      <c r="VWW1" s="4">
        <v>19</v>
      </c>
      <c r="VWX1" s="4">
        <v>31</v>
      </c>
      <c r="VWY1" s="4">
        <v>12</v>
      </c>
      <c r="VWZ1" s="4">
        <v>48</v>
      </c>
      <c r="VXA1" s="4">
        <v>30</v>
      </c>
      <c r="VXB1" s="4">
        <v>0</v>
      </c>
      <c r="VXC1" s="4">
        <v>103</v>
      </c>
      <c r="VXD1" s="4">
        <v>309</v>
      </c>
      <c r="VXE1" s="12">
        <v>1028</v>
      </c>
      <c r="VXF1" s="12">
        <v>11384</v>
      </c>
      <c r="VXG1" s="4">
        <v>0</v>
      </c>
      <c r="VXH1" s="12">
        <v>295973</v>
      </c>
      <c r="WCZ1" s="4">
        <v>80</v>
      </c>
      <c r="WDA1" s="4">
        <v>10</v>
      </c>
      <c r="WDB1" s="4">
        <v>1</v>
      </c>
      <c r="WDC1" s="4">
        <v>20</v>
      </c>
      <c r="WDD1" s="4">
        <v>79</v>
      </c>
      <c r="WDE1" s="4">
        <v>270</v>
      </c>
      <c r="WDG1" s="4" t="s">
        <v>168</v>
      </c>
      <c r="WDH1" s="4" t="s">
        <v>48</v>
      </c>
      <c r="WDI1" s="4" t="s">
        <v>77</v>
      </c>
      <c r="WDJ1" s="4" t="s">
        <v>54</v>
      </c>
      <c r="WDK1" s="4" t="s">
        <v>51</v>
      </c>
      <c r="WDL1" s="4">
        <v>1</v>
      </c>
      <c r="WDM1" s="12">
        <v>10823</v>
      </c>
      <c r="WDN1" s="4">
        <v>0</v>
      </c>
      <c r="WDO1" s="12">
        <v>10823</v>
      </c>
      <c r="WDP1" s="4">
        <v>471</v>
      </c>
      <c r="WDQ1" s="4">
        <v>0</v>
      </c>
      <c r="WDR1" s="12">
        <v>1804</v>
      </c>
      <c r="WDS1" s="12">
        <v>18038</v>
      </c>
      <c r="WDT1" s="12">
        <v>1299</v>
      </c>
      <c r="WDU1" s="4">
        <v>339</v>
      </c>
      <c r="WDV1" s="4">
        <v>647.9</v>
      </c>
      <c r="WDW1" s="4">
        <v>226</v>
      </c>
      <c r="WDX1" s="4">
        <v>951</v>
      </c>
      <c r="WDY1" s="4">
        <v>665</v>
      </c>
      <c r="WDZ1" s="12">
        <v>5411</v>
      </c>
      <c r="WEA1" s="4">
        <v>433</v>
      </c>
      <c r="WEB1" s="4">
        <v>19</v>
      </c>
      <c r="WEC1" s="4">
        <v>52</v>
      </c>
      <c r="WED1" s="4">
        <v>14</v>
      </c>
      <c r="WEE1" s="4">
        <v>26</v>
      </c>
      <c r="WEF1" s="4">
        <v>9</v>
      </c>
      <c r="WEG1" s="4">
        <v>38</v>
      </c>
      <c r="WEH1" s="4">
        <v>27</v>
      </c>
      <c r="WEI1" s="4">
        <v>0</v>
      </c>
      <c r="WEJ1" s="4">
        <v>72</v>
      </c>
      <c r="WEK1" s="4">
        <v>216</v>
      </c>
      <c r="WEL1" s="4">
        <v>722</v>
      </c>
      <c r="WEM1" s="12">
        <v>8412</v>
      </c>
      <c r="WEN1" s="12">
        <v>6000</v>
      </c>
      <c r="WEO1" s="12">
        <v>224715</v>
      </c>
      <c r="WKG1" s="4">
        <v>81</v>
      </c>
      <c r="WKH1" s="4">
        <v>10</v>
      </c>
      <c r="WKI1" s="4">
        <v>1</v>
      </c>
      <c r="WKJ1" s="4">
        <v>20</v>
      </c>
      <c r="WKK1" s="4">
        <v>80</v>
      </c>
      <c r="WKL1" s="4">
        <v>270</v>
      </c>
      <c r="WKN1" s="4" t="s">
        <v>169</v>
      </c>
      <c r="WKO1" s="4" t="s">
        <v>48</v>
      </c>
      <c r="WKP1" s="4" t="s">
        <v>57</v>
      </c>
      <c r="WKQ1" s="4" t="s">
        <v>54</v>
      </c>
      <c r="WKR1" s="4" t="s">
        <v>51</v>
      </c>
      <c r="WKS1" s="4">
        <v>1</v>
      </c>
      <c r="WKT1" s="12">
        <v>7116</v>
      </c>
      <c r="WKU1" s="4">
        <v>0</v>
      </c>
      <c r="WKV1" s="12">
        <v>7116</v>
      </c>
      <c r="WKW1" s="4">
        <v>336</v>
      </c>
      <c r="WKX1" s="4">
        <v>0</v>
      </c>
      <c r="WKY1" s="12">
        <v>1186</v>
      </c>
      <c r="WKZ1" s="12">
        <v>11860</v>
      </c>
      <c r="WLA1" s="4">
        <v>857</v>
      </c>
      <c r="WLB1" s="4">
        <v>224</v>
      </c>
      <c r="WLC1" s="4">
        <v>532.5</v>
      </c>
      <c r="WLD1" s="4">
        <v>149</v>
      </c>
      <c r="WLE1" s="4">
        <v>629</v>
      </c>
      <c r="WLF1" s="4">
        <v>389</v>
      </c>
      <c r="WLG1" s="12">
        <v>3558</v>
      </c>
      <c r="WLH1" s="4">
        <v>285</v>
      </c>
      <c r="WLI1" s="4">
        <v>13</v>
      </c>
      <c r="WLJ1" s="4">
        <v>34</v>
      </c>
      <c r="WLK1" s="4">
        <v>9</v>
      </c>
      <c r="WLL1" s="4">
        <v>21</v>
      </c>
      <c r="WLM1" s="4">
        <v>6</v>
      </c>
      <c r="WLN1" s="4">
        <v>25</v>
      </c>
      <c r="WLO1" s="4">
        <v>16</v>
      </c>
      <c r="WLP1" s="4">
        <v>0</v>
      </c>
      <c r="WLQ1" s="4">
        <v>47</v>
      </c>
      <c r="WLR1" s="4">
        <v>142</v>
      </c>
      <c r="WLS1" s="4">
        <v>474</v>
      </c>
      <c r="WLT1" s="12">
        <v>5576</v>
      </c>
      <c r="WLU1" s="12">
        <v>6000</v>
      </c>
      <c r="WLV1" s="12">
        <v>150971</v>
      </c>
      <c r="WRN1" s="4">
        <v>82</v>
      </c>
      <c r="WRO1" s="4">
        <v>10</v>
      </c>
      <c r="WRP1" s="4">
        <v>1</v>
      </c>
      <c r="WRQ1" s="4">
        <v>20</v>
      </c>
      <c r="WRR1" s="4">
        <v>81</v>
      </c>
      <c r="WRS1" s="4">
        <v>270</v>
      </c>
      <c r="WRU1" s="4" t="s">
        <v>170</v>
      </c>
      <c r="WRV1" s="4" t="s">
        <v>48</v>
      </c>
      <c r="WRW1" s="4" t="s">
        <v>103</v>
      </c>
      <c r="WRX1" s="4" t="s">
        <v>70</v>
      </c>
      <c r="WRY1" s="4" t="s">
        <v>51</v>
      </c>
      <c r="WRZ1" s="4">
        <v>1</v>
      </c>
      <c r="WSA1" s="12">
        <v>9861</v>
      </c>
      <c r="WSB1" s="4">
        <v>0</v>
      </c>
      <c r="WSC1" s="12">
        <v>9861</v>
      </c>
      <c r="WSD1" s="4">
        <v>404</v>
      </c>
      <c r="WSE1" s="4">
        <v>0</v>
      </c>
      <c r="WSF1" s="12">
        <v>1644</v>
      </c>
      <c r="WSG1" s="12">
        <v>16435</v>
      </c>
      <c r="WSH1" s="12">
        <v>1180</v>
      </c>
      <c r="WSI1" s="4">
        <v>308</v>
      </c>
      <c r="WSJ1" s="4">
        <v>621.27</v>
      </c>
      <c r="WSK1" s="4">
        <v>205</v>
      </c>
      <c r="WSL1" s="4">
        <v>926</v>
      </c>
      <c r="WSM1" s="4">
        <v>578</v>
      </c>
      <c r="WSN1" s="12">
        <v>4931</v>
      </c>
      <c r="WSO1" s="4">
        <v>394</v>
      </c>
      <c r="WSP1" s="4">
        <v>16</v>
      </c>
      <c r="WSQ1" s="4">
        <v>47</v>
      </c>
      <c r="WSR1" s="4">
        <v>12</v>
      </c>
      <c r="WSS1" s="4">
        <v>25</v>
      </c>
      <c r="WST1" s="4">
        <v>8</v>
      </c>
      <c r="WSU1" s="4">
        <v>37</v>
      </c>
      <c r="WSV1" s="4">
        <v>23</v>
      </c>
      <c r="WSW1" s="4">
        <v>0</v>
      </c>
      <c r="WSX1" s="4">
        <v>66</v>
      </c>
      <c r="WSY1" s="4">
        <v>197</v>
      </c>
      <c r="WSZ1" s="4">
        <v>657</v>
      </c>
      <c r="WTA1" s="12">
        <v>7681</v>
      </c>
      <c r="WTB1" s="12">
        <v>6000</v>
      </c>
      <c r="WTC1" s="12">
        <v>205694</v>
      </c>
    </row>
    <row r="2" spans="1:951 1099:3030 3178:3975 4123:5109 5257:6054 6202:8133 8281:9078 9226:10212 10360:11157 11305:13236 13384:15315 15463:16071" s="14" customFormat="1" ht="24" customHeight="1">
      <c r="A2" s="13"/>
      <c r="E2" s="15"/>
      <c r="F2" s="15"/>
      <c r="G2" s="15"/>
      <c r="H2" s="16"/>
      <c r="I2" s="15"/>
      <c r="J2" s="17" t="s">
        <v>171</v>
      </c>
      <c r="L2" s="15"/>
      <c r="M2" s="15"/>
      <c r="N2" s="18"/>
      <c r="O2" s="18"/>
      <c r="P2" s="18"/>
      <c r="Q2" s="18"/>
      <c r="R2" s="18"/>
      <c r="S2" s="18"/>
      <c r="X2" s="19"/>
      <c r="AD2" s="19"/>
      <c r="AE2" s="19"/>
      <c r="AF2" s="19"/>
      <c r="AG2" s="19"/>
      <c r="AH2" s="19"/>
    </row>
    <row r="3" spans="1:951 1099:3030 3178:3975 4123:5109 5257:6054 6202:8133 8281:9078 9226:10212 10360:11157 11305:13236 13384:15315 15463:16071" s="4" customFormat="1" ht="18.75" thickBot="1">
      <c r="A3" s="1"/>
      <c r="B3" s="1"/>
      <c r="C3" s="1"/>
      <c r="D3" s="1"/>
      <c r="E3" s="1"/>
      <c r="F3" s="1"/>
      <c r="G3" s="3"/>
      <c r="H3" s="3"/>
      <c r="I3" s="3"/>
      <c r="J3" s="20"/>
      <c r="K3" s="1"/>
      <c r="L3" s="1"/>
      <c r="M3" s="1"/>
      <c r="N3" s="3"/>
      <c r="O3" s="3"/>
      <c r="P3" s="1"/>
      <c r="Q3" s="6"/>
      <c r="S3" s="1"/>
      <c r="V3" s="7"/>
      <c r="Y3" s="8"/>
      <c r="Z3" s="8"/>
      <c r="AA3" s="8"/>
      <c r="AB3" s="8"/>
      <c r="AC3" s="8"/>
      <c r="AD3" s="8"/>
      <c r="AE3" s="8"/>
      <c r="AF3" s="8"/>
      <c r="AG3" s="8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  <c r="AW3" s="23"/>
      <c r="AX3" s="10"/>
      <c r="AY3" s="10"/>
      <c r="AZ3" s="10"/>
      <c r="BA3" s="10"/>
      <c r="BB3" s="10"/>
      <c r="BC3" s="10"/>
      <c r="BD3" s="10"/>
      <c r="BE3" s="10"/>
    </row>
    <row r="4" spans="1:951 1099:3030 3178:3975 4123:5109 5257:6054 6202:8133 8281:9078 9226:10212 10360:11157 11305:13236 13384:15315 15463:16071" s="4" customFormat="1" ht="18.75" thickBot="1">
      <c r="B4" s="1"/>
      <c r="C4" s="1"/>
      <c r="D4" s="1"/>
      <c r="E4" s="1"/>
      <c r="F4" s="1"/>
      <c r="G4" s="3"/>
      <c r="I4" s="3"/>
      <c r="J4" s="3"/>
      <c r="Q4" s="24"/>
      <c r="S4" s="1"/>
      <c r="U4" s="141" t="s">
        <v>3</v>
      </c>
      <c r="V4" s="142"/>
      <c r="W4" s="142"/>
      <c r="X4" s="143"/>
      <c r="Y4" s="25"/>
      <c r="Z4" s="26" t="s">
        <v>4</v>
      </c>
      <c r="AA4" s="27"/>
      <c r="AB4" s="144" t="s">
        <v>3</v>
      </c>
      <c r="AC4" s="145"/>
      <c r="AD4" s="145"/>
      <c r="AE4" s="145"/>
      <c r="AF4" s="145"/>
      <c r="AG4" s="146"/>
      <c r="AH4" s="147" t="s">
        <v>4</v>
      </c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9"/>
      <c r="AW4" s="28"/>
      <c r="AX4" s="29"/>
      <c r="AY4" s="29"/>
      <c r="AZ4" s="10"/>
      <c r="BA4" s="10"/>
      <c r="BB4" s="10"/>
      <c r="BC4" s="10"/>
      <c r="BD4" s="10"/>
      <c r="BE4" s="10"/>
    </row>
    <row r="5" spans="1:951 1099:3030 3178:3975 4123:5109 5257:6054 6202:8133 8281:9078 9226:10212 10360:11157 11305:13236 13384:15315 15463:16071" s="4" customFormat="1" ht="57" hidden="1" thickBot="1">
      <c r="A5" s="1"/>
      <c r="B5" s="30" t="s">
        <v>5</v>
      </c>
      <c r="C5" s="30" t="s">
        <v>6</v>
      </c>
      <c r="D5" s="30" t="s">
        <v>7</v>
      </c>
      <c r="E5" s="30" t="s">
        <v>8</v>
      </c>
      <c r="F5" s="30" t="s">
        <v>9</v>
      </c>
      <c r="G5" s="30" t="s">
        <v>10</v>
      </c>
      <c r="H5" s="3"/>
      <c r="I5" s="30" t="s">
        <v>11</v>
      </c>
      <c r="J5" s="31" t="s">
        <v>172</v>
      </c>
      <c r="K5" s="30" t="s">
        <v>173</v>
      </c>
      <c r="L5" s="30"/>
      <c r="M5" s="30" t="s">
        <v>174</v>
      </c>
      <c r="N5" s="30" t="s">
        <v>175</v>
      </c>
      <c r="O5" s="30" t="s">
        <v>176</v>
      </c>
      <c r="P5" s="3" t="s">
        <v>177</v>
      </c>
      <c r="Q5" s="4" t="s">
        <v>178</v>
      </c>
      <c r="R5" s="1" t="s">
        <v>179</v>
      </c>
      <c r="S5" s="1" t="s">
        <v>180</v>
      </c>
      <c r="T5" s="1" t="s">
        <v>181</v>
      </c>
      <c r="U5" s="1" t="s">
        <v>182</v>
      </c>
      <c r="V5" s="1" t="s">
        <v>183</v>
      </c>
      <c r="W5" s="1" t="s">
        <v>184</v>
      </c>
      <c r="X5" s="4" t="s">
        <v>185</v>
      </c>
      <c r="Y5" s="1" t="s">
        <v>186</v>
      </c>
      <c r="Z5" s="32" t="s">
        <v>187</v>
      </c>
      <c r="AA5" s="8" t="s">
        <v>188</v>
      </c>
      <c r="AB5" s="8" t="s">
        <v>189</v>
      </c>
      <c r="AC5" s="8" t="s">
        <v>179</v>
      </c>
      <c r="AD5" s="8" t="s">
        <v>190</v>
      </c>
      <c r="AE5" s="8" t="s">
        <v>191</v>
      </c>
      <c r="AF5" s="8" t="s">
        <v>192</v>
      </c>
      <c r="AG5" s="8" t="s">
        <v>193</v>
      </c>
      <c r="AH5" s="33" t="s">
        <v>194</v>
      </c>
      <c r="AI5" s="21" t="s">
        <v>195</v>
      </c>
      <c r="AJ5" s="21" t="s">
        <v>196</v>
      </c>
      <c r="AK5" s="21" t="s">
        <v>182</v>
      </c>
      <c r="AL5" s="21" t="s">
        <v>183</v>
      </c>
      <c r="AM5" s="21" t="s">
        <v>184</v>
      </c>
      <c r="AN5" s="21" t="s">
        <v>185</v>
      </c>
      <c r="AO5" s="21" t="s">
        <v>197</v>
      </c>
      <c r="AP5" s="21" t="s">
        <v>198</v>
      </c>
      <c r="AQ5" s="21" t="s">
        <v>199</v>
      </c>
      <c r="AR5" s="21" t="s">
        <v>188</v>
      </c>
      <c r="AS5" s="21" t="s">
        <v>189</v>
      </c>
      <c r="AT5" s="21" t="s">
        <v>200</v>
      </c>
      <c r="AU5" s="21" t="s">
        <v>190</v>
      </c>
      <c r="AV5" s="34" t="s">
        <v>191</v>
      </c>
      <c r="AW5" s="23" t="s">
        <v>201</v>
      </c>
      <c r="AX5" s="29"/>
      <c r="AY5" s="29"/>
      <c r="AZ5" s="10"/>
      <c r="BA5" s="10"/>
      <c r="BB5" s="35"/>
      <c r="BC5" s="35"/>
      <c r="BD5" s="35"/>
      <c r="BE5" s="35"/>
    </row>
    <row r="6" spans="1:951 1099:3030 3178:3975 4123:5109 5257:6054 6202:8133 8281:9078 9226:10212 10360:11157 11305:13236 13384:15315 15463:16071" s="4" customFormat="1" ht="57" thickBot="1">
      <c r="A6" s="30" t="s">
        <v>5</v>
      </c>
      <c r="B6" s="30" t="s">
        <v>5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10</v>
      </c>
      <c r="H6" s="30" t="s">
        <v>11</v>
      </c>
      <c r="I6" s="30" t="s">
        <v>11</v>
      </c>
      <c r="J6" s="30" t="s">
        <v>12</v>
      </c>
      <c r="K6" s="30" t="s">
        <v>173</v>
      </c>
      <c r="L6" s="30"/>
      <c r="M6" s="20" t="s">
        <v>174</v>
      </c>
      <c r="N6" s="30" t="s">
        <v>202</v>
      </c>
      <c r="O6" s="30" t="s">
        <v>203</v>
      </c>
      <c r="P6" s="30" t="s">
        <v>13</v>
      </c>
      <c r="Q6" s="20" t="s">
        <v>14</v>
      </c>
      <c r="R6" s="36" t="s">
        <v>204</v>
      </c>
      <c r="S6" s="20" t="s">
        <v>16</v>
      </c>
      <c r="T6" s="30" t="s">
        <v>17</v>
      </c>
      <c r="U6" s="30" t="s">
        <v>18</v>
      </c>
      <c r="V6" s="30" t="s">
        <v>19</v>
      </c>
      <c r="W6" s="30" t="s">
        <v>20</v>
      </c>
      <c r="X6" s="30" t="s">
        <v>21</v>
      </c>
      <c r="Y6" s="30" t="s">
        <v>22</v>
      </c>
      <c r="Z6" s="30" t="s">
        <v>23</v>
      </c>
      <c r="AA6" s="30" t="s">
        <v>24</v>
      </c>
      <c r="AB6" s="30" t="s">
        <v>25</v>
      </c>
      <c r="AC6" s="30" t="s">
        <v>26</v>
      </c>
      <c r="AD6" s="30" t="s">
        <v>27</v>
      </c>
      <c r="AE6" s="30" t="s">
        <v>28</v>
      </c>
      <c r="AF6" s="30" t="s">
        <v>29</v>
      </c>
      <c r="AG6" s="30" t="s">
        <v>30</v>
      </c>
      <c r="AH6" s="30" t="s">
        <v>31</v>
      </c>
      <c r="AI6" s="37" t="s">
        <v>32</v>
      </c>
      <c r="AJ6" s="37" t="s">
        <v>33</v>
      </c>
      <c r="AK6" s="38" t="s">
        <v>34</v>
      </c>
      <c r="AL6" s="38" t="s">
        <v>35</v>
      </c>
      <c r="AM6" s="38" t="s">
        <v>36</v>
      </c>
      <c r="AN6" s="39" t="s">
        <v>37</v>
      </c>
      <c r="AO6" s="38" t="s">
        <v>38</v>
      </c>
      <c r="AP6" s="38" t="s">
        <v>39</v>
      </c>
      <c r="AQ6" s="37" t="s">
        <v>40</v>
      </c>
      <c r="AR6" s="37" t="s">
        <v>41</v>
      </c>
      <c r="AS6" s="37" t="s">
        <v>42</v>
      </c>
      <c r="AT6" s="37" t="s">
        <v>43</v>
      </c>
      <c r="AU6" s="40" t="s">
        <v>44</v>
      </c>
      <c r="AV6" s="41" t="s">
        <v>45</v>
      </c>
      <c r="AW6" s="42" t="s">
        <v>46</v>
      </c>
      <c r="AX6" s="29"/>
      <c r="AY6" s="29"/>
      <c r="AZ6" s="29"/>
      <c r="BA6" s="29"/>
      <c r="BB6" s="43"/>
      <c r="BC6" s="43"/>
      <c r="BD6" s="43"/>
      <c r="BE6" s="43"/>
    </row>
    <row r="7" spans="1:951 1099:3030 3178:3975 4123:5109 5257:6054 6202:8133 8281:9078 9226:10212 10360:11157 11305:13236 13384:15315 15463:16071" s="4" customFormat="1">
      <c r="A7" s="44">
        <v>1</v>
      </c>
      <c r="B7" s="45">
        <v>1</v>
      </c>
      <c r="C7" s="46">
        <v>10</v>
      </c>
      <c r="D7" s="46">
        <v>1</v>
      </c>
      <c r="E7" s="44">
        <v>20</v>
      </c>
      <c r="F7" s="44">
        <v>1</v>
      </c>
      <c r="G7" s="44">
        <v>270</v>
      </c>
      <c r="H7" s="44"/>
      <c r="I7" s="44"/>
      <c r="J7" s="47" t="s">
        <v>52</v>
      </c>
      <c r="K7" s="48">
        <v>34896</v>
      </c>
      <c r="L7" s="49">
        <f>2014-1995</f>
        <v>19</v>
      </c>
      <c r="M7" s="50" t="s">
        <v>205</v>
      </c>
      <c r="N7" s="46">
        <v>6</v>
      </c>
      <c r="O7" s="46">
        <v>30</v>
      </c>
      <c r="P7" s="46" t="s">
        <v>48</v>
      </c>
      <c r="Q7" s="51" t="s">
        <v>53</v>
      </c>
      <c r="R7" s="52" t="s">
        <v>54</v>
      </c>
      <c r="S7" s="52" t="s">
        <v>51</v>
      </c>
      <c r="T7" s="46">
        <v>1</v>
      </c>
      <c r="U7" s="53">
        <v>7713</v>
      </c>
      <c r="V7" s="53">
        <v>0</v>
      </c>
      <c r="W7" s="53">
        <f t="shared" ref="W7:W70" si="0">+U7+V7</f>
        <v>7713</v>
      </c>
      <c r="X7" s="53">
        <v>350.5</v>
      </c>
      <c r="Y7" s="53">
        <v>0</v>
      </c>
      <c r="Z7" s="53">
        <f t="shared" ref="Z7:Z70" si="1">+W7/30*5</f>
        <v>1285.5</v>
      </c>
      <c r="AA7" s="53">
        <f t="shared" ref="AA7:AA70" si="2">+W7/30*50</f>
        <v>12855.000000000002</v>
      </c>
      <c r="AB7" s="53">
        <f t="shared" ref="AB7:AB70" si="3">(W7+X7)*13.5%</f>
        <v>1088.5725</v>
      </c>
      <c r="AC7" s="53">
        <f t="shared" ref="AC7:AC70" si="4">(W7+X7)*3%</f>
        <v>241.905</v>
      </c>
      <c r="AD7" s="54">
        <v>560.17999999999995</v>
      </c>
      <c r="AE7" s="53">
        <f t="shared" ref="AE7:AE70" si="5">(W7+X7)*2%</f>
        <v>161.27000000000001</v>
      </c>
      <c r="AF7" s="53">
        <v>714</v>
      </c>
      <c r="AG7" s="53">
        <v>490</v>
      </c>
      <c r="AH7" s="53">
        <f t="shared" ref="AH7:AH70" si="6">W7/30*15</f>
        <v>3856.5000000000005</v>
      </c>
      <c r="AI7" s="55">
        <v>375</v>
      </c>
      <c r="AJ7" s="55">
        <v>70.099999999999994</v>
      </c>
      <c r="AK7" s="53">
        <f>(AI7+AJ7)*13.5%</f>
        <v>60.08850000000001</v>
      </c>
      <c r="AL7" s="53">
        <f>(AI7+AJ7)*3%</f>
        <v>13.353</v>
      </c>
      <c r="AM7" s="53">
        <f>AD7*3%</f>
        <v>16.805399999999999</v>
      </c>
      <c r="AN7" s="53">
        <f>(AI7+AJ7)*2%</f>
        <v>8.902000000000001</v>
      </c>
      <c r="AO7" s="55">
        <f>AF7*4%</f>
        <v>28.560000000000002</v>
      </c>
      <c r="AP7" s="55">
        <f>AG7*4%</f>
        <v>19.600000000000001</v>
      </c>
      <c r="AQ7" s="55">
        <v>0</v>
      </c>
      <c r="AR7" s="55">
        <f t="shared" ref="AR7:AR70" si="7">AI7/30*5</f>
        <v>62.5</v>
      </c>
      <c r="AS7" s="55">
        <f>AI7/30*15</f>
        <v>187.5</v>
      </c>
      <c r="AT7" s="55">
        <f t="shared" ref="AT7:AT70" si="8">AI7/30*50</f>
        <v>625</v>
      </c>
      <c r="AU7" s="55">
        <f>SUM(AI7+AJ7+AK7+AL7+AM7+AN7+AO7+AP7)*12+(AQ7+AR7+AS7+AT7)</f>
        <v>7983.9068000000007</v>
      </c>
      <c r="AV7" s="53">
        <v>6000</v>
      </c>
      <c r="AW7" s="53">
        <f>SUM(W7+X7+AB7+AC7+AD7+AE7+AF7+AG7)*12+(Y7+Z7+AA7+AH7+AU7+AV7)</f>
        <v>167814.0368</v>
      </c>
      <c r="AX7" s="56"/>
      <c r="AY7" s="56"/>
      <c r="AZ7" s="56"/>
      <c r="BA7" s="56"/>
      <c r="BB7" s="43"/>
      <c r="BC7" s="43"/>
      <c r="BD7" s="43"/>
      <c r="BE7" s="43"/>
    </row>
    <row r="8" spans="1:951 1099:3030 3178:3975 4123:5109 5257:6054 6202:8133 8281:9078 9226:10212 10360:11157 11305:13236 13384:15315 15463:16071" s="4" customFormat="1">
      <c r="A8" s="44">
        <f t="shared" ref="A8:B23" si="9">A7+1</f>
        <v>2</v>
      </c>
      <c r="B8" s="44">
        <f t="shared" si="9"/>
        <v>2</v>
      </c>
      <c r="C8" s="46">
        <v>10</v>
      </c>
      <c r="D8" s="46">
        <v>1</v>
      </c>
      <c r="E8" s="44">
        <v>20</v>
      </c>
      <c r="F8" s="44">
        <f t="shared" ref="F8:F71" si="10">F7+1</f>
        <v>2</v>
      </c>
      <c r="G8" s="44">
        <v>270</v>
      </c>
      <c r="H8" s="44"/>
      <c r="I8" s="44"/>
      <c r="J8" s="47" t="s">
        <v>55</v>
      </c>
      <c r="K8" s="48">
        <v>33617</v>
      </c>
      <c r="L8" s="49">
        <f>2014-1992</f>
        <v>22</v>
      </c>
      <c r="M8" s="50" t="s">
        <v>206</v>
      </c>
      <c r="N8" s="46">
        <v>3</v>
      </c>
      <c r="O8" s="46">
        <v>30</v>
      </c>
      <c r="P8" s="46" t="s">
        <v>48</v>
      </c>
      <c r="Q8" s="51" t="s">
        <v>49</v>
      </c>
      <c r="R8" s="52" t="s">
        <v>50</v>
      </c>
      <c r="S8" s="52" t="s">
        <v>51</v>
      </c>
      <c r="T8" s="46">
        <v>1</v>
      </c>
      <c r="U8" s="53">
        <v>6852.3</v>
      </c>
      <c r="V8" s="53">
        <v>0</v>
      </c>
      <c r="W8" s="53">
        <f t="shared" si="0"/>
        <v>6852.3</v>
      </c>
      <c r="X8" s="53">
        <v>420.6</v>
      </c>
      <c r="Y8" s="53">
        <v>0</v>
      </c>
      <c r="Z8" s="53">
        <f t="shared" si="1"/>
        <v>1142.05</v>
      </c>
      <c r="AA8" s="53">
        <f t="shared" si="2"/>
        <v>11420.5</v>
      </c>
      <c r="AB8" s="53">
        <f t="shared" si="3"/>
        <v>981.84150000000011</v>
      </c>
      <c r="AC8" s="53">
        <f t="shared" si="4"/>
        <v>218.18700000000001</v>
      </c>
      <c r="AD8" s="54">
        <v>533.57000000000005</v>
      </c>
      <c r="AE8" s="53">
        <f t="shared" si="5"/>
        <v>145.45800000000003</v>
      </c>
      <c r="AF8" s="53">
        <v>619</v>
      </c>
      <c r="AG8" s="53">
        <v>379</v>
      </c>
      <c r="AH8" s="53">
        <f t="shared" si="6"/>
        <v>3426.15</v>
      </c>
      <c r="AI8" s="55">
        <v>450</v>
      </c>
      <c r="AJ8" s="55">
        <v>0</v>
      </c>
      <c r="AK8" s="53">
        <f t="shared" ref="AK8:AK71" si="11">(AI8+AJ8)*13.5%</f>
        <v>60.750000000000007</v>
      </c>
      <c r="AL8" s="53">
        <f t="shared" ref="AL8:AL71" si="12">(AI8+AJ8)*3%</f>
        <v>13.5</v>
      </c>
      <c r="AM8" s="53">
        <f t="shared" ref="AM8:AM71" si="13">AD8*3%</f>
        <v>16.007100000000001</v>
      </c>
      <c r="AN8" s="53">
        <f t="shared" ref="AN8:AN71" si="14">(AI8+AJ8)*2%</f>
        <v>9</v>
      </c>
      <c r="AO8" s="55">
        <f t="shared" ref="AO8:AP67" si="15">AF8*4%</f>
        <v>24.76</v>
      </c>
      <c r="AP8" s="55">
        <f t="shared" si="15"/>
        <v>15.16</v>
      </c>
      <c r="AQ8" s="55">
        <v>0</v>
      </c>
      <c r="AR8" s="55">
        <f t="shared" si="7"/>
        <v>75</v>
      </c>
      <c r="AS8" s="55">
        <f t="shared" ref="AS8:AS71" si="16">AI8/30*15</f>
        <v>225</v>
      </c>
      <c r="AT8" s="55">
        <f t="shared" si="8"/>
        <v>750</v>
      </c>
      <c r="AU8" s="55">
        <f t="shared" ref="AU8:AU71" si="17">SUM(AI8+AJ8+AK8+AL8+AM8+AN8+AO8+AP8)*12+(AQ8+AR8+AS8+AT8)</f>
        <v>8120.1252000000004</v>
      </c>
      <c r="AV8" s="53">
        <v>6000</v>
      </c>
      <c r="AW8" s="53">
        <f t="shared" ref="AW8:AW71" si="18">SUM(W8+X8+AB8+AC8+AD8+AE8+AF8+AG8)*12+(Y8+Z8+AA8+AH8+AU8+AV8)</f>
        <v>151908.30319999999</v>
      </c>
      <c r="AX8" s="56"/>
      <c r="AY8" s="56"/>
      <c r="AZ8" s="56"/>
      <c r="BA8" s="56"/>
      <c r="BB8" s="10"/>
      <c r="BC8" s="10"/>
      <c r="BD8" s="43"/>
      <c r="BE8" s="43"/>
    </row>
    <row r="9" spans="1:951 1099:3030 3178:3975 4123:5109 5257:6054 6202:8133 8281:9078 9226:10212 10360:11157 11305:13236 13384:15315 15463:16071" s="4" customFormat="1">
      <c r="A9" s="44">
        <f t="shared" si="9"/>
        <v>3</v>
      </c>
      <c r="B9" s="44">
        <f t="shared" si="9"/>
        <v>3</v>
      </c>
      <c r="C9" s="46">
        <v>10</v>
      </c>
      <c r="D9" s="46">
        <v>1</v>
      </c>
      <c r="E9" s="44">
        <v>20</v>
      </c>
      <c r="F9" s="44">
        <f t="shared" si="10"/>
        <v>3</v>
      </c>
      <c r="G9" s="44">
        <v>270</v>
      </c>
      <c r="H9" s="44"/>
      <c r="I9" s="44"/>
      <c r="J9" s="47" t="s">
        <v>56</v>
      </c>
      <c r="K9" s="48">
        <v>32668</v>
      </c>
      <c r="L9" s="49">
        <f>2014-1989</f>
        <v>25</v>
      </c>
      <c r="M9" s="50" t="s">
        <v>206</v>
      </c>
      <c r="N9" s="46">
        <v>4</v>
      </c>
      <c r="O9" s="46">
        <v>30</v>
      </c>
      <c r="P9" s="46" t="s">
        <v>48</v>
      </c>
      <c r="Q9" s="51" t="s">
        <v>57</v>
      </c>
      <c r="R9" s="52" t="s">
        <v>54</v>
      </c>
      <c r="S9" s="52" t="s">
        <v>51</v>
      </c>
      <c r="T9" s="46">
        <v>1</v>
      </c>
      <c r="U9" s="53">
        <v>7116</v>
      </c>
      <c r="V9" s="53">
        <v>0</v>
      </c>
      <c r="W9" s="53">
        <f t="shared" si="0"/>
        <v>7116</v>
      </c>
      <c r="X9" s="53">
        <v>490.7</v>
      </c>
      <c r="Y9" s="53">
        <v>0</v>
      </c>
      <c r="Z9" s="53">
        <f t="shared" si="1"/>
        <v>1186</v>
      </c>
      <c r="AA9" s="53">
        <f t="shared" si="2"/>
        <v>11860</v>
      </c>
      <c r="AB9" s="53">
        <f t="shared" si="3"/>
        <v>1026.9045000000001</v>
      </c>
      <c r="AC9" s="53">
        <f t="shared" si="4"/>
        <v>228.20099999999999</v>
      </c>
      <c r="AD9" s="54">
        <v>541.28</v>
      </c>
      <c r="AE9" s="53">
        <f t="shared" si="5"/>
        <v>152.13399999999999</v>
      </c>
      <c r="AF9" s="53">
        <v>629</v>
      </c>
      <c r="AG9" s="53">
        <v>389</v>
      </c>
      <c r="AH9" s="53">
        <f t="shared" si="6"/>
        <v>3558</v>
      </c>
      <c r="AI9" s="55">
        <v>450</v>
      </c>
      <c r="AJ9" s="55">
        <v>70.099999999999994</v>
      </c>
      <c r="AK9" s="53">
        <f t="shared" si="11"/>
        <v>70.21350000000001</v>
      </c>
      <c r="AL9" s="53">
        <f t="shared" si="12"/>
        <v>15.603</v>
      </c>
      <c r="AM9" s="53">
        <f t="shared" si="13"/>
        <v>16.238399999999999</v>
      </c>
      <c r="AN9" s="53">
        <f t="shared" si="14"/>
        <v>10.402000000000001</v>
      </c>
      <c r="AO9" s="55">
        <f t="shared" si="15"/>
        <v>25.16</v>
      </c>
      <c r="AP9" s="55">
        <f t="shared" si="15"/>
        <v>15.56</v>
      </c>
      <c r="AQ9" s="55">
        <v>0</v>
      </c>
      <c r="AR9" s="55">
        <f t="shared" si="7"/>
        <v>75</v>
      </c>
      <c r="AS9" s="55">
        <f t="shared" si="16"/>
        <v>225</v>
      </c>
      <c r="AT9" s="55">
        <f t="shared" si="8"/>
        <v>750</v>
      </c>
      <c r="AU9" s="55">
        <f t="shared" si="17"/>
        <v>9129.3227999999981</v>
      </c>
      <c r="AV9" s="53">
        <v>6000</v>
      </c>
      <c r="AW9" s="53">
        <f t="shared" si="18"/>
        <v>158611.95679999999</v>
      </c>
      <c r="AX9" s="56"/>
      <c r="AY9" s="56"/>
      <c r="AZ9" s="56"/>
      <c r="BA9" s="56"/>
      <c r="BB9" s="10"/>
      <c r="BC9" s="10"/>
      <c r="BD9" s="43"/>
      <c r="BE9" s="43"/>
    </row>
    <row r="10" spans="1:951 1099:3030 3178:3975 4123:5109 5257:6054 6202:8133 8281:9078 9226:10212 10360:11157 11305:13236 13384:15315 15463:16071" s="4" customFormat="1">
      <c r="A10" s="44">
        <f t="shared" si="9"/>
        <v>4</v>
      </c>
      <c r="B10" s="44">
        <f t="shared" si="9"/>
        <v>4</v>
      </c>
      <c r="C10" s="46">
        <v>10</v>
      </c>
      <c r="D10" s="46">
        <v>1</v>
      </c>
      <c r="E10" s="44">
        <v>20</v>
      </c>
      <c r="F10" s="44">
        <f t="shared" si="10"/>
        <v>4</v>
      </c>
      <c r="G10" s="44">
        <v>270</v>
      </c>
      <c r="H10" s="44"/>
      <c r="I10" s="44"/>
      <c r="J10" s="47" t="s">
        <v>58</v>
      </c>
      <c r="K10" s="48">
        <v>30732</v>
      </c>
      <c r="L10" s="49">
        <f>2014-1984</f>
        <v>30</v>
      </c>
      <c r="M10" s="50" t="s">
        <v>205</v>
      </c>
      <c r="N10" s="46">
        <v>3</v>
      </c>
      <c r="O10" s="46">
        <v>30</v>
      </c>
      <c r="P10" s="46" t="s">
        <v>48</v>
      </c>
      <c r="Q10" s="51" t="s">
        <v>49</v>
      </c>
      <c r="R10" s="52" t="s">
        <v>50</v>
      </c>
      <c r="S10" s="52" t="s">
        <v>51</v>
      </c>
      <c r="T10" s="46">
        <v>1</v>
      </c>
      <c r="U10" s="53">
        <v>6852</v>
      </c>
      <c r="V10" s="53">
        <v>0</v>
      </c>
      <c r="W10" s="53">
        <f t="shared" si="0"/>
        <v>6852</v>
      </c>
      <c r="X10" s="53">
        <v>490.7</v>
      </c>
      <c r="Y10" s="53">
        <v>0</v>
      </c>
      <c r="Z10" s="53">
        <f t="shared" si="1"/>
        <v>1142</v>
      </c>
      <c r="AA10" s="53">
        <f t="shared" si="2"/>
        <v>11420</v>
      </c>
      <c r="AB10" s="53">
        <f t="shared" si="3"/>
        <v>991.2645</v>
      </c>
      <c r="AC10" s="53">
        <f t="shared" si="4"/>
        <v>220.28099999999998</v>
      </c>
      <c r="AD10" s="54">
        <v>533.72</v>
      </c>
      <c r="AE10" s="53">
        <f t="shared" si="5"/>
        <v>146.85400000000001</v>
      </c>
      <c r="AF10" s="53">
        <v>619</v>
      </c>
      <c r="AG10" s="53">
        <v>379</v>
      </c>
      <c r="AH10" s="53">
        <f t="shared" si="6"/>
        <v>3426</v>
      </c>
      <c r="AI10" s="55">
        <v>450</v>
      </c>
      <c r="AJ10" s="55">
        <v>70.099999999999994</v>
      </c>
      <c r="AK10" s="53">
        <f t="shared" si="11"/>
        <v>70.21350000000001</v>
      </c>
      <c r="AL10" s="53">
        <f t="shared" si="12"/>
        <v>15.603</v>
      </c>
      <c r="AM10" s="53">
        <f t="shared" si="13"/>
        <v>16.011600000000001</v>
      </c>
      <c r="AN10" s="53">
        <f t="shared" si="14"/>
        <v>10.402000000000001</v>
      </c>
      <c r="AO10" s="55">
        <f t="shared" si="15"/>
        <v>24.76</v>
      </c>
      <c r="AP10" s="55">
        <f t="shared" si="15"/>
        <v>15.16</v>
      </c>
      <c r="AQ10" s="55">
        <v>0</v>
      </c>
      <c r="AR10" s="55">
        <f t="shared" si="7"/>
        <v>75</v>
      </c>
      <c r="AS10" s="55">
        <f t="shared" si="16"/>
        <v>225</v>
      </c>
      <c r="AT10" s="55">
        <f t="shared" si="8"/>
        <v>750</v>
      </c>
      <c r="AU10" s="55">
        <f t="shared" si="17"/>
        <v>9117.0011999999988</v>
      </c>
      <c r="AV10" s="53">
        <v>6000</v>
      </c>
      <c r="AW10" s="53">
        <f t="shared" si="18"/>
        <v>153898.8352</v>
      </c>
      <c r="AX10" s="10"/>
      <c r="AY10" s="10"/>
      <c r="AZ10" s="56"/>
      <c r="BA10" s="56"/>
      <c r="BB10" s="43"/>
      <c r="BC10" s="43"/>
      <c r="BD10" s="43"/>
      <c r="BE10" s="43"/>
    </row>
    <row r="11" spans="1:951 1099:3030 3178:3975 4123:5109 5257:6054 6202:8133 8281:9078 9226:10212 10360:11157 11305:13236 13384:15315 15463:16071" s="4" customFormat="1">
      <c r="A11" s="44">
        <f t="shared" si="9"/>
        <v>5</v>
      </c>
      <c r="B11" s="44">
        <f t="shared" si="9"/>
        <v>5</v>
      </c>
      <c r="C11" s="46">
        <v>10</v>
      </c>
      <c r="D11" s="46">
        <v>1</v>
      </c>
      <c r="E11" s="44">
        <v>20</v>
      </c>
      <c r="F11" s="44">
        <f t="shared" si="10"/>
        <v>5</v>
      </c>
      <c r="G11" s="44">
        <v>270</v>
      </c>
      <c r="H11" s="44"/>
      <c r="I11" s="44"/>
      <c r="J11" s="47" t="s">
        <v>59</v>
      </c>
      <c r="K11" s="48">
        <v>33337</v>
      </c>
      <c r="L11" s="49">
        <f>2014-1991</f>
        <v>23</v>
      </c>
      <c r="M11" s="50" t="s">
        <v>205</v>
      </c>
      <c r="N11" s="46">
        <v>6</v>
      </c>
      <c r="O11" s="46">
        <v>30</v>
      </c>
      <c r="P11" s="46" t="s">
        <v>48</v>
      </c>
      <c r="Q11" s="51" t="s">
        <v>53</v>
      </c>
      <c r="R11" s="52" t="s">
        <v>60</v>
      </c>
      <c r="S11" s="52" t="s">
        <v>61</v>
      </c>
      <c r="T11" s="46">
        <v>1</v>
      </c>
      <c r="U11" s="53">
        <v>7713</v>
      </c>
      <c r="V11" s="53">
        <v>0</v>
      </c>
      <c r="W11" s="53">
        <f t="shared" si="0"/>
        <v>7713</v>
      </c>
      <c r="X11" s="53">
        <v>420.6</v>
      </c>
      <c r="Y11" s="53">
        <v>0</v>
      </c>
      <c r="Z11" s="53">
        <f t="shared" si="1"/>
        <v>1285.5</v>
      </c>
      <c r="AA11" s="53">
        <f t="shared" si="2"/>
        <v>12855.000000000002</v>
      </c>
      <c r="AB11" s="53">
        <f t="shared" si="3"/>
        <v>1098.0360000000001</v>
      </c>
      <c r="AC11" s="53">
        <f t="shared" si="4"/>
        <v>244.00800000000001</v>
      </c>
      <c r="AD11" s="54">
        <v>560</v>
      </c>
      <c r="AE11" s="53">
        <f t="shared" si="5"/>
        <v>162.672</v>
      </c>
      <c r="AF11" s="53">
        <v>714</v>
      </c>
      <c r="AG11" s="53">
        <v>490</v>
      </c>
      <c r="AH11" s="53">
        <f t="shared" si="6"/>
        <v>3856.5000000000005</v>
      </c>
      <c r="AI11" s="55">
        <v>375</v>
      </c>
      <c r="AJ11" s="55">
        <v>0</v>
      </c>
      <c r="AK11" s="53">
        <f t="shared" si="11"/>
        <v>50.625</v>
      </c>
      <c r="AL11" s="53">
        <f t="shared" si="12"/>
        <v>11.25</v>
      </c>
      <c r="AM11" s="53">
        <f t="shared" si="13"/>
        <v>16.8</v>
      </c>
      <c r="AN11" s="53">
        <f t="shared" si="14"/>
        <v>7.5</v>
      </c>
      <c r="AO11" s="55">
        <f t="shared" si="15"/>
        <v>28.560000000000002</v>
      </c>
      <c r="AP11" s="55">
        <f t="shared" si="15"/>
        <v>19.600000000000001</v>
      </c>
      <c r="AQ11" s="55">
        <v>0</v>
      </c>
      <c r="AR11" s="55">
        <f t="shared" si="7"/>
        <v>62.5</v>
      </c>
      <c r="AS11" s="55">
        <f t="shared" si="16"/>
        <v>187.5</v>
      </c>
      <c r="AT11" s="55">
        <f t="shared" si="8"/>
        <v>625</v>
      </c>
      <c r="AU11" s="55">
        <f t="shared" si="17"/>
        <v>6987.02</v>
      </c>
      <c r="AV11" s="53">
        <v>6000</v>
      </c>
      <c r="AW11" s="53">
        <f t="shared" si="18"/>
        <v>167811.81200000003</v>
      </c>
      <c r="AX11" s="56"/>
      <c r="AY11" s="56"/>
      <c r="AZ11" s="56"/>
      <c r="BA11" s="56"/>
      <c r="BB11" s="43"/>
      <c r="BC11" s="43"/>
      <c r="BD11" s="43"/>
      <c r="BE11" s="43"/>
    </row>
    <row r="12" spans="1:951 1099:3030 3178:3975 4123:5109 5257:6054 6202:8133 8281:9078 9226:10212 10360:11157 11305:13236 13384:15315 15463:16071" s="4" customFormat="1">
      <c r="A12" s="44">
        <f t="shared" si="9"/>
        <v>6</v>
      </c>
      <c r="B12" s="44">
        <f t="shared" si="9"/>
        <v>6</v>
      </c>
      <c r="C12" s="46">
        <v>10</v>
      </c>
      <c r="D12" s="46">
        <v>1</v>
      </c>
      <c r="E12" s="44">
        <v>20</v>
      </c>
      <c r="F12" s="44">
        <f t="shared" si="10"/>
        <v>6</v>
      </c>
      <c r="G12" s="44">
        <v>270</v>
      </c>
      <c r="H12" s="44"/>
      <c r="I12" s="44"/>
      <c r="J12" s="47" t="s">
        <v>62</v>
      </c>
      <c r="K12" s="48">
        <v>37272</v>
      </c>
      <c r="L12" s="49">
        <f>2014-2002</f>
        <v>12</v>
      </c>
      <c r="M12" s="50" t="s">
        <v>206</v>
      </c>
      <c r="N12" s="46">
        <v>3</v>
      </c>
      <c r="O12" s="46">
        <v>30</v>
      </c>
      <c r="P12" s="46" t="s">
        <v>48</v>
      </c>
      <c r="Q12" s="51" t="s">
        <v>49</v>
      </c>
      <c r="R12" s="52" t="s">
        <v>50</v>
      </c>
      <c r="S12" s="52" t="s">
        <v>51</v>
      </c>
      <c r="T12" s="46">
        <v>1</v>
      </c>
      <c r="U12" s="53">
        <v>6852.3</v>
      </c>
      <c r="V12" s="53">
        <v>0</v>
      </c>
      <c r="W12" s="53">
        <f t="shared" si="0"/>
        <v>6852.3</v>
      </c>
      <c r="X12" s="53">
        <v>280.39999999999998</v>
      </c>
      <c r="Y12" s="53">
        <v>0</v>
      </c>
      <c r="Z12" s="53">
        <f t="shared" si="1"/>
        <v>1142.05</v>
      </c>
      <c r="AA12" s="53">
        <f t="shared" si="2"/>
        <v>11420.5</v>
      </c>
      <c r="AB12" s="53">
        <f t="shared" si="3"/>
        <v>962.91450000000009</v>
      </c>
      <c r="AC12" s="53">
        <f t="shared" si="4"/>
        <v>213.98099999999999</v>
      </c>
      <c r="AD12" s="54">
        <v>533.32000000000005</v>
      </c>
      <c r="AE12" s="53">
        <f t="shared" si="5"/>
        <v>142.654</v>
      </c>
      <c r="AF12" s="53">
        <v>619</v>
      </c>
      <c r="AG12" s="53">
        <v>379</v>
      </c>
      <c r="AH12" s="53">
        <f t="shared" si="6"/>
        <v>3426.15</v>
      </c>
      <c r="AI12" s="55">
        <v>450</v>
      </c>
      <c r="AJ12" s="55">
        <v>0</v>
      </c>
      <c r="AK12" s="53">
        <f t="shared" si="11"/>
        <v>60.750000000000007</v>
      </c>
      <c r="AL12" s="53">
        <f t="shared" si="12"/>
        <v>13.5</v>
      </c>
      <c r="AM12" s="53">
        <f t="shared" si="13"/>
        <v>15.999600000000001</v>
      </c>
      <c r="AN12" s="53">
        <f t="shared" si="14"/>
        <v>9</v>
      </c>
      <c r="AO12" s="55">
        <f t="shared" si="15"/>
        <v>24.76</v>
      </c>
      <c r="AP12" s="55">
        <f t="shared" si="15"/>
        <v>15.16</v>
      </c>
      <c r="AQ12" s="55">
        <v>0</v>
      </c>
      <c r="AR12" s="55">
        <f t="shared" si="7"/>
        <v>75</v>
      </c>
      <c r="AS12" s="55">
        <f t="shared" si="16"/>
        <v>225</v>
      </c>
      <c r="AT12" s="55">
        <f t="shared" si="8"/>
        <v>750</v>
      </c>
      <c r="AU12" s="55">
        <f t="shared" si="17"/>
        <v>8120.0351999999993</v>
      </c>
      <c r="AV12" s="53">
        <v>6000</v>
      </c>
      <c r="AW12" s="53">
        <f t="shared" si="18"/>
        <v>149911.5692</v>
      </c>
      <c r="AX12" s="56"/>
      <c r="AY12" s="56"/>
      <c r="AZ12" s="56"/>
      <c r="BA12" s="56"/>
      <c r="BB12" s="43"/>
      <c r="BC12" s="43"/>
      <c r="BD12" s="43"/>
      <c r="BE12" s="43"/>
    </row>
    <row r="13" spans="1:951 1099:3030 3178:3975 4123:5109 5257:6054 6202:8133 8281:9078 9226:10212 10360:11157 11305:13236 13384:15315 15463:16071" s="4" customFormat="1">
      <c r="A13" s="44">
        <f t="shared" si="9"/>
        <v>7</v>
      </c>
      <c r="B13" s="44">
        <f t="shared" si="9"/>
        <v>7</v>
      </c>
      <c r="C13" s="46">
        <v>10</v>
      </c>
      <c r="D13" s="46">
        <v>1</v>
      </c>
      <c r="E13" s="44">
        <v>20</v>
      </c>
      <c r="F13" s="44">
        <f t="shared" si="10"/>
        <v>7</v>
      </c>
      <c r="G13" s="44">
        <v>270</v>
      </c>
      <c r="H13" s="44"/>
      <c r="I13" s="44"/>
      <c r="J13" s="47" t="s">
        <v>63</v>
      </c>
      <c r="K13" s="48">
        <v>39980</v>
      </c>
      <c r="L13" s="49">
        <f>2014-2009</f>
        <v>5</v>
      </c>
      <c r="M13" s="50" t="s">
        <v>206</v>
      </c>
      <c r="N13" s="46">
        <v>7</v>
      </c>
      <c r="O13" s="46">
        <v>30</v>
      </c>
      <c r="P13" s="46" t="s">
        <v>48</v>
      </c>
      <c r="Q13" s="51" t="s">
        <v>64</v>
      </c>
      <c r="R13" s="52" t="s">
        <v>65</v>
      </c>
      <c r="S13" s="52" t="s">
        <v>51</v>
      </c>
      <c r="T13" s="46">
        <v>1</v>
      </c>
      <c r="U13" s="53">
        <v>8086.2</v>
      </c>
      <c r="V13" s="53">
        <v>0</v>
      </c>
      <c r="W13" s="53">
        <f t="shared" si="0"/>
        <v>8086.2</v>
      </c>
      <c r="X13" s="53">
        <v>210.3</v>
      </c>
      <c r="Y13" s="53">
        <v>0</v>
      </c>
      <c r="Z13" s="53">
        <f t="shared" si="1"/>
        <v>1347.7</v>
      </c>
      <c r="AA13" s="53">
        <f t="shared" si="2"/>
        <v>13477.000000000002</v>
      </c>
      <c r="AB13" s="53">
        <f t="shared" si="3"/>
        <v>1120.0275000000001</v>
      </c>
      <c r="AC13" s="53">
        <f t="shared" si="4"/>
        <v>248.89499999999998</v>
      </c>
      <c r="AD13" s="54">
        <v>570.25</v>
      </c>
      <c r="AE13" s="53">
        <f t="shared" si="5"/>
        <v>165.93</v>
      </c>
      <c r="AF13" s="53">
        <v>722</v>
      </c>
      <c r="AG13" s="53">
        <v>500</v>
      </c>
      <c r="AH13" s="53">
        <f t="shared" si="6"/>
        <v>4043.1000000000004</v>
      </c>
      <c r="AI13" s="55">
        <v>375</v>
      </c>
      <c r="AJ13" s="55">
        <v>70.099999999999994</v>
      </c>
      <c r="AK13" s="53">
        <f t="shared" si="11"/>
        <v>60.08850000000001</v>
      </c>
      <c r="AL13" s="53">
        <f t="shared" si="12"/>
        <v>13.353</v>
      </c>
      <c r="AM13" s="53">
        <f t="shared" si="13"/>
        <v>17.107499999999998</v>
      </c>
      <c r="AN13" s="53">
        <f t="shared" si="14"/>
        <v>8.902000000000001</v>
      </c>
      <c r="AO13" s="55">
        <f t="shared" si="15"/>
        <v>28.88</v>
      </c>
      <c r="AP13" s="55">
        <f t="shared" si="15"/>
        <v>20</v>
      </c>
      <c r="AQ13" s="55">
        <v>0</v>
      </c>
      <c r="AR13" s="55">
        <f t="shared" si="7"/>
        <v>62.5</v>
      </c>
      <c r="AS13" s="55">
        <f t="shared" si="16"/>
        <v>187.5</v>
      </c>
      <c r="AT13" s="55">
        <f t="shared" si="8"/>
        <v>625</v>
      </c>
      <c r="AU13" s="55">
        <f t="shared" si="17"/>
        <v>7996.1720000000005</v>
      </c>
      <c r="AV13" s="53">
        <v>6000</v>
      </c>
      <c r="AW13" s="53">
        <f t="shared" si="18"/>
        <v>172347.20200000002</v>
      </c>
      <c r="AX13" s="56"/>
      <c r="AY13" s="56"/>
      <c r="AZ13" s="56"/>
      <c r="BA13" s="56"/>
      <c r="BB13" s="43"/>
      <c r="BC13" s="43"/>
      <c r="BD13" s="43"/>
      <c r="BE13" s="43"/>
    </row>
    <row r="14" spans="1:951 1099:3030 3178:3975 4123:5109 5257:6054 6202:8133 8281:9078 9226:10212 10360:11157 11305:13236 13384:15315 15463:16071" s="4" customFormat="1">
      <c r="A14" s="44">
        <f t="shared" si="9"/>
        <v>8</v>
      </c>
      <c r="B14" s="44">
        <f t="shared" si="9"/>
        <v>8</v>
      </c>
      <c r="C14" s="46">
        <v>10</v>
      </c>
      <c r="D14" s="46">
        <v>1</v>
      </c>
      <c r="E14" s="44">
        <v>20</v>
      </c>
      <c r="F14" s="44">
        <f t="shared" si="10"/>
        <v>8</v>
      </c>
      <c r="G14" s="44">
        <v>270</v>
      </c>
      <c r="H14" s="44"/>
      <c r="I14" s="44"/>
      <c r="J14" s="47" t="s">
        <v>66</v>
      </c>
      <c r="K14" s="48">
        <v>35568</v>
      </c>
      <c r="L14" s="49">
        <f>2014-1997</f>
        <v>17</v>
      </c>
      <c r="M14" s="50" t="s">
        <v>205</v>
      </c>
      <c r="N14" s="46">
        <v>4</v>
      </c>
      <c r="O14" s="46">
        <v>30</v>
      </c>
      <c r="P14" s="46" t="s">
        <v>48</v>
      </c>
      <c r="Q14" s="51" t="s">
        <v>57</v>
      </c>
      <c r="R14" s="52" t="s">
        <v>54</v>
      </c>
      <c r="S14" s="52" t="s">
        <v>51</v>
      </c>
      <c r="T14" s="46">
        <v>1</v>
      </c>
      <c r="U14" s="53">
        <v>7116</v>
      </c>
      <c r="V14" s="53">
        <v>0</v>
      </c>
      <c r="W14" s="53">
        <f t="shared" si="0"/>
        <v>7116</v>
      </c>
      <c r="X14" s="53">
        <v>350.5</v>
      </c>
      <c r="Y14" s="53">
        <f>W14/30*25%*52</f>
        <v>3083.6</v>
      </c>
      <c r="Z14" s="53">
        <f t="shared" si="1"/>
        <v>1186</v>
      </c>
      <c r="AA14" s="53">
        <f t="shared" si="2"/>
        <v>11860</v>
      </c>
      <c r="AB14" s="53">
        <f t="shared" si="3"/>
        <v>1007.9775000000001</v>
      </c>
      <c r="AC14" s="53">
        <f t="shared" si="4"/>
        <v>223.995</v>
      </c>
      <c r="AD14" s="54">
        <v>541.14</v>
      </c>
      <c r="AE14" s="53">
        <f t="shared" si="5"/>
        <v>149.33000000000001</v>
      </c>
      <c r="AF14" s="53">
        <v>629</v>
      </c>
      <c r="AG14" s="53">
        <v>389</v>
      </c>
      <c r="AH14" s="53">
        <f t="shared" si="6"/>
        <v>3558</v>
      </c>
      <c r="AI14" s="55">
        <v>450</v>
      </c>
      <c r="AJ14" s="55">
        <v>0</v>
      </c>
      <c r="AK14" s="53">
        <f t="shared" si="11"/>
        <v>60.750000000000007</v>
      </c>
      <c r="AL14" s="53">
        <f t="shared" si="12"/>
        <v>13.5</v>
      </c>
      <c r="AM14" s="53">
        <f t="shared" si="13"/>
        <v>16.234199999999998</v>
      </c>
      <c r="AN14" s="53">
        <f t="shared" si="14"/>
        <v>9</v>
      </c>
      <c r="AO14" s="55">
        <f t="shared" si="15"/>
        <v>25.16</v>
      </c>
      <c r="AP14" s="55">
        <f t="shared" si="15"/>
        <v>15.56</v>
      </c>
      <c r="AQ14" s="55">
        <f>Y14*6.58%</f>
        <v>202.90087999999997</v>
      </c>
      <c r="AR14" s="55">
        <f t="shared" si="7"/>
        <v>75</v>
      </c>
      <c r="AS14" s="55">
        <f t="shared" si="16"/>
        <v>225</v>
      </c>
      <c r="AT14" s="55">
        <f t="shared" si="8"/>
        <v>750</v>
      </c>
      <c r="AU14" s="55">
        <f t="shared" si="17"/>
        <v>8335.351279999999</v>
      </c>
      <c r="AV14" s="53">
        <v>6000</v>
      </c>
      <c r="AW14" s="53">
        <f t="shared" si="18"/>
        <v>158906.26128000001</v>
      </c>
      <c r="AX14" s="56"/>
      <c r="AY14" s="56"/>
      <c r="AZ14" s="56"/>
      <c r="BA14" s="56"/>
      <c r="BB14" s="43"/>
      <c r="BC14" s="43"/>
      <c r="BD14" s="43"/>
      <c r="BE14" s="43"/>
    </row>
    <row r="15" spans="1:951 1099:3030 3178:3975 4123:5109 5257:6054 6202:8133 8281:9078 9226:10212 10360:11157 11305:13236 13384:15315 15463:16071" s="4" customFormat="1">
      <c r="A15" s="44">
        <f>A14+1</f>
        <v>9</v>
      </c>
      <c r="B15" s="44">
        <f t="shared" si="9"/>
        <v>9</v>
      </c>
      <c r="C15" s="46">
        <v>10</v>
      </c>
      <c r="D15" s="46">
        <v>1</v>
      </c>
      <c r="E15" s="44">
        <v>20</v>
      </c>
      <c r="F15" s="44">
        <f t="shared" si="10"/>
        <v>9</v>
      </c>
      <c r="G15" s="44">
        <v>270</v>
      </c>
      <c r="H15" s="44"/>
      <c r="I15" s="44"/>
      <c r="J15" s="47" t="s">
        <v>72</v>
      </c>
      <c r="K15" s="48">
        <v>38093</v>
      </c>
      <c r="L15" s="49">
        <f>2014-2004</f>
        <v>10</v>
      </c>
      <c r="M15" s="50" t="s">
        <v>206</v>
      </c>
      <c r="N15" s="46">
        <v>5</v>
      </c>
      <c r="O15" s="46">
        <v>30</v>
      </c>
      <c r="P15" s="46" t="s">
        <v>48</v>
      </c>
      <c r="Q15" s="51" t="s">
        <v>130</v>
      </c>
      <c r="R15" s="52" t="s">
        <v>73</v>
      </c>
      <c r="S15" s="52" t="s">
        <v>51</v>
      </c>
      <c r="T15" s="46">
        <v>1</v>
      </c>
      <c r="U15" s="53">
        <v>7387</v>
      </c>
      <c r="V15" s="53">
        <v>0</v>
      </c>
      <c r="W15" s="53">
        <f t="shared" si="0"/>
        <v>7387</v>
      </c>
      <c r="X15" s="53">
        <v>210.3</v>
      </c>
      <c r="Y15" s="53">
        <v>0</v>
      </c>
      <c r="Z15" s="53">
        <f t="shared" si="1"/>
        <v>1231.1666666666665</v>
      </c>
      <c r="AA15" s="53">
        <f t="shared" si="2"/>
        <v>12311.666666666666</v>
      </c>
      <c r="AB15" s="53">
        <f t="shared" si="3"/>
        <v>1025.6355000000001</v>
      </c>
      <c r="AC15" s="53">
        <f t="shared" si="4"/>
        <v>227.91900000000001</v>
      </c>
      <c r="AD15" s="54">
        <v>550</v>
      </c>
      <c r="AE15" s="53">
        <f t="shared" si="5"/>
        <v>151.946</v>
      </c>
      <c r="AF15" s="53">
        <v>639</v>
      </c>
      <c r="AG15" s="53">
        <v>400</v>
      </c>
      <c r="AH15" s="53">
        <f t="shared" si="6"/>
        <v>3693.5</v>
      </c>
      <c r="AI15" s="55">
        <v>375</v>
      </c>
      <c r="AJ15" s="55">
        <v>70.099999999999994</v>
      </c>
      <c r="AK15" s="53">
        <f t="shared" si="11"/>
        <v>60.08850000000001</v>
      </c>
      <c r="AL15" s="53">
        <f t="shared" si="12"/>
        <v>13.353</v>
      </c>
      <c r="AM15" s="53">
        <f t="shared" si="13"/>
        <v>16.5</v>
      </c>
      <c r="AN15" s="53">
        <f t="shared" si="14"/>
        <v>8.902000000000001</v>
      </c>
      <c r="AO15" s="55">
        <f t="shared" si="15"/>
        <v>25.560000000000002</v>
      </c>
      <c r="AP15" s="55">
        <f t="shared" si="15"/>
        <v>16</v>
      </c>
      <c r="AQ15" s="55">
        <v>0</v>
      </c>
      <c r="AR15" s="55">
        <f t="shared" si="7"/>
        <v>62.5</v>
      </c>
      <c r="AS15" s="55">
        <f t="shared" si="16"/>
        <v>187.5</v>
      </c>
      <c r="AT15" s="55">
        <f t="shared" si="8"/>
        <v>625</v>
      </c>
      <c r="AU15" s="55">
        <f t="shared" si="17"/>
        <v>7901.0420000000004</v>
      </c>
      <c r="AV15" s="53">
        <v>6000</v>
      </c>
      <c r="AW15" s="53">
        <f t="shared" si="18"/>
        <v>158238.98133333333</v>
      </c>
      <c r="AX15" s="56"/>
      <c r="AY15" s="56"/>
      <c r="AZ15" s="56"/>
      <c r="BA15" s="56"/>
      <c r="BB15" s="43"/>
      <c r="BC15" s="43"/>
      <c r="BD15" s="43"/>
      <c r="BE15" s="43"/>
    </row>
    <row r="16" spans="1:951 1099:3030 3178:3975 4123:5109 5257:6054 6202:8133 8281:9078 9226:10212 10360:11157 11305:13236 13384:15315 15463:16071" s="4" customFormat="1">
      <c r="A16" s="44">
        <f t="shared" si="9"/>
        <v>10</v>
      </c>
      <c r="B16" s="44">
        <f t="shared" si="9"/>
        <v>10</v>
      </c>
      <c r="C16" s="46">
        <v>10</v>
      </c>
      <c r="D16" s="46">
        <v>1</v>
      </c>
      <c r="E16" s="44">
        <v>20</v>
      </c>
      <c r="F16" s="44">
        <f t="shared" si="10"/>
        <v>10</v>
      </c>
      <c r="G16" s="44">
        <v>270</v>
      </c>
      <c r="H16" s="44"/>
      <c r="I16" s="44"/>
      <c r="J16" s="47" t="s">
        <v>74</v>
      </c>
      <c r="K16" s="48">
        <v>40360</v>
      </c>
      <c r="L16" s="49">
        <f>2014-2010</f>
        <v>4</v>
      </c>
      <c r="M16" s="50" t="s">
        <v>205</v>
      </c>
      <c r="N16" s="46">
        <v>4</v>
      </c>
      <c r="O16" s="46">
        <v>30</v>
      </c>
      <c r="P16" s="46" t="s">
        <v>48</v>
      </c>
      <c r="Q16" s="51" t="s">
        <v>57</v>
      </c>
      <c r="R16" s="52" t="s">
        <v>75</v>
      </c>
      <c r="S16" s="52" t="s">
        <v>61</v>
      </c>
      <c r="T16" s="46">
        <v>1</v>
      </c>
      <c r="U16" s="53">
        <v>7116</v>
      </c>
      <c r="V16" s="53">
        <v>0</v>
      </c>
      <c r="W16" s="53">
        <f t="shared" si="0"/>
        <v>7116</v>
      </c>
      <c r="X16" s="53">
        <v>0</v>
      </c>
      <c r="Y16" s="53">
        <v>0</v>
      </c>
      <c r="Z16" s="53">
        <f t="shared" si="1"/>
        <v>1186</v>
      </c>
      <c r="AA16" s="53">
        <f t="shared" si="2"/>
        <v>11860</v>
      </c>
      <c r="AB16" s="53">
        <f t="shared" si="3"/>
        <v>960.66000000000008</v>
      </c>
      <c r="AC16" s="53">
        <f t="shared" si="4"/>
        <v>213.48</v>
      </c>
      <c r="AD16" s="54">
        <v>540.49</v>
      </c>
      <c r="AE16" s="53">
        <f t="shared" si="5"/>
        <v>142.32</v>
      </c>
      <c r="AF16" s="53">
        <v>629</v>
      </c>
      <c r="AG16" s="53">
        <v>389</v>
      </c>
      <c r="AH16" s="53">
        <f t="shared" si="6"/>
        <v>3558</v>
      </c>
      <c r="AI16" s="55">
        <v>450</v>
      </c>
      <c r="AJ16" s="55">
        <v>70.099999999999994</v>
      </c>
      <c r="AK16" s="53">
        <f t="shared" si="11"/>
        <v>70.21350000000001</v>
      </c>
      <c r="AL16" s="53">
        <f t="shared" si="12"/>
        <v>15.603</v>
      </c>
      <c r="AM16" s="53">
        <f t="shared" si="13"/>
        <v>16.214700000000001</v>
      </c>
      <c r="AN16" s="53">
        <f t="shared" si="14"/>
        <v>10.402000000000001</v>
      </c>
      <c r="AO16" s="55">
        <f t="shared" si="15"/>
        <v>25.16</v>
      </c>
      <c r="AP16" s="55">
        <f t="shared" si="15"/>
        <v>15.56</v>
      </c>
      <c r="AQ16" s="55">
        <v>0</v>
      </c>
      <c r="AR16" s="55">
        <f t="shared" si="7"/>
        <v>75</v>
      </c>
      <c r="AS16" s="55">
        <f t="shared" si="16"/>
        <v>225</v>
      </c>
      <c r="AT16" s="55">
        <f t="shared" si="8"/>
        <v>750</v>
      </c>
      <c r="AU16" s="55">
        <f t="shared" si="17"/>
        <v>9129.0383999999976</v>
      </c>
      <c r="AV16" s="53">
        <v>6000</v>
      </c>
      <c r="AW16" s="53">
        <f t="shared" si="18"/>
        <v>151624.43839999998</v>
      </c>
      <c r="AX16" s="56"/>
      <c r="AY16" s="56"/>
      <c r="AZ16" s="56"/>
      <c r="BA16" s="56"/>
      <c r="BB16" s="43"/>
      <c r="BC16" s="43"/>
      <c r="BD16" s="43"/>
      <c r="BE16" s="43"/>
    </row>
    <row r="17" spans="1:57" s="4" customFormat="1">
      <c r="A17" s="44">
        <f t="shared" si="9"/>
        <v>11</v>
      </c>
      <c r="B17" s="44">
        <f t="shared" si="9"/>
        <v>11</v>
      </c>
      <c r="C17" s="46">
        <v>10</v>
      </c>
      <c r="D17" s="46">
        <v>1</v>
      </c>
      <c r="E17" s="44">
        <v>20</v>
      </c>
      <c r="F17" s="44">
        <f t="shared" si="10"/>
        <v>11</v>
      </c>
      <c r="G17" s="44">
        <v>270</v>
      </c>
      <c r="H17" s="44"/>
      <c r="I17" s="44"/>
      <c r="J17" s="47" t="s">
        <v>76</v>
      </c>
      <c r="K17" s="48">
        <v>41045</v>
      </c>
      <c r="L17" s="49">
        <f>2014-2012</f>
        <v>2</v>
      </c>
      <c r="M17" s="50" t="s">
        <v>206</v>
      </c>
      <c r="N17" s="46">
        <v>8</v>
      </c>
      <c r="O17" s="46">
        <v>40</v>
      </c>
      <c r="P17" s="46" t="s">
        <v>48</v>
      </c>
      <c r="Q17" s="51" t="s">
        <v>77</v>
      </c>
      <c r="R17" s="52" t="s">
        <v>50</v>
      </c>
      <c r="S17" s="52" t="s">
        <v>51</v>
      </c>
      <c r="T17" s="46">
        <v>1</v>
      </c>
      <c r="U17" s="53">
        <v>10822.5</v>
      </c>
      <c r="V17" s="53">
        <v>0</v>
      </c>
      <c r="W17" s="53">
        <f t="shared" si="0"/>
        <v>10822.5</v>
      </c>
      <c r="X17" s="53">
        <v>0</v>
      </c>
      <c r="Y17" s="53">
        <f>W17/30*25%*52</f>
        <v>4689.75</v>
      </c>
      <c r="Z17" s="53">
        <f t="shared" si="1"/>
        <v>1803.75</v>
      </c>
      <c r="AA17" s="53">
        <f t="shared" si="2"/>
        <v>18037.5</v>
      </c>
      <c r="AB17" s="53">
        <f t="shared" si="3"/>
        <v>1461.0375000000001</v>
      </c>
      <c r="AC17" s="53">
        <f t="shared" si="4"/>
        <v>324.67500000000001</v>
      </c>
      <c r="AD17" s="54">
        <v>653.14</v>
      </c>
      <c r="AE17" s="53">
        <f t="shared" si="5"/>
        <v>216.45000000000002</v>
      </c>
      <c r="AF17" s="53">
        <v>951</v>
      </c>
      <c r="AG17" s="53">
        <v>665</v>
      </c>
      <c r="AH17" s="53">
        <f t="shared" si="6"/>
        <v>5411.25</v>
      </c>
      <c r="AI17" s="55">
        <v>500</v>
      </c>
      <c r="AJ17" s="55">
        <v>0</v>
      </c>
      <c r="AK17" s="53">
        <f t="shared" si="11"/>
        <v>67.5</v>
      </c>
      <c r="AL17" s="53">
        <f t="shared" si="12"/>
        <v>15</v>
      </c>
      <c r="AM17" s="53">
        <f t="shared" si="13"/>
        <v>19.594199999999997</v>
      </c>
      <c r="AN17" s="53">
        <f t="shared" si="14"/>
        <v>10</v>
      </c>
      <c r="AO17" s="55">
        <f t="shared" si="15"/>
        <v>38.04</v>
      </c>
      <c r="AP17" s="55">
        <f t="shared" si="15"/>
        <v>26.6</v>
      </c>
      <c r="AQ17" s="55">
        <f>Y17*6.58%</f>
        <v>308.58555000000001</v>
      </c>
      <c r="AR17" s="55">
        <f t="shared" si="7"/>
        <v>83.333333333333343</v>
      </c>
      <c r="AS17" s="55">
        <f t="shared" si="16"/>
        <v>250.00000000000003</v>
      </c>
      <c r="AT17" s="55">
        <f t="shared" si="8"/>
        <v>833.33333333333337</v>
      </c>
      <c r="AU17" s="55">
        <f t="shared" si="17"/>
        <v>9596.0626166666661</v>
      </c>
      <c r="AV17" s="53">
        <v>6000</v>
      </c>
      <c r="AW17" s="53">
        <f t="shared" si="18"/>
        <v>226663.94261666667</v>
      </c>
      <c r="AX17" s="56"/>
      <c r="AY17" s="56"/>
      <c r="AZ17" s="56"/>
      <c r="BA17" s="56"/>
      <c r="BB17" s="43"/>
      <c r="BC17" s="43"/>
      <c r="BD17" s="43"/>
      <c r="BE17" s="43"/>
    </row>
    <row r="18" spans="1:57" s="4" customFormat="1">
      <c r="A18" s="44">
        <f t="shared" si="9"/>
        <v>12</v>
      </c>
      <c r="B18" s="44">
        <f t="shared" si="9"/>
        <v>12</v>
      </c>
      <c r="C18" s="46">
        <v>10</v>
      </c>
      <c r="D18" s="46">
        <v>1</v>
      </c>
      <c r="E18" s="44">
        <v>20</v>
      </c>
      <c r="F18" s="44">
        <f t="shared" si="10"/>
        <v>12</v>
      </c>
      <c r="G18" s="44">
        <v>270</v>
      </c>
      <c r="H18" s="44"/>
      <c r="I18" s="44"/>
      <c r="J18" s="47" t="s">
        <v>78</v>
      </c>
      <c r="K18" s="48">
        <v>36982</v>
      </c>
      <c r="L18" s="49">
        <f>2014-2001</f>
        <v>13</v>
      </c>
      <c r="M18" s="50" t="s">
        <v>206</v>
      </c>
      <c r="N18" s="46">
        <v>4</v>
      </c>
      <c r="O18" s="46">
        <v>30</v>
      </c>
      <c r="P18" s="46" t="s">
        <v>48</v>
      </c>
      <c r="Q18" s="51" t="s">
        <v>57</v>
      </c>
      <c r="R18" s="52" t="s">
        <v>54</v>
      </c>
      <c r="S18" s="52" t="s">
        <v>51</v>
      </c>
      <c r="T18" s="46">
        <v>1</v>
      </c>
      <c r="U18" s="53">
        <v>7116</v>
      </c>
      <c r="V18" s="53">
        <v>0</v>
      </c>
      <c r="W18" s="53">
        <f t="shared" si="0"/>
        <v>7116</v>
      </c>
      <c r="X18" s="53">
        <v>280.39999999999998</v>
      </c>
      <c r="Y18" s="53">
        <v>0</v>
      </c>
      <c r="Z18" s="53">
        <f t="shared" si="1"/>
        <v>1186</v>
      </c>
      <c r="AA18" s="53">
        <f t="shared" si="2"/>
        <v>11860</v>
      </c>
      <c r="AB18" s="53">
        <f t="shared" si="3"/>
        <v>998.51400000000001</v>
      </c>
      <c r="AC18" s="53">
        <f t="shared" si="4"/>
        <v>221.89199999999997</v>
      </c>
      <c r="AD18" s="54">
        <v>541.02</v>
      </c>
      <c r="AE18" s="53">
        <f t="shared" si="5"/>
        <v>147.928</v>
      </c>
      <c r="AF18" s="53">
        <v>629</v>
      </c>
      <c r="AG18" s="53">
        <v>389</v>
      </c>
      <c r="AH18" s="53">
        <f t="shared" si="6"/>
        <v>3558</v>
      </c>
      <c r="AI18" s="55">
        <v>450</v>
      </c>
      <c r="AJ18" s="55">
        <v>0</v>
      </c>
      <c r="AK18" s="53">
        <f t="shared" si="11"/>
        <v>60.750000000000007</v>
      </c>
      <c r="AL18" s="53">
        <f t="shared" si="12"/>
        <v>13.5</v>
      </c>
      <c r="AM18" s="53">
        <f t="shared" si="13"/>
        <v>16.230599999999999</v>
      </c>
      <c r="AN18" s="53">
        <f t="shared" si="14"/>
        <v>9</v>
      </c>
      <c r="AO18" s="55">
        <f t="shared" si="15"/>
        <v>25.16</v>
      </c>
      <c r="AP18" s="55">
        <f t="shared" si="15"/>
        <v>15.56</v>
      </c>
      <c r="AQ18" s="55">
        <v>0</v>
      </c>
      <c r="AR18" s="55">
        <f t="shared" si="7"/>
        <v>75</v>
      </c>
      <c r="AS18" s="55">
        <f t="shared" si="16"/>
        <v>225</v>
      </c>
      <c r="AT18" s="55">
        <f t="shared" si="8"/>
        <v>750</v>
      </c>
      <c r="AU18" s="55">
        <f t="shared" si="17"/>
        <v>8132.4071999999987</v>
      </c>
      <c r="AV18" s="53">
        <v>6000</v>
      </c>
      <c r="AW18" s="53">
        <f t="shared" si="18"/>
        <v>154621.45519999997</v>
      </c>
      <c r="AX18" s="56"/>
      <c r="AY18" s="56"/>
      <c r="AZ18" s="56"/>
      <c r="BA18" s="56"/>
      <c r="BB18" s="43"/>
      <c r="BC18" s="43"/>
      <c r="BD18" s="43"/>
      <c r="BE18" s="43"/>
    </row>
    <row r="19" spans="1:57" s="4" customFormat="1">
      <c r="A19" s="44">
        <f t="shared" si="9"/>
        <v>13</v>
      </c>
      <c r="B19" s="44">
        <f t="shared" si="9"/>
        <v>13</v>
      </c>
      <c r="C19" s="46">
        <v>10</v>
      </c>
      <c r="D19" s="46">
        <v>1</v>
      </c>
      <c r="E19" s="44">
        <v>20</v>
      </c>
      <c r="F19" s="44">
        <f t="shared" si="10"/>
        <v>13</v>
      </c>
      <c r="G19" s="44">
        <v>270</v>
      </c>
      <c r="H19" s="44"/>
      <c r="I19" s="44"/>
      <c r="J19" s="47" t="s">
        <v>79</v>
      </c>
      <c r="K19" s="48">
        <v>35232</v>
      </c>
      <c r="L19" s="49">
        <f>2014-1996</f>
        <v>18</v>
      </c>
      <c r="M19" s="50" t="s">
        <v>205</v>
      </c>
      <c r="N19" s="46">
        <v>10</v>
      </c>
      <c r="O19" s="46">
        <v>40</v>
      </c>
      <c r="P19" s="46" t="s">
        <v>48</v>
      </c>
      <c r="Q19" s="51" t="s">
        <v>80</v>
      </c>
      <c r="R19" s="52" t="s">
        <v>71</v>
      </c>
      <c r="S19" s="52" t="s">
        <v>71</v>
      </c>
      <c r="T19" s="46">
        <v>1</v>
      </c>
      <c r="U19" s="53">
        <v>12121.5</v>
      </c>
      <c r="V19" s="53">
        <v>0</v>
      </c>
      <c r="W19" s="53">
        <f t="shared" si="0"/>
        <v>12121.5</v>
      </c>
      <c r="X19" s="53">
        <v>350.5</v>
      </c>
      <c r="Y19" s="53">
        <v>0</v>
      </c>
      <c r="Z19" s="53">
        <f t="shared" si="1"/>
        <v>2020.25</v>
      </c>
      <c r="AA19" s="53">
        <f t="shared" si="2"/>
        <v>20202.5</v>
      </c>
      <c r="AB19" s="53">
        <f t="shared" si="3"/>
        <v>1683.72</v>
      </c>
      <c r="AC19" s="53">
        <f t="shared" si="4"/>
        <v>374.15999999999997</v>
      </c>
      <c r="AD19" s="54">
        <v>692.09</v>
      </c>
      <c r="AE19" s="53">
        <f t="shared" si="5"/>
        <v>249.44</v>
      </c>
      <c r="AF19" s="53">
        <f>1021</f>
        <v>1021</v>
      </c>
      <c r="AG19" s="53">
        <v>666</v>
      </c>
      <c r="AH19" s="53">
        <f t="shared" si="6"/>
        <v>6060.75</v>
      </c>
      <c r="AI19" s="55">
        <v>500</v>
      </c>
      <c r="AJ19" s="55">
        <v>0</v>
      </c>
      <c r="AK19" s="53">
        <f t="shared" si="11"/>
        <v>67.5</v>
      </c>
      <c r="AL19" s="53">
        <f t="shared" si="12"/>
        <v>15</v>
      </c>
      <c r="AM19" s="53">
        <f t="shared" si="13"/>
        <v>20.762699999999999</v>
      </c>
      <c r="AN19" s="53">
        <f t="shared" si="14"/>
        <v>10</v>
      </c>
      <c r="AO19" s="55">
        <f t="shared" si="15"/>
        <v>40.840000000000003</v>
      </c>
      <c r="AP19" s="55">
        <f t="shared" si="15"/>
        <v>26.64</v>
      </c>
      <c r="AQ19" s="55">
        <v>0</v>
      </c>
      <c r="AR19" s="55">
        <f t="shared" si="7"/>
        <v>83.333333333333343</v>
      </c>
      <c r="AS19" s="55">
        <f t="shared" si="16"/>
        <v>250.00000000000003</v>
      </c>
      <c r="AT19" s="55">
        <f t="shared" si="8"/>
        <v>833.33333333333337</v>
      </c>
      <c r="AU19" s="55">
        <f t="shared" si="17"/>
        <v>9335.5790666666671</v>
      </c>
      <c r="AV19" s="53">
        <v>6000</v>
      </c>
      <c r="AW19" s="53">
        <f t="shared" si="18"/>
        <v>249519.99906666664</v>
      </c>
      <c r="AX19" s="56"/>
      <c r="AY19" s="56"/>
      <c r="AZ19" s="56"/>
      <c r="BA19" s="56"/>
      <c r="BB19" s="10"/>
      <c r="BC19" s="43"/>
      <c r="BD19" s="43"/>
      <c r="BE19" s="43"/>
    </row>
    <row r="20" spans="1:57" s="4" customFormat="1">
      <c r="A20" s="44">
        <f t="shared" si="9"/>
        <v>14</v>
      </c>
      <c r="B20" s="44">
        <f t="shared" si="9"/>
        <v>14</v>
      </c>
      <c r="C20" s="46">
        <v>10</v>
      </c>
      <c r="D20" s="46">
        <v>1</v>
      </c>
      <c r="E20" s="44">
        <v>20</v>
      </c>
      <c r="F20" s="44">
        <f t="shared" si="10"/>
        <v>14</v>
      </c>
      <c r="G20" s="44">
        <v>270</v>
      </c>
      <c r="H20" s="44"/>
      <c r="I20" s="44"/>
      <c r="J20" s="47" t="s">
        <v>81</v>
      </c>
      <c r="K20" s="48">
        <v>34440</v>
      </c>
      <c r="L20" s="49">
        <f>2014-1994</f>
        <v>20</v>
      </c>
      <c r="M20" s="50" t="s">
        <v>206</v>
      </c>
      <c r="N20" s="46">
        <v>4</v>
      </c>
      <c r="O20" s="46">
        <v>30</v>
      </c>
      <c r="P20" s="46" t="s">
        <v>48</v>
      </c>
      <c r="Q20" s="51" t="s">
        <v>57</v>
      </c>
      <c r="R20" s="52" t="s">
        <v>54</v>
      </c>
      <c r="S20" s="52" t="s">
        <v>51</v>
      </c>
      <c r="T20" s="46">
        <v>1</v>
      </c>
      <c r="U20" s="53">
        <v>7116</v>
      </c>
      <c r="V20" s="53">
        <v>0</v>
      </c>
      <c r="W20" s="53">
        <f t="shared" si="0"/>
        <v>7116</v>
      </c>
      <c r="X20" s="53">
        <v>420.6</v>
      </c>
      <c r="Y20" s="53">
        <v>0</v>
      </c>
      <c r="Z20" s="53">
        <f t="shared" si="1"/>
        <v>1186</v>
      </c>
      <c r="AA20" s="53">
        <f t="shared" si="2"/>
        <v>11860</v>
      </c>
      <c r="AB20" s="53">
        <f t="shared" si="3"/>
        <v>1017.4410000000001</v>
      </c>
      <c r="AC20" s="53">
        <f t="shared" si="4"/>
        <v>226.09800000000001</v>
      </c>
      <c r="AD20" s="54">
        <v>541.14</v>
      </c>
      <c r="AE20" s="53">
        <f t="shared" si="5"/>
        <v>150.732</v>
      </c>
      <c r="AF20" s="53">
        <v>629</v>
      </c>
      <c r="AG20" s="53">
        <v>389</v>
      </c>
      <c r="AH20" s="53">
        <f t="shared" si="6"/>
        <v>3558</v>
      </c>
      <c r="AI20" s="55">
        <v>450</v>
      </c>
      <c r="AJ20" s="55">
        <v>70.099999999999994</v>
      </c>
      <c r="AK20" s="53">
        <f t="shared" si="11"/>
        <v>70.21350000000001</v>
      </c>
      <c r="AL20" s="53">
        <f t="shared" si="12"/>
        <v>15.603</v>
      </c>
      <c r="AM20" s="53">
        <f t="shared" si="13"/>
        <v>16.234199999999998</v>
      </c>
      <c r="AN20" s="53">
        <f t="shared" si="14"/>
        <v>10.402000000000001</v>
      </c>
      <c r="AO20" s="55">
        <f t="shared" si="15"/>
        <v>25.16</v>
      </c>
      <c r="AP20" s="55">
        <f t="shared" si="15"/>
        <v>15.56</v>
      </c>
      <c r="AQ20" s="55">
        <v>0</v>
      </c>
      <c r="AR20" s="55">
        <f t="shared" si="7"/>
        <v>75</v>
      </c>
      <c r="AS20" s="55">
        <f t="shared" si="16"/>
        <v>225</v>
      </c>
      <c r="AT20" s="55">
        <f t="shared" si="8"/>
        <v>750</v>
      </c>
      <c r="AU20" s="55">
        <f t="shared" si="17"/>
        <v>9129.272399999998</v>
      </c>
      <c r="AV20" s="53">
        <v>6000</v>
      </c>
      <c r="AW20" s="53">
        <f t="shared" si="18"/>
        <v>157613.4044</v>
      </c>
      <c r="AX20" s="56"/>
      <c r="AY20" s="56"/>
      <c r="AZ20" s="56"/>
      <c r="BA20" s="56"/>
      <c r="BB20" s="56"/>
      <c r="BC20" s="43"/>
      <c r="BD20" s="43"/>
      <c r="BE20" s="43"/>
    </row>
    <row r="21" spans="1:57" s="4" customFormat="1">
      <c r="A21" s="44">
        <f t="shared" si="9"/>
        <v>15</v>
      </c>
      <c r="B21" s="44">
        <f t="shared" si="9"/>
        <v>15</v>
      </c>
      <c r="C21" s="46">
        <v>10</v>
      </c>
      <c r="D21" s="46">
        <v>1</v>
      </c>
      <c r="E21" s="44">
        <v>20</v>
      </c>
      <c r="F21" s="44">
        <f t="shared" si="10"/>
        <v>15</v>
      </c>
      <c r="G21" s="44">
        <v>270</v>
      </c>
      <c r="H21" s="44"/>
      <c r="I21" s="44"/>
      <c r="J21" s="47" t="s">
        <v>82</v>
      </c>
      <c r="K21" s="48">
        <v>34639</v>
      </c>
      <c r="L21" s="49">
        <f>2014-1994</f>
        <v>20</v>
      </c>
      <c r="M21" s="50" t="s">
        <v>205</v>
      </c>
      <c r="N21" s="46">
        <v>6</v>
      </c>
      <c r="O21" s="46">
        <v>30</v>
      </c>
      <c r="P21" s="46" t="s">
        <v>48</v>
      </c>
      <c r="Q21" s="51" t="s">
        <v>53</v>
      </c>
      <c r="R21" s="52" t="s">
        <v>83</v>
      </c>
      <c r="S21" s="52" t="s">
        <v>61</v>
      </c>
      <c r="T21" s="46">
        <v>1</v>
      </c>
      <c r="U21" s="53">
        <v>7713</v>
      </c>
      <c r="V21" s="53">
        <v>0</v>
      </c>
      <c r="W21" s="53">
        <f t="shared" si="0"/>
        <v>7713</v>
      </c>
      <c r="X21" s="53">
        <v>350.5</v>
      </c>
      <c r="Y21" s="53">
        <v>0</v>
      </c>
      <c r="Z21" s="53">
        <f t="shared" si="1"/>
        <v>1285.5</v>
      </c>
      <c r="AA21" s="53">
        <f t="shared" si="2"/>
        <v>12855.000000000002</v>
      </c>
      <c r="AB21" s="53">
        <f t="shared" si="3"/>
        <v>1088.5725</v>
      </c>
      <c r="AC21" s="53">
        <f t="shared" si="4"/>
        <v>241.905</v>
      </c>
      <c r="AD21" s="54">
        <v>560.17999999999995</v>
      </c>
      <c r="AE21" s="53">
        <f t="shared" si="5"/>
        <v>161.27000000000001</v>
      </c>
      <c r="AF21" s="53">
        <v>714</v>
      </c>
      <c r="AG21" s="53">
        <v>490</v>
      </c>
      <c r="AH21" s="53">
        <f t="shared" si="6"/>
        <v>3856.5000000000005</v>
      </c>
      <c r="AI21" s="55">
        <v>375</v>
      </c>
      <c r="AJ21" s="55">
        <v>70.099999999999994</v>
      </c>
      <c r="AK21" s="53">
        <f t="shared" si="11"/>
        <v>60.08850000000001</v>
      </c>
      <c r="AL21" s="53">
        <f t="shared" si="12"/>
        <v>13.353</v>
      </c>
      <c r="AM21" s="53">
        <f t="shared" si="13"/>
        <v>16.805399999999999</v>
      </c>
      <c r="AN21" s="53">
        <f t="shared" si="14"/>
        <v>8.902000000000001</v>
      </c>
      <c r="AO21" s="55">
        <f t="shared" si="15"/>
        <v>28.560000000000002</v>
      </c>
      <c r="AP21" s="55">
        <f t="shared" si="15"/>
        <v>19.600000000000001</v>
      </c>
      <c r="AQ21" s="55">
        <v>0</v>
      </c>
      <c r="AR21" s="55">
        <f t="shared" si="7"/>
        <v>62.5</v>
      </c>
      <c r="AS21" s="55">
        <f t="shared" si="16"/>
        <v>187.5</v>
      </c>
      <c r="AT21" s="55">
        <f t="shared" si="8"/>
        <v>625</v>
      </c>
      <c r="AU21" s="55">
        <f t="shared" si="17"/>
        <v>7983.9068000000007</v>
      </c>
      <c r="AV21" s="53">
        <v>6000</v>
      </c>
      <c r="AW21" s="53">
        <f t="shared" si="18"/>
        <v>167814.0368</v>
      </c>
      <c r="AX21" s="56"/>
      <c r="AY21" s="56"/>
      <c r="AZ21" s="56"/>
      <c r="BA21" s="56"/>
      <c r="BB21" s="56"/>
      <c r="BC21" s="43"/>
      <c r="BD21" s="43"/>
      <c r="BE21" s="43"/>
    </row>
    <row r="22" spans="1:57" s="4" customFormat="1">
      <c r="A22" s="44">
        <f t="shared" si="9"/>
        <v>16</v>
      </c>
      <c r="B22" s="44">
        <f t="shared" si="9"/>
        <v>16</v>
      </c>
      <c r="C22" s="46">
        <v>10</v>
      </c>
      <c r="D22" s="46">
        <v>1</v>
      </c>
      <c r="E22" s="44">
        <v>20</v>
      </c>
      <c r="F22" s="44">
        <f t="shared" si="10"/>
        <v>16</v>
      </c>
      <c r="G22" s="44">
        <v>270</v>
      </c>
      <c r="H22" s="44"/>
      <c r="I22" s="44"/>
      <c r="J22" s="47" t="s">
        <v>84</v>
      </c>
      <c r="K22" s="48">
        <v>36039</v>
      </c>
      <c r="L22" s="49">
        <f>2014-1998</f>
        <v>16</v>
      </c>
      <c r="M22" s="50" t="s">
        <v>206</v>
      </c>
      <c r="N22" s="46">
        <v>4</v>
      </c>
      <c r="O22" s="46">
        <v>30</v>
      </c>
      <c r="P22" s="46" t="s">
        <v>48</v>
      </c>
      <c r="Q22" s="51" t="s">
        <v>57</v>
      </c>
      <c r="R22" s="52" t="s">
        <v>54</v>
      </c>
      <c r="S22" s="52" t="s">
        <v>51</v>
      </c>
      <c r="T22" s="46">
        <v>1</v>
      </c>
      <c r="U22" s="53">
        <v>7116</v>
      </c>
      <c r="V22" s="53">
        <v>0</v>
      </c>
      <c r="W22" s="53">
        <f t="shared" si="0"/>
        <v>7116</v>
      </c>
      <c r="X22" s="53">
        <v>350.5</v>
      </c>
      <c r="Y22" s="53">
        <v>0</v>
      </c>
      <c r="Z22" s="53">
        <f t="shared" si="1"/>
        <v>1186</v>
      </c>
      <c r="AA22" s="53">
        <f t="shared" si="2"/>
        <v>11860</v>
      </c>
      <c r="AB22" s="53">
        <f t="shared" si="3"/>
        <v>1007.9775000000001</v>
      </c>
      <c r="AC22" s="53">
        <f t="shared" si="4"/>
        <v>223.995</v>
      </c>
      <c r="AD22" s="54">
        <v>541.14</v>
      </c>
      <c r="AE22" s="53">
        <f t="shared" si="5"/>
        <v>149.33000000000001</v>
      </c>
      <c r="AF22" s="53">
        <v>629</v>
      </c>
      <c r="AG22" s="53">
        <v>389</v>
      </c>
      <c r="AH22" s="53">
        <f t="shared" si="6"/>
        <v>3558</v>
      </c>
      <c r="AI22" s="55">
        <v>450</v>
      </c>
      <c r="AJ22" s="55">
        <v>0</v>
      </c>
      <c r="AK22" s="53">
        <f t="shared" si="11"/>
        <v>60.750000000000007</v>
      </c>
      <c r="AL22" s="53">
        <f t="shared" si="12"/>
        <v>13.5</v>
      </c>
      <c r="AM22" s="53">
        <f t="shared" si="13"/>
        <v>16.234199999999998</v>
      </c>
      <c r="AN22" s="53">
        <f t="shared" si="14"/>
        <v>9</v>
      </c>
      <c r="AO22" s="55">
        <f t="shared" si="15"/>
        <v>25.16</v>
      </c>
      <c r="AP22" s="55">
        <f t="shared" si="15"/>
        <v>15.56</v>
      </c>
      <c r="AQ22" s="55">
        <v>0</v>
      </c>
      <c r="AR22" s="55">
        <f t="shared" si="7"/>
        <v>75</v>
      </c>
      <c r="AS22" s="55">
        <f t="shared" si="16"/>
        <v>225</v>
      </c>
      <c r="AT22" s="55">
        <f t="shared" si="8"/>
        <v>750</v>
      </c>
      <c r="AU22" s="55">
        <f t="shared" si="17"/>
        <v>8132.4503999999988</v>
      </c>
      <c r="AV22" s="53">
        <v>6000</v>
      </c>
      <c r="AW22" s="53">
        <f t="shared" si="18"/>
        <v>155619.7604</v>
      </c>
      <c r="AX22" s="56"/>
      <c r="AY22" s="56"/>
      <c r="AZ22" s="56"/>
      <c r="BA22" s="56"/>
      <c r="BB22" s="43"/>
      <c r="BC22" s="43"/>
      <c r="BD22" s="43"/>
      <c r="BE22" s="43"/>
    </row>
    <row r="23" spans="1:57" s="4" customFormat="1">
      <c r="A23" s="44">
        <f t="shared" si="9"/>
        <v>17</v>
      </c>
      <c r="B23" s="44">
        <f t="shared" si="9"/>
        <v>17</v>
      </c>
      <c r="C23" s="46">
        <v>10</v>
      </c>
      <c r="D23" s="46">
        <v>1</v>
      </c>
      <c r="E23" s="44">
        <v>20</v>
      </c>
      <c r="F23" s="44">
        <f t="shared" si="10"/>
        <v>17</v>
      </c>
      <c r="G23" s="44">
        <v>270</v>
      </c>
      <c r="H23" s="44"/>
      <c r="I23" s="44"/>
      <c r="J23" s="47" t="s">
        <v>85</v>
      </c>
      <c r="K23" s="48">
        <v>37438</v>
      </c>
      <c r="L23" s="49">
        <f>2014-2002</f>
        <v>12</v>
      </c>
      <c r="M23" s="50" t="s">
        <v>205</v>
      </c>
      <c r="N23" s="46">
        <v>4</v>
      </c>
      <c r="O23" s="46">
        <v>30</v>
      </c>
      <c r="P23" s="46" t="s">
        <v>48</v>
      </c>
      <c r="Q23" s="51" t="s">
        <v>57</v>
      </c>
      <c r="R23" s="52" t="s">
        <v>86</v>
      </c>
      <c r="S23" s="52" t="s">
        <v>51</v>
      </c>
      <c r="T23" s="46">
        <v>1</v>
      </c>
      <c r="U23" s="53">
        <v>7116</v>
      </c>
      <c r="V23" s="53">
        <v>0</v>
      </c>
      <c r="W23" s="53">
        <f t="shared" si="0"/>
        <v>7116</v>
      </c>
      <c r="X23" s="53">
        <v>280.39999999999998</v>
      </c>
      <c r="Y23" s="53">
        <v>0</v>
      </c>
      <c r="Z23" s="53">
        <f t="shared" si="1"/>
        <v>1186</v>
      </c>
      <c r="AA23" s="53">
        <f t="shared" si="2"/>
        <v>11860</v>
      </c>
      <c r="AB23" s="53">
        <f t="shared" si="3"/>
        <v>998.51400000000001</v>
      </c>
      <c r="AC23" s="53">
        <f t="shared" si="4"/>
        <v>221.89199999999997</v>
      </c>
      <c r="AD23" s="54">
        <v>541.02</v>
      </c>
      <c r="AE23" s="53">
        <f t="shared" si="5"/>
        <v>147.928</v>
      </c>
      <c r="AF23" s="53">
        <v>629</v>
      </c>
      <c r="AG23" s="53">
        <v>389</v>
      </c>
      <c r="AH23" s="53">
        <f t="shared" si="6"/>
        <v>3558</v>
      </c>
      <c r="AI23" s="55">
        <v>450</v>
      </c>
      <c r="AJ23" s="55">
        <v>0</v>
      </c>
      <c r="AK23" s="53">
        <f t="shared" si="11"/>
        <v>60.750000000000007</v>
      </c>
      <c r="AL23" s="53">
        <f t="shared" si="12"/>
        <v>13.5</v>
      </c>
      <c r="AM23" s="53">
        <f t="shared" si="13"/>
        <v>16.230599999999999</v>
      </c>
      <c r="AN23" s="53">
        <f t="shared" si="14"/>
        <v>9</v>
      </c>
      <c r="AO23" s="55">
        <f t="shared" si="15"/>
        <v>25.16</v>
      </c>
      <c r="AP23" s="55">
        <f t="shared" si="15"/>
        <v>15.56</v>
      </c>
      <c r="AQ23" s="55">
        <v>0</v>
      </c>
      <c r="AR23" s="55">
        <f t="shared" si="7"/>
        <v>75</v>
      </c>
      <c r="AS23" s="55">
        <f t="shared" si="16"/>
        <v>225</v>
      </c>
      <c r="AT23" s="55">
        <f t="shared" si="8"/>
        <v>750</v>
      </c>
      <c r="AU23" s="55">
        <f t="shared" si="17"/>
        <v>8132.4071999999987</v>
      </c>
      <c r="AV23" s="53">
        <v>6000</v>
      </c>
      <c r="AW23" s="53">
        <f t="shared" si="18"/>
        <v>154621.45519999997</v>
      </c>
      <c r="AX23" s="56"/>
      <c r="AY23" s="56"/>
      <c r="AZ23" s="56"/>
      <c r="BA23" s="56"/>
      <c r="BB23" s="43"/>
      <c r="BC23" s="43"/>
      <c r="BD23" s="43"/>
      <c r="BE23" s="43"/>
    </row>
    <row r="24" spans="1:57" s="4" customFormat="1">
      <c r="A24" s="44">
        <f t="shared" ref="A24:B39" si="19">A23+1</f>
        <v>18</v>
      </c>
      <c r="B24" s="44">
        <f t="shared" si="19"/>
        <v>18</v>
      </c>
      <c r="C24" s="46">
        <v>10</v>
      </c>
      <c r="D24" s="46">
        <v>1</v>
      </c>
      <c r="E24" s="44">
        <v>20</v>
      </c>
      <c r="F24" s="44">
        <f t="shared" si="10"/>
        <v>18</v>
      </c>
      <c r="G24" s="44">
        <v>270</v>
      </c>
      <c r="H24" s="44"/>
      <c r="I24" s="44"/>
      <c r="J24" s="47" t="s">
        <v>87</v>
      </c>
      <c r="K24" s="48">
        <v>37849</v>
      </c>
      <c r="L24" s="49">
        <f>2014-2003</f>
        <v>11</v>
      </c>
      <c r="M24" s="50" t="s">
        <v>205</v>
      </c>
      <c r="N24" s="46">
        <v>4</v>
      </c>
      <c r="O24" s="46">
        <v>30</v>
      </c>
      <c r="P24" s="46" t="s">
        <v>48</v>
      </c>
      <c r="Q24" s="51" t="s">
        <v>57</v>
      </c>
      <c r="R24" s="52" t="s">
        <v>54</v>
      </c>
      <c r="S24" s="52" t="s">
        <v>51</v>
      </c>
      <c r="T24" s="46">
        <v>1</v>
      </c>
      <c r="U24" s="53">
        <v>7116</v>
      </c>
      <c r="V24" s="53">
        <v>0</v>
      </c>
      <c r="W24" s="53">
        <f t="shared" si="0"/>
        <v>7116</v>
      </c>
      <c r="X24" s="53">
        <v>280.39999999999998</v>
      </c>
      <c r="Y24" s="53">
        <f>W24/30*25%*52</f>
        <v>3083.6</v>
      </c>
      <c r="Z24" s="53">
        <f t="shared" si="1"/>
        <v>1186</v>
      </c>
      <c r="AA24" s="53">
        <f t="shared" si="2"/>
        <v>11860</v>
      </c>
      <c r="AB24" s="53">
        <f t="shared" si="3"/>
        <v>998.51400000000001</v>
      </c>
      <c r="AC24" s="53">
        <f t="shared" si="4"/>
        <v>221.89199999999997</v>
      </c>
      <c r="AD24" s="54">
        <v>541.02</v>
      </c>
      <c r="AE24" s="53">
        <f t="shared" si="5"/>
        <v>147.928</v>
      </c>
      <c r="AF24" s="53">
        <v>629</v>
      </c>
      <c r="AG24" s="53">
        <v>389</v>
      </c>
      <c r="AH24" s="53">
        <f t="shared" si="6"/>
        <v>3558</v>
      </c>
      <c r="AI24" s="55">
        <v>450</v>
      </c>
      <c r="AJ24" s="55">
        <v>0</v>
      </c>
      <c r="AK24" s="53">
        <f t="shared" si="11"/>
        <v>60.750000000000007</v>
      </c>
      <c r="AL24" s="53">
        <f t="shared" si="12"/>
        <v>13.5</v>
      </c>
      <c r="AM24" s="53">
        <f t="shared" si="13"/>
        <v>16.230599999999999</v>
      </c>
      <c r="AN24" s="53">
        <f t="shared" si="14"/>
        <v>9</v>
      </c>
      <c r="AO24" s="55">
        <f t="shared" si="15"/>
        <v>25.16</v>
      </c>
      <c r="AP24" s="55">
        <f t="shared" si="15"/>
        <v>15.56</v>
      </c>
      <c r="AQ24" s="55">
        <f>Y24*6.58%</f>
        <v>202.90087999999997</v>
      </c>
      <c r="AR24" s="55">
        <f t="shared" si="7"/>
        <v>75</v>
      </c>
      <c r="AS24" s="55">
        <f t="shared" si="16"/>
        <v>225</v>
      </c>
      <c r="AT24" s="55">
        <f t="shared" si="8"/>
        <v>750</v>
      </c>
      <c r="AU24" s="55">
        <f t="shared" si="17"/>
        <v>8335.3080799999989</v>
      </c>
      <c r="AV24" s="53">
        <v>6000</v>
      </c>
      <c r="AW24" s="53">
        <f t="shared" si="18"/>
        <v>157907.95607999997</v>
      </c>
      <c r="AX24" s="56"/>
      <c r="AY24" s="56"/>
      <c r="AZ24" s="56"/>
      <c r="BA24" s="56"/>
      <c r="BB24" s="43"/>
      <c r="BC24" s="43"/>
      <c r="BD24" s="43"/>
      <c r="BE24" s="43"/>
    </row>
    <row r="25" spans="1:57" s="4" customFormat="1">
      <c r="A25" s="44">
        <f t="shared" si="19"/>
        <v>19</v>
      </c>
      <c r="B25" s="44">
        <f t="shared" si="19"/>
        <v>19</v>
      </c>
      <c r="C25" s="46">
        <v>10</v>
      </c>
      <c r="D25" s="46">
        <v>1</v>
      </c>
      <c r="E25" s="44">
        <v>20</v>
      </c>
      <c r="F25" s="44">
        <f t="shared" si="10"/>
        <v>19</v>
      </c>
      <c r="G25" s="44">
        <v>270</v>
      </c>
      <c r="H25" s="44"/>
      <c r="I25" s="44"/>
      <c r="J25" s="47" t="s">
        <v>88</v>
      </c>
      <c r="K25" s="48">
        <v>34044</v>
      </c>
      <c r="L25" s="49">
        <f>2014-1993</f>
        <v>21</v>
      </c>
      <c r="M25" s="50" t="s">
        <v>206</v>
      </c>
      <c r="N25" s="46">
        <v>3</v>
      </c>
      <c r="O25" s="46">
        <v>30</v>
      </c>
      <c r="P25" s="46" t="s">
        <v>48</v>
      </c>
      <c r="Q25" s="51" t="s">
        <v>49</v>
      </c>
      <c r="R25" s="52" t="s">
        <v>50</v>
      </c>
      <c r="S25" s="52" t="s">
        <v>51</v>
      </c>
      <c r="T25" s="46">
        <v>1</v>
      </c>
      <c r="U25" s="53">
        <v>6852.3</v>
      </c>
      <c r="V25" s="53">
        <v>0</v>
      </c>
      <c r="W25" s="53">
        <f t="shared" si="0"/>
        <v>6852.3</v>
      </c>
      <c r="X25" s="53">
        <v>420.6</v>
      </c>
      <c r="Y25" s="53">
        <v>0</v>
      </c>
      <c r="Z25" s="53">
        <f t="shared" si="1"/>
        <v>1142.05</v>
      </c>
      <c r="AA25" s="53">
        <f t="shared" si="2"/>
        <v>11420.5</v>
      </c>
      <c r="AB25" s="53">
        <f t="shared" si="3"/>
        <v>981.84150000000011</v>
      </c>
      <c r="AC25" s="53">
        <f t="shared" si="4"/>
        <v>218.18700000000001</v>
      </c>
      <c r="AD25" s="54">
        <v>533.57000000000005</v>
      </c>
      <c r="AE25" s="53">
        <f t="shared" si="5"/>
        <v>145.45800000000003</v>
      </c>
      <c r="AF25" s="53">
        <v>619</v>
      </c>
      <c r="AG25" s="53">
        <v>379</v>
      </c>
      <c r="AH25" s="53">
        <f t="shared" si="6"/>
        <v>3426.15</v>
      </c>
      <c r="AI25" s="55">
        <v>450</v>
      </c>
      <c r="AJ25" s="55">
        <v>0</v>
      </c>
      <c r="AK25" s="53">
        <f t="shared" si="11"/>
        <v>60.750000000000007</v>
      </c>
      <c r="AL25" s="53">
        <f t="shared" si="12"/>
        <v>13.5</v>
      </c>
      <c r="AM25" s="53">
        <f t="shared" si="13"/>
        <v>16.007100000000001</v>
      </c>
      <c r="AN25" s="53">
        <f t="shared" si="14"/>
        <v>9</v>
      </c>
      <c r="AO25" s="55">
        <f t="shared" si="15"/>
        <v>24.76</v>
      </c>
      <c r="AP25" s="55">
        <f t="shared" si="15"/>
        <v>15.16</v>
      </c>
      <c r="AQ25" s="55">
        <v>0</v>
      </c>
      <c r="AR25" s="55">
        <f t="shared" si="7"/>
        <v>75</v>
      </c>
      <c r="AS25" s="55">
        <f t="shared" si="16"/>
        <v>225</v>
      </c>
      <c r="AT25" s="55">
        <f t="shared" si="8"/>
        <v>750</v>
      </c>
      <c r="AU25" s="55">
        <f t="shared" si="17"/>
        <v>8120.1252000000004</v>
      </c>
      <c r="AV25" s="53">
        <v>6000</v>
      </c>
      <c r="AW25" s="53">
        <f t="shared" si="18"/>
        <v>151908.30319999999</v>
      </c>
      <c r="AX25" s="56"/>
      <c r="AY25" s="56"/>
      <c r="AZ25" s="56"/>
      <c r="BA25" s="56"/>
      <c r="BB25" s="43"/>
      <c r="BC25" s="43"/>
      <c r="BD25" s="43"/>
      <c r="BE25" s="43"/>
    </row>
    <row r="26" spans="1:57" s="4" customFormat="1">
      <c r="A26" s="44">
        <f t="shared" si="19"/>
        <v>20</v>
      </c>
      <c r="B26" s="44">
        <f t="shared" si="19"/>
        <v>20</v>
      </c>
      <c r="C26" s="46">
        <v>10</v>
      </c>
      <c r="D26" s="46">
        <v>1</v>
      </c>
      <c r="E26" s="44">
        <v>20</v>
      </c>
      <c r="F26" s="44">
        <f t="shared" si="10"/>
        <v>20</v>
      </c>
      <c r="G26" s="44">
        <v>270</v>
      </c>
      <c r="H26" s="44"/>
      <c r="I26" s="44"/>
      <c r="J26" s="47" t="s">
        <v>92</v>
      </c>
      <c r="K26" s="48">
        <v>35796</v>
      </c>
      <c r="L26" s="49">
        <f>2014-1998</f>
        <v>16</v>
      </c>
      <c r="M26" s="50" t="s">
        <v>206</v>
      </c>
      <c r="N26" s="46">
        <v>4</v>
      </c>
      <c r="O26" s="46">
        <v>30</v>
      </c>
      <c r="P26" s="46" t="s">
        <v>48</v>
      </c>
      <c r="Q26" s="51" t="s">
        <v>57</v>
      </c>
      <c r="R26" s="52" t="s">
        <v>54</v>
      </c>
      <c r="S26" s="52" t="s">
        <v>51</v>
      </c>
      <c r="T26" s="46">
        <v>1</v>
      </c>
      <c r="U26" s="53">
        <v>7116</v>
      </c>
      <c r="V26" s="53">
        <v>0</v>
      </c>
      <c r="W26" s="53">
        <f t="shared" si="0"/>
        <v>7116</v>
      </c>
      <c r="X26" s="53">
        <v>350.5</v>
      </c>
      <c r="Y26" s="53">
        <v>0</v>
      </c>
      <c r="Z26" s="53">
        <f t="shared" si="1"/>
        <v>1186</v>
      </c>
      <c r="AA26" s="53">
        <f t="shared" si="2"/>
        <v>11860</v>
      </c>
      <c r="AB26" s="53">
        <f t="shared" si="3"/>
        <v>1007.9775000000001</v>
      </c>
      <c r="AC26" s="53">
        <f t="shared" si="4"/>
        <v>223.995</v>
      </c>
      <c r="AD26" s="54">
        <v>541.14</v>
      </c>
      <c r="AE26" s="53">
        <f t="shared" si="5"/>
        <v>149.33000000000001</v>
      </c>
      <c r="AF26" s="53">
        <v>629</v>
      </c>
      <c r="AG26" s="53">
        <v>389</v>
      </c>
      <c r="AH26" s="53">
        <f t="shared" si="6"/>
        <v>3558</v>
      </c>
      <c r="AI26" s="55">
        <v>450</v>
      </c>
      <c r="AJ26" s="55">
        <v>0</v>
      </c>
      <c r="AK26" s="53">
        <f t="shared" si="11"/>
        <v>60.750000000000007</v>
      </c>
      <c r="AL26" s="53">
        <f t="shared" si="12"/>
        <v>13.5</v>
      </c>
      <c r="AM26" s="53">
        <f t="shared" si="13"/>
        <v>16.234199999999998</v>
      </c>
      <c r="AN26" s="53">
        <f t="shared" si="14"/>
        <v>9</v>
      </c>
      <c r="AO26" s="55">
        <f t="shared" si="15"/>
        <v>25.16</v>
      </c>
      <c r="AP26" s="55">
        <f t="shared" si="15"/>
        <v>15.56</v>
      </c>
      <c r="AQ26" s="55">
        <v>0</v>
      </c>
      <c r="AR26" s="55">
        <f t="shared" si="7"/>
        <v>75</v>
      </c>
      <c r="AS26" s="55">
        <f t="shared" si="16"/>
        <v>225</v>
      </c>
      <c r="AT26" s="55">
        <f t="shared" si="8"/>
        <v>750</v>
      </c>
      <c r="AU26" s="55">
        <f t="shared" si="17"/>
        <v>8132.4503999999988</v>
      </c>
      <c r="AV26" s="53">
        <v>6000</v>
      </c>
      <c r="AW26" s="53">
        <f t="shared" si="18"/>
        <v>155619.7604</v>
      </c>
      <c r="AX26" s="56"/>
      <c r="AY26" s="56"/>
      <c r="AZ26" s="56"/>
      <c r="BA26" s="56"/>
      <c r="BB26" s="43"/>
      <c r="BC26" s="43"/>
      <c r="BD26" s="43"/>
      <c r="BE26" s="43"/>
    </row>
    <row r="27" spans="1:57" s="4" customFormat="1">
      <c r="A27" s="44">
        <f t="shared" si="19"/>
        <v>21</v>
      </c>
      <c r="B27" s="44">
        <f t="shared" si="19"/>
        <v>21</v>
      </c>
      <c r="C27" s="46">
        <v>10</v>
      </c>
      <c r="D27" s="46">
        <v>1</v>
      </c>
      <c r="E27" s="44">
        <v>20</v>
      </c>
      <c r="F27" s="44">
        <f t="shared" si="10"/>
        <v>21</v>
      </c>
      <c r="G27" s="44">
        <v>270</v>
      </c>
      <c r="H27" s="44"/>
      <c r="I27" s="44"/>
      <c r="J27" s="47" t="s">
        <v>93</v>
      </c>
      <c r="K27" s="48">
        <v>34562</v>
      </c>
      <c r="L27" s="49">
        <f>2014-1994</f>
        <v>20</v>
      </c>
      <c r="M27" s="50" t="s">
        <v>206</v>
      </c>
      <c r="N27" s="46">
        <v>6</v>
      </c>
      <c r="O27" s="46">
        <v>30</v>
      </c>
      <c r="P27" s="46" t="s">
        <v>48</v>
      </c>
      <c r="Q27" s="51" t="s">
        <v>53</v>
      </c>
      <c r="R27" s="52" t="s">
        <v>54</v>
      </c>
      <c r="S27" s="52" t="s">
        <v>51</v>
      </c>
      <c r="T27" s="46">
        <v>1</v>
      </c>
      <c r="U27" s="53">
        <v>7713</v>
      </c>
      <c r="V27" s="53">
        <v>0</v>
      </c>
      <c r="W27" s="53">
        <f t="shared" si="0"/>
        <v>7713</v>
      </c>
      <c r="X27" s="53">
        <v>350.5</v>
      </c>
      <c r="Y27" s="53">
        <v>0</v>
      </c>
      <c r="Z27" s="53">
        <f t="shared" si="1"/>
        <v>1285.5</v>
      </c>
      <c r="AA27" s="53">
        <f t="shared" si="2"/>
        <v>12855.000000000002</v>
      </c>
      <c r="AB27" s="53">
        <f t="shared" si="3"/>
        <v>1088.5725</v>
      </c>
      <c r="AC27" s="53">
        <f t="shared" si="4"/>
        <v>241.905</v>
      </c>
      <c r="AD27" s="54">
        <v>560.17999999999995</v>
      </c>
      <c r="AE27" s="53">
        <f t="shared" si="5"/>
        <v>161.27000000000001</v>
      </c>
      <c r="AF27" s="53">
        <v>714</v>
      </c>
      <c r="AG27" s="53">
        <v>490</v>
      </c>
      <c r="AH27" s="53">
        <f t="shared" si="6"/>
        <v>3856.5000000000005</v>
      </c>
      <c r="AI27" s="55">
        <v>375</v>
      </c>
      <c r="AJ27" s="55">
        <v>70.099999999999994</v>
      </c>
      <c r="AK27" s="53">
        <f t="shared" si="11"/>
        <v>60.08850000000001</v>
      </c>
      <c r="AL27" s="53">
        <f t="shared" si="12"/>
        <v>13.353</v>
      </c>
      <c r="AM27" s="53">
        <f t="shared" si="13"/>
        <v>16.805399999999999</v>
      </c>
      <c r="AN27" s="53">
        <f t="shared" si="14"/>
        <v>8.902000000000001</v>
      </c>
      <c r="AO27" s="55">
        <f t="shared" si="15"/>
        <v>28.560000000000002</v>
      </c>
      <c r="AP27" s="55">
        <f t="shared" si="15"/>
        <v>19.600000000000001</v>
      </c>
      <c r="AQ27" s="55">
        <v>0</v>
      </c>
      <c r="AR27" s="55">
        <f t="shared" si="7"/>
        <v>62.5</v>
      </c>
      <c r="AS27" s="55">
        <f t="shared" si="16"/>
        <v>187.5</v>
      </c>
      <c r="AT27" s="55">
        <f t="shared" si="8"/>
        <v>625</v>
      </c>
      <c r="AU27" s="55">
        <f t="shared" si="17"/>
        <v>7983.9068000000007</v>
      </c>
      <c r="AV27" s="53">
        <v>6000</v>
      </c>
      <c r="AW27" s="53">
        <f t="shared" si="18"/>
        <v>167814.0368</v>
      </c>
      <c r="AX27" s="56"/>
      <c r="AY27" s="56"/>
      <c r="AZ27" s="56"/>
      <c r="BA27" s="56"/>
      <c r="BB27" s="43"/>
      <c r="BC27" s="43"/>
      <c r="BD27" s="43"/>
      <c r="BE27" s="43"/>
    </row>
    <row r="28" spans="1:57" s="4" customFormat="1">
      <c r="A28" s="44">
        <f t="shared" si="19"/>
        <v>22</v>
      </c>
      <c r="B28" s="44">
        <f t="shared" si="19"/>
        <v>22</v>
      </c>
      <c r="C28" s="46">
        <v>10</v>
      </c>
      <c r="D28" s="46">
        <v>1</v>
      </c>
      <c r="E28" s="44">
        <v>20</v>
      </c>
      <c r="F28" s="44">
        <f t="shared" si="10"/>
        <v>22</v>
      </c>
      <c r="G28" s="44">
        <v>270</v>
      </c>
      <c r="H28" s="44"/>
      <c r="I28" s="44"/>
      <c r="J28" s="47" t="s">
        <v>94</v>
      </c>
      <c r="K28" s="48">
        <v>36023</v>
      </c>
      <c r="L28" s="49">
        <f>2014-1998</f>
        <v>16</v>
      </c>
      <c r="M28" s="50" t="s">
        <v>206</v>
      </c>
      <c r="N28" s="46">
        <v>7</v>
      </c>
      <c r="O28" s="46">
        <v>30</v>
      </c>
      <c r="P28" s="46" t="s">
        <v>48</v>
      </c>
      <c r="Q28" s="51" t="s">
        <v>64</v>
      </c>
      <c r="R28" s="52" t="s">
        <v>54</v>
      </c>
      <c r="S28" s="52" t="s">
        <v>51</v>
      </c>
      <c r="T28" s="46">
        <v>1</v>
      </c>
      <c r="U28" s="53">
        <v>8086.2</v>
      </c>
      <c r="V28" s="53">
        <v>0</v>
      </c>
      <c r="W28" s="53">
        <f t="shared" si="0"/>
        <v>8086.2</v>
      </c>
      <c r="X28" s="53">
        <v>350.5</v>
      </c>
      <c r="Y28" s="53">
        <v>0</v>
      </c>
      <c r="Z28" s="53">
        <f t="shared" si="1"/>
        <v>1347.7</v>
      </c>
      <c r="AA28" s="53">
        <f t="shared" si="2"/>
        <v>13477.000000000002</v>
      </c>
      <c r="AB28" s="53">
        <f t="shared" si="3"/>
        <v>1138.9545000000003</v>
      </c>
      <c r="AC28" s="53">
        <f t="shared" si="4"/>
        <v>253.101</v>
      </c>
      <c r="AD28" s="54">
        <v>570.9</v>
      </c>
      <c r="AE28" s="53">
        <f t="shared" si="5"/>
        <v>168.73400000000001</v>
      </c>
      <c r="AF28" s="53">
        <v>722</v>
      </c>
      <c r="AG28" s="53">
        <v>500</v>
      </c>
      <c r="AH28" s="53">
        <f t="shared" si="6"/>
        <v>4043.1000000000004</v>
      </c>
      <c r="AI28" s="55">
        <v>375</v>
      </c>
      <c r="AJ28" s="55">
        <v>0</v>
      </c>
      <c r="AK28" s="53">
        <f t="shared" si="11"/>
        <v>50.625</v>
      </c>
      <c r="AL28" s="53">
        <f t="shared" si="12"/>
        <v>11.25</v>
      </c>
      <c r="AM28" s="53">
        <f t="shared" si="13"/>
        <v>17.126999999999999</v>
      </c>
      <c r="AN28" s="53">
        <f t="shared" si="14"/>
        <v>7.5</v>
      </c>
      <c r="AO28" s="55">
        <f t="shared" si="15"/>
        <v>28.88</v>
      </c>
      <c r="AP28" s="55">
        <f t="shared" si="15"/>
        <v>20</v>
      </c>
      <c r="AQ28" s="55">
        <v>0</v>
      </c>
      <c r="AR28" s="55">
        <f t="shared" si="7"/>
        <v>62.5</v>
      </c>
      <c r="AS28" s="55">
        <f t="shared" si="16"/>
        <v>187.5</v>
      </c>
      <c r="AT28" s="55">
        <f t="shared" si="8"/>
        <v>625</v>
      </c>
      <c r="AU28" s="55">
        <f t="shared" si="17"/>
        <v>6999.5839999999998</v>
      </c>
      <c r="AV28" s="53">
        <v>6000</v>
      </c>
      <c r="AW28" s="53">
        <f t="shared" si="18"/>
        <v>173352.05799999999</v>
      </c>
      <c r="AX28" s="56"/>
      <c r="AY28" s="56"/>
      <c r="AZ28" s="56"/>
      <c r="BA28" s="56"/>
      <c r="BB28" s="43"/>
      <c r="BC28" s="43"/>
      <c r="BD28" s="43"/>
      <c r="BE28" s="43"/>
    </row>
    <row r="29" spans="1:57" s="4" customFormat="1">
      <c r="A29" s="44">
        <f t="shared" si="19"/>
        <v>23</v>
      </c>
      <c r="B29" s="44">
        <f t="shared" si="19"/>
        <v>23</v>
      </c>
      <c r="C29" s="46">
        <v>10</v>
      </c>
      <c r="D29" s="46">
        <v>1</v>
      </c>
      <c r="E29" s="44">
        <v>20</v>
      </c>
      <c r="F29" s="44">
        <f t="shared" si="10"/>
        <v>23</v>
      </c>
      <c r="G29" s="44">
        <v>270</v>
      </c>
      <c r="H29" s="44"/>
      <c r="I29" s="44"/>
      <c r="J29" s="47" t="s">
        <v>95</v>
      </c>
      <c r="K29" s="48">
        <v>31199</v>
      </c>
      <c r="L29" s="49">
        <f>2014-1985</f>
        <v>29</v>
      </c>
      <c r="M29" s="50" t="s">
        <v>206</v>
      </c>
      <c r="N29" s="46">
        <v>7</v>
      </c>
      <c r="O29" s="46">
        <v>40</v>
      </c>
      <c r="P29" s="46" t="s">
        <v>48</v>
      </c>
      <c r="Q29" s="51" t="s">
        <v>96</v>
      </c>
      <c r="R29" s="52" t="s">
        <v>97</v>
      </c>
      <c r="S29" s="52" t="s">
        <v>61</v>
      </c>
      <c r="T29" s="46">
        <v>1</v>
      </c>
      <c r="U29" s="53">
        <v>10347.6</v>
      </c>
      <c r="V29" s="53">
        <v>0</v>
      </c>
      <c r="W29" s="53">
        <f t="shared" si="0"/>
        <v>10347.6</v>
      </c>
      <c r="X29" s="53">
        <v>490.7</v>
      </c>
      <c r="Y29" s="53">
        <f>W29/30*25%*52</f>
        <v>4483.96</v>
      </c>
      <c r="Z29" s="53">
        <f t="shared" si="1"/>
        <v>1724.6000000000001</v>
      </c>
      <c r="AA29" s="53">
        <f t="shared" si="2"/>
        <v>17246</v>
      </c>
      <c r="AB29" s="53">
        <f t="shared" si="3"/>
        <v>1463.1705000000002</v>
      </c>
      <c r="AC29" s="53">
        <f t="shared" si="4"/>
        <v>325.149</v>
      </c>
      <c r="AD29" s="54">
        <v>640.29</v>
      </c>
      <c r="AE29" s="53">
        <f t="shared" si="5"/>
        <v>216.76600000000002</v>
      </c>
      <c r="AF29" s="53">
        <v>936</v>
      </c>
      <c r="AG29" s="53">
        <v>650</v>
      </c>
      <c r="AH29" s="53">
        <f t="shared" si="6"/>
        <v>5173.8</v>
      </c>
      <c r="AI29" s="55">
        <v>500</v>
      </c>
      <c r="AJ29" s="55">
        <v>70.099999999999994</v>
      </c>
      <c r="AK29" s="53">
        <f t="shared" si="11"/>
        <v>76.96350000000001</v>
      </c>
      <c r="AL29" s="53">
        <f t="shared" si="12"/>
        <v>17.103000000000002</v>
      </c>
      <c r="AM29" s="53">
        <f t="shared" si="13"/>
        <v>19.208699999999997</v>
      </c>
      <c r="AN29" s="53">
        <f t="shared" si="14"/>
        <v>11.402000000000001</v>
      </c>
      <c r="AO29" s="55">
        <f t="shared" si="15"/>
        <v>37.44</v>
      </c>
      <c r="AP29" s="55">
        <f t="shared" si="15"/>
        <v>26</v>
      </c>
      <c r="AQ29" s="55">
        <f>Y29*6.58%</f>
        <v>295.04456799999997</v>
      </c>
      <c r="AR29" s="55">
        <f t="shared" si="7"/>
        <v>83.333333333333343</v>
      </c>
      <c r="AS29" s="55">
        <f t="shared" si="16"/>
        <v>250.00000000000003</v>
      </c>
      <c r="AT29" s="55">
        <f t="shared" si="8"/>
        <v>833.33333333333337</v>
      </c>
      <c r="AU29" s="55">
        <f t="shared" si="17"/>
        <v>10560.317634666668</v>
      </c>
      <c r="AV29" s="53">
        <v>6000</v>
      </c>
      <c r="AW29" s="53">
        <f t="shared" si="18"/>
        <v>226024.7836346667</v>
      </c>
      <c r="AX29" s="56"/>
      <c r="AY29" s="56"/>
      <c r="AZ29" s="56"/>
      <c r="BA29" s="56"/>
      <c r="BB29" s="43"/>
      <c r="BC29" s="43"/>
      <c r="BD29" s="43"/>
      <c r="BE29" s="43"/>
    </row>
    <row r="30" spans="1:57" s="4" customFormat="1">
      <c r="A30" s="44">
        <f t="shared" si="19"/>
        <v>24</v>
      </c>
      <c r="B30" s="44">
        <f t="shared" si="19"/>
        <v>24</v>
      </c>
      <c r="C30" s="46">
        <v>10</v>
      </c>
      <c r="D30" s="46">
        <v>1</v>
      </c>
      <c r="E30" s="44">
        <v>20</v>
      </c>
      <c r="F30" s="44">
        <f t="shared" si="10"/>
        <v>24</v>
      </c>
      <c r="G30" s="44">
        <v>270</v>
      </c>
      <c r="H30" s="44"/>
      <c r="I30" s="44"/>
      <c r="J30" s="47" t="s">
        <v>98</v>
      </c>
      <c r="K30" s="48">
        <v>35140</v>
      </c>
      <c r="L30" s="49">
        <f>2014-1996</f>
        <v>18</v>
      </c>
      <c r="M30" s="50" t="s">
        <v>205</v>
      </c>
      <c r="N30" s="46">
        <v>8</v>
      </c>
      <c r="O30" s="46">
        <v>40</v>
      </c>
      <c r="P30" s="46" t="s">
        <v>48</v>
      </c>
      <c r="Q30" s="51" t="s">
        <v>99</v>
      </c>
      <c r="R30" s="52" t="s">
        <v>100</v>
      </c>
      <c r="S30" s="52" t="s">
        <v>61</v>
      </c>
      <c r="T30" s="46">
        <v>1</v>
      </c>
      <c r="U30" s="53">
        <v>10822.5</v>
      </c>
      <c r="V30" s="53">
        <v>0</v>
      </c>
      <c r="W30" s="53">
        <f t="shared" si="0"/>
        <v>10822.5</v>
      </c>
      <c r="X30" s="53">
        <v>350.5</v>
      </c>
      <c r="Y30" s="53">
        <v>0</v>
      </c>
      <c r="Z30" s="53">
        <f t="shared" si="1"/>
        <v>1803.75</v>
      </c>
      <c r="AA30" s="53">
        <f t="shared" si="2"/>
        <v>18037.5</v>
      </c>
      <c r="AB30" s="53">
        <f t="shared" si="3"/>
        <v>1508.355</v>
      </c>
      <c r="AC30" s="53">
        <f t="shared" si="4"/>
        <v>335.19</v>
      </c>
      <c r="AD30" s="54">
        <v>653.80999999999995</v>
      </c>
      <c r="AE30" s="53">
        <f t="shared" si="5"/>
        <v>223.46</v>
      </c>
      <c r="AF30" s="53">
        <v>951</v>
      </c>
      <c r="AG30" s="53">
        <v>665</v>
      </c>
      <c r="AH30" s="53">
        <f t="shared" si="6"/>
        <v>5411.25</v>
      </c>
      <c r="AI30" s="55">
        <v>500</v>
      </c>
      <c r="AJ30" s="55">
        <v>0</v>
      </c>
      <c r="AK30" s="53">
        <f t="shared" si="11"/>
        <v>67.5</v>
      </c>
      <c r="AL30" s="53">
        <f t="shared" si="12"/>
        <v>15</v>
      </c>
      <c r="AM30" s="53">
        <f t="shared" si="13"/>
        <v>19.614299999999997</v>
      </c>
      <c r="AN30" s="53">
        <f t="shared" si="14"/>
        <v>10</v>
      </c>
      <c r="AO30" s="55">
        <f t="shared" si="15"/>
        <v>38.04</v>
      </c>
      <c r="AP30" s="55">
        <f t="shared" si="15"/>
        <v>26.6</v>
      </c>
      <c r="AQ30" s="55">
        <v>0</v>
      </c>
      <c r="AR30" s="55">
        <f t="shared" si="7"/>
        <v>83.333333333333343</v>
      </c>
      <c r="AS30" s="55">
        <f t="shared" si="16"/>
        <v>250.00000000000003</v>
      </c>
      <c r="AT30" s="55">
        <f t="shared" si="8"/>
        <v>833.33333333333337</v>
      </c>
      <c r="AU30" s="55">
        <f t="shared" si="17"/>
        <v>9287.7182666666649</v>
      </c>
      <c r="AV30" s="53">
        <v>6000</v>
      </c>
      <c r="AW30" s="53">
        <f t="shared" si="18"/>
        <v>226657.99826666663</v>
      </c>
      <c r="AX30" s="56"/>
      <c r="AY30" s="56"/>
      <c r="AZ30" s="56"/>
      <c r="BA30" s="56"/>
      <c r="BB30" s="43"/>
      <c r="BC30" s="43"/>
      <c r="BD30" s="43"/>
      <c r="BE30" s="43"/>
    </row>
    <row r="31" spans="1:57" s="4" customFormat="1">
      <c r="A31" s="44">
        <f t="shared" si="19"/>
        <v>25</v>
      </c>
      <c r="B31" s="44">
        <f t="shared" si="19"/>
        <v>25</v>
      </c>
      <c r="C31" s="46">
        <v>10</v>
      </c>
      <c r="D31" s="46">
        <v>1</v>
      </c>
      <c r="E31" s="44">
        <v>20</v>
      </c>
      <c r="F31" s="44">
        <f t="shared" si="10"/>
        <v>25</v>
      </c>
      <c r="G31" s="44">
        <v>270</v>
      </c>
      <c r="H31" s="44"/>
      <c r="I31" s="44"/>
      <c r="J31" s="47" t="s">
        <v>101</v>
      </c>
      <c r="K31" s="48">
        <v>34243</v>
      </c>
      <c r="L31" s="49">
        <f>2014-1993</f>
        <v>21</v>
      </c>
      <c r="M31" s="50" t="s">
        <v>206</v>
      </c>
      <c r="N31" s="46">
        <v>3</v>
      </c>
      <c r="O31" s="46">
        <v>30</v>
      </c>
      <c r="P31" s="46" t="s">
        <v>48</v>
      </c>
      <c r="Q31" s="51" t="s">
        <v>49</v>
      </c>
      <c r="R31" s="52" t="s">
        <v>50</v>
      </c>
      <c r="S31" s="52" t="s">
        <v>61</v>
      </c>
      <c r="T31" s="46">
        <v>1</v>
      </c>
      <c r="U31" s="53">
        <v>6852.3</v>
      </c>
      <c r="V31" s="53">
        <v>0</v>
      </c>
      <c r="W31" s="53">
        <f t="shared" si="0"/>
        <v>6852.3</v>
      </c>
      <c r="X31" s="53">
        <v>420.6</v>
      </c>
      <c r="Y31" s="53">
        <v>0</v>
      </c>
      <c r="Z31" s="53">
        <f t="shared" si="1"/>
        <v>1142.05</v>
      </c>
      <c r="AA31" s="53">
        <f t="shared" si="2"/>
        <v>11420.5</v>
      </c>
      <c r="AB31" s="53">
        <f t="shared" si="3"/>
        <v>981.84150000000011</v>
      </c>
      <c r="AC31" s="53">
        <f t="shared" si="4"/>
        <v>218.18700000000001</v>
      </c>
      <c r="AD31" s="54">
        <v>533.57000000000005</v>
      </c>
      <c r="AE31" s="53">
        <f t="shared" si="5"/>
        <v>145.45800000000003</v>
      </c>
      <c r="AF31" s="53">
        <v>619</v>
      </c>
      <c r="AG31" s="53">
        <v>379</v>
      </c>
      <c r="AH31" s="53">
        <f t="shared" si="6"/>
        <v>3426.15</v>
      </c>
      <c r="AI31" s="55">
        <v>450</v>
      </c>
      <c r="AJ31" s="55">
        <v>0</v>
      </c>
      <c r="AK31" s="53">
        <f t="shared" si="11"/>
        <v>60.750000000000007</v>
      </c>
      <c r="AL31" s="53">
        <f t="shared" si="12"/>
        <v>13.5</v>
      </c>
      <c r="AM31" s="53">
        <f t="shared" si="13"/>
        <v>16.007100000000001</v>
      </c>
      <c r="AN31" s="53">
        <f t="shared" si="14"/>
        <v>9</v>
      </c>
      <c r="AO31" s="55">
        <f t="shared" si="15"/>
        <v>24.76</v>
      </c>
      <c r="AP31" s="55">
        <f t="shared" si="15"/>
        <v>15.16</v>
      </c>
      <c r="AQ31" s="55">
        <v>0</v>
      </c>
      <c r="AR31" s="55">
        <f t="shared" si="7"/>
        <v>75</v>
      </c>
      <c r="AS31" s="55">
        <f t="shared" si="16"/>
        <v>225</v>
      </c>
      <c r="AT31" s="55">
        <f t="shared" si="8"/>
        <v>750</v>
      </c>
      <c r="AU31" s="55">
        <f t="shared" si="17"/>
        <v>8120.1252000000004</v>
      </c>
      <c r="AV31" s="53">
        <v>6000</v>
      </c>
      <c r="AW31" s="53">
        <f t="shared" si="18"/>
        <v>151908.30319999999</v>
      </c>
      <c r="AX31" s="56"/>
      <c r="AY31" s="56"/>
      <c r="AZ31" s="56"/>
      <c r="BA31" s="56"/>
      <c r="BB31" s="43"/>
      <c r="BC31" s="43"/>
      <c r="BD31" s="43"/>
      <c r="BE31" s="43"/>
    </row>
    <row r="32" spans="1:57" s="4" customFormat="1">
      <c r="A32" s="44">
        <f t="shared" si="19"/>
        <v>26</v>
      </c>
      <c r="B32" s="44">
        <f t="shared" si="19"/>
        <v>26</v>
      </c>
      <c r="C32" s="46">
        <v>10</v>
      </c>
      <c r="D32" s="46">
        <v>1</v>
      </c>
      <c r="E32" s="44">
        <v>20</v>
      </c>
      <c r="F32" s="44">
        <f t="shared" si="10"/>
        <v>26</v>
      </c>
      <c r="G32" s="44">
        <v>270</v>
      </c>
      <c r="H32" s="44"/>
      <c r="I32" s="44"/>
      <c r="J32" s="47" t="s">
        <v>102</v>
      </c>
      <c r="K32" s="48">
        <v>37272</v>
      </c>
      <c r="L32" s="49">
        <f>2014-2002</f>
        <v>12</v>
      </c>
      <c r="M32" s="50" t="s">
        <v>206</v>
      </c>
      <c r="N32" s="46">
        <v>13</v>
      </c>
      <c r="O32" s="46">
        <v>30</v>
      </c>
      <c r="P32" s="46" t="s">
        <v>48</v>
      </c>
      <c r="Q32" s="51" t="s">
        <v>103</v>
      </c>
      <c r="R32" s="52" t="s">
        <v>60</v>
      </c>
      <c r="S32" s="52" t="s">
        <v>61</v>
      </c>
      <c r="T32" s="46">
        <v>1</v>
      </c>
      <c r="U32" s="53">
        <v>9861</v>
      </c>
      <c r="V32" s="53">
        <v>0</v>
      </c>
      <c r="W32" s="53">
        <f t="shared" si="0"/>
        <v>9861</v>
      </c>
      <c r="X32" s="53">
        <v>280.39999999999998</v>
      </c>
      <c r="Y32" s="53">
        <v>0</v>
      </c>
      <c r="Z32" s="53">
        <f t="shared" si="1"/>
        <v>1643.5</v>
      </c>
      <c r="AA32" s="53">
        <f t="shared" si="2"/>
        <v>16435</v>
      </c>
      <c r="AB32" s="53">
        <f t="shared" si="3"/>
        <v>1369.0889999999999</v>
      </c>
      <c r="AC32" s="53">
        <f t="shared" si="4"/>
        <v>304.24199999999996</v>
      </c>
      <c r="AD32" s="54">
        <v>625.79</v>
      </c>
      <c r="AE32" s="53">
        <f t="shared" si="5"/>
        <v>202.828</v>
      </c>
      <c r="AF32" s="53">
        <v>926</v>
      </c>
      <c r="AG32" s="53">
        <v>578</v>
      </c>
      <c r="AH32" s="53">
        <f t="shared" si="6"/>
        <v>4930.5</v>
      </c>
      <c r="AI32" s="55">
        <v>375</v>
      </c>
      <c r="AJ32" s="55">
        <v>0</v>
      </c>
      <c r="AK32" s="53">
        <f t="shared" si="11"/>
        <v>50.625</v>
      </c>
      <c r="AL32" s="53">
        <f t="shared" si="12"/>
        <v>11.25</v>
      </c>
      <c r="AM32" s="53">
        <f t="shared" si="13"/>
        <v>18.773699999999998</v>
      </c>
      <c r="AN32" s="53">
        <f t="shared" si="14"/>
        <v>7.5</v>
      </c>
      <c r="AO32" s="55">
        <f t="shared" si="15"/>
        <v>37.04</v>
      </c>
      <c r="AP32" s="55">
        <f t="shared" si="15"/>
        <v>23.12</v>
      </c>
      <c r="AQ32" s="55">
        <v>0</v>
      </c>
      <c r="AR32" s="55">
        <f t="shared" si="7"/>
        <v>62.5</v>
      </c>
      <c r="AS32" s="55">
        <f t="shared" si="16"/>
        <v>187.5</v>
      </c>
      <c r="AT32" s="55">
        <f t="shared" si="8"/>
        <v>625</v>
      </c>
      <c r="AU32" s="55">
        <f t="shared" si="17"/>
        <v>7154.7044000000005</v>
      </c>
      <c r="AV32" s="53">
        <v>6000</v>
      </c>
      <c r="AW32" s="53">
        <f t="shared" si="18"/>
        <v>205931.89240000001</v>
      </c>
      <c r="AX32" s="56"/>
      <c r="AY32" s="56"/>
      <c r="AZ32" s="56"/>
      <c r="BA32" s="56"/>
      <c r="BB32" s="43"/>
      <c r="BC32" s="43"/>
      <c r="BD32" s="43"/>
      <c r="BE32" s="43"/>
    </row>
    <row r="33" spans="1:57" s="4" customFormat="1">
      <c r="A33" s="44">
        <f t="shared" si="19"/>
        <v>27</v>
      </c>
      <c r="B33" s="44">
        <f t="shared" si="19"/>
        <v>27</v>
      </c>
      <c r="C33" s="46">
        <v>10</v>
      </c>
      <c r="D33" s="46">
        <v>1</v>
      </c>
      <c r="E33" s="44">
        <v>20</v>
      </c>
      <c r="F33" s="44">
        <f t="shared" si="10"/>
        <v>27</v>
      </c>
      <c r="G33" s="44">
        <v>270</v>
      </c>
      <c r="H33" s="44"/>
      <c r="I33" s="44"/>
      <c r="J33" s="47" t="s">
        <v>104</v>
      </c>
      <c r="K33" s="48">
        <v>34213</v>
      </c>
      <c r="L33" s="49">
        <f>2014-1993</f>
        <v>21</v>
      </c>
      <c r="M33" s="50" t="s">
        <v>206</v>
      </c>
      <c r="N33" s="46">
        <v>4</v>
      </c>
      <c r="O33" s="46">
        <v>30</v>
      </c>
      <c r="P33" s="46" t="s">
        <v>48</v>
      </c>
      <c r="Q33" s="51" t="s">
        <v>57</v>
      </c>
      <c r="R33" s="52" t="s">
        <v>54</v>
      </c>
      <c r="S33" s="52" t="s">
        <v>51</v>
      </c>
      <c r="T33" s="46">
        <v>1</v>
      </c>
      <c r="U33" s="53">
        <v>7116</v>
      </c>
      <c r="V33" s="53">
        <v>0</v>
      </c>
      <c r="W33" s="53">
        <f t="shared" si="0"/>
        <v>7116</v>
      </c>
      <c r="X33" s="53">
        <v>420.6</v>
      </c>
      <c r="Y33" s="53">
        <f>W33/30*25%*52</f>
        <v>3083.6</v>
      </c>
      <c r="Z33" s="53">
        <f t="shared" si="1"/>
        <v>1186</v>
      </c>
      <c r="AA33" s="53">
        <f t="shared" si="2"/>
        <v>11860</v>
      </c>
      <c r="AB33" s="53">
        <f t="shared" si="3"/>
        <v>1017.4410000000001</v>
      </c>
      <c r="AC33" s="53">
        <f t="shared" si="4"/>
        <v>226.09800000000001</v>
      </c>
      <c r="AD33" s="54">
        <v>541.28</v>
      </c>
      <c r="AE33" s="53">
        <f t="shared" si="5"/>
        <v>150.732</v>
      </c>
      <c r="AF33" s="53">
        <v>629</v>
      </c>
      <c r="AG33" s="53">
        <v>389</v>
      </c>
      <c r="AH33" s="53">
        <f t="shared" si="6"/>
        <v>3558</v>
      </c>
      <c r="AI33" s="55">
        <v>450</v>
      </c>
      <c r="AJ33" s="55">
        <v>0</v>
      </c>
      <c r="AK33" s="53">
        <f t="shared" si="11"/>
        <v>60.750000000000007</v>
      </c>
      <c r="AL33" s="53">
        <f t="shared" si="12"/>
        <v>13.5</v>
      </c>
      <c r="AM33" s="53">
        <f t="shared" si="13"/>
        <v>16.238399999999999</v>
      </c>
      <c r="AN33" s="53">
        <f t="shared" si="14"/>
        <v>9</v>
      </c>
      <c r="AO33" s="55">
        <f t="shared" si="15"/>
        <v>25.16</v>
      </c>
      <c r="AP33" s="55">
        <f t="shared" si="15"/>
        <v>15.56</v>
      </c>
      <c r="AQ33" s="55">
        <f>Y33*6.58%</f>
        <v>202.90087999999997</v>
      </c>
      <c r="AR33" s="55">
        <f t="shared" si="7"/>
        <v>75</v>
      </c>
      <c r="AS33" s="55">
        <f t="shared" si="16"/>
        <v>225</v>
      </c>
      <c r="AT33" s="55">
        <f t="shared" si="8"/>
        <v>750</v>
      </c>
      <c r="AU33" s="55">
        <f t="shared" si="17"/>
        <v>8335.4016799999972</v>
      </c>
      <c r="AV33" s="53">
        <v>6000</v>
      </c>
      <c r="AW33" s="53">
        <f t="shared" si="18"/>
        <v>159904.81368000002</v>
      </c>
      <c r="AX33" s="56"/>
      <c r="AY33" s="56"/>
      <c r="AZ33" s="56"/>
      <c r="BA33" s="56"/>
      <c r="BB33" s="43"/>
      <c r="BC33" s="43"/>
      <c r="BD33" s="43"/>
      <c r="BE33" s="43"/>
    </row>
    <row r="34" spans="1:57" s="4" customFormat="1">
      <c r="A34" s="44">
        <f t="shared" si="19"/>
        <v>28</v>
      </c>
      <c r="B34" s="44">
        <f t="shared" si="19"/>
        <v>28</v>
      </c>
      <c r="C34" s="46">
        <v>10</v>
      </c>
      <c r="D34" s="46">
        <v>1</v>
      </c>
      <c r="E34" s="44">
        <v>20</v>
      </c>
      <c r="F34" s="44">
        <f t="shared" si="10"/>
        <v>28</v>
      </c>
      <c r="G34" s="44">
        <v>270</v>
      </c>
      <c r="H34" s="44"/>
      <c r="I34" s="44"/>
      <c r="J34" s="47" t="s">
        <v>105</v>
      </c>
      <c r="K34" s="48">
        <v>37453</v>
      </c>
      <c r="L34" s="49">
        <f>2014-2002</f>
        <v>12</v>
      </c>
      <c r="M34" s="50" t="s">
        <v>205</v>
      </c>
      <c r="N34" s="46">
        <v>4</v>
      </c>
      <c r="O34" s="46">
        <v>30</v>
      </c>
      <c r="P34" s="46" t="s">
        <v>48</v>
      </c>
      <c r="Q34" s="51" t="s">
        <v>57</v>
      </c>
      <c r="R34" s="52" t="s">
        <v>54</v>
      </c>
      <c r="S34" s="52" t="s">
        <v>51</v>
      </c>
      <c r="T34" s="46">
        <v>1</v>
      </c>
      <c r="U34" s="53">
        <v>7116</v>
      </c>
      <c r="V34" s="53">
        <v>0</v>
      </c>
      <c r="W34" s="53">
        <f t="shared" si="0"/>
        <v>7116</v>
      </c>
      <c r="X34" s="53">
        <v>280.39999999999998</v>
      </c>
      <c r="Y34" s="53">
        <f>W34/30*25%*52</f>
        <v>3083.6</v>
      </c>
      <c r="Z34" s="53">
        <f t="shared" si="1"/>
        <v>1186</v>
      </c>
      <c r="AA34" s="53">
        <f t="shared" si="2"/>
        <v>11860</v>
      </c>
      <c r="AB34" s="53">
        <f t="shared" si="3"/>
        <v>998.51400000000001</v>
      </c>
      <c r="AC34" s="53">
        <f t="shared" si="4"/>
        <v>221.89199999999997</v>
      </c>
      <c r="AD34" s="54">
        <v>541.02</v>
      </c>
      <c r="AE34" s="53">
        <f t="shared" si="5"/>
        <v>147.928</v>
      </c>
      <c r="AF34" s="53">
        <v>629</v>
      </c>
      <c r="AG34" s="53">
        <v>389</v>
      </c>
      <c r="AH34" s="53">
        <f t="shared" si="6"/>
        <v>3558</v>
      </c>
      <c r="AI34" s="55">
        <v>450</v>
      </c>
      <c r="AJ34" s="55">
        <v>0</v>
      </c>
      <c r="AK34" s="53">
        <f t="shared" si="11"/>
        <v>60.750000000000007</v>
      </c>
      <c r="AL34" s="53">
        <f t="shared" si="12"/>
        <v>13.5</v>
      </c>
      <c r="AM34" s="53">
        <f t="shared" si="13"/>
        <v>16.230599999999999</v>
      </c>
      <c r="AN34" s="53">
        <f t="shared" si="14"/>
        <v>9</v>
      </c>
      <c r="AO34" s="55">
        <f t="shared" si="15"/>
        <v>25.16</v>
      </c>
      <c r="AP34" s="55">
        <f t="shared" si="15"/>
        <v>15.56</v>
      </c>
      <c r="AQ34" s="55">
        <v>0</v>
      </c>
      <c r="AR34" s="55">
        <f t="shared" si="7"/>
        <v>75</v>
      </c>
      <c r="AS34" s="55">
        <f t="shared" si="16"/>
        <v>225</v>
      </c>
      <c r="AT34" s="55">
        <f t="shared" si="8"/>
        <v>750</v>
      </c>
      <c r="AU34" s="55">
        <f t="shared" si="17"/>
        <v>8132.4071999999987</v>
      </c>
      <c r="AV34" s="53">
        <v>6000</v>
      </c>
      <c r="AW34" s="53">
        <f t="shared" si="18"/>
        <v>157705.05519999997</v>
      </c>
      <c r="AX34" s="56"/>
      <c r="AY34" s="56"/>
      <c r="AZ34" s="56"/>
      <c r="BA34" s="56"/>
      <c r="BB34" s="43"/>
      <c r="BC34" s="43"/>
      <c r="BD34" s="43"/>
      <c r="BE34" s="43"/>
    </row>
    <row r="35" spans="1:57" s="4" customFormat="1">
      <c r="A35" s="44">
        <f t="shared" si="19"/>
        <v>29</v>
      </c>
      <c r="B35" s="44">
        <f t="shared" si="19"/>
        <v>29</v>
      </c>
      <c r="C35" s="46">
        <v>10</v>
      </c>
      <c r="D35" s="46">
        <v>1</v>
      </c>
      <c r="E35" s="44">
        <v>20</v>
      </c>
      <c r="F35" s="44">
        <f t="shared" si="10"/>
        <v>29</v>
      </c>
      <c r="G35" s="44">
        <v>270</v>
      </c>
      <c r="H35" s="44"/>
      <c r="I35" s="44"/>
      <c r="J35" s="47" t="s">
        <v>106</v>
      </c>
      <c r="K35" s="48">
        <v>36708</v>
      </c>
      <c r="L35" s="49">
        <f>2014-2000</f>
        <v>14</v>
      </c>
      <c r="M35" s="50" t="s">
        <v>206</v>
      </c>
      <c r="N35" s="46">
        <v>9</v>
      </c>
      <c r="O35" s="46">
        <v>30</v>
      </c>
      <c r="P35" s="46" t="s">
        <v>48</v>
      </c>
      <c r="Q35" s="51" t="s">
        <v>107</v>
      </c>
      <c r="R35" s="52" t="s">
        <v>61</v>
      </c>
      <c r="S35" s="52" t="s">
        <v>61</v>
      </c>
      <c r="T35" s="46">
        <v>1</v>
      </c>
      <c r="U35" s="53">
        <v>8953.2000000000007</v>
      </c>
      <c r="V35" s="53">
        <v>0</v>
      </c>
      <c r="W35" s="53">
        <f t="shared" si="0"/>
        <v>8953.2000000000007</v>
      </c>
      <c r="X35" s="53">
        <v>280.39999999999998</v>
      </c>
      <c r="Y35" s="53">
        <v>0</v>
      </c>
      <c r="Z35" s="53">
        <f t="shared" si="1"/>
        <v>1492.2</v>
      </c>
      <c r="AA35" s="53">
        <f t="shared" si="2"/>
        <v>14922</v>
      </c>
      <c r="AB35" s="53">
        <f t="shared" si="3"/>
        <v>1246.5360000000001</v>
      </c>
      <c r="AC35" s="53">
        <f t="shared" si="4"/>
        <v>277.00799999999998</v>
      </c>
      <c r="AD35" s="54">
        <v>600.29</v>
      </c>
      <c r="AE35" s="53">
        <f t="shared" si="5"/>
        <v>184.672</v>
      </c>
      <c r="AF35" s="53">
        <v>746</v>
      </c>
      <c r="AG35" s="53">
        <v>524</v>
      </c>
      <c r="AH35" s="53">
        <f t="shared" si="6"/>
        <v>4476.6000000000004</v>
      </c>
      <c r="AI35" s="55">
        <v>375</v>
      </c>
      <c r="AJ35" s="55">
        <v>70.099999999999994</v>
      </c>
      <c r="AK35" s="53">
        <f t="shared" si="11"/>
        <v>60.08850000000001</v>
      </c>
      <c r="AL35" s="53">
        <f t="shared" si="12"/>
        <v>13.353</v>
      </c>
      <c r="AM35" s="53">
        <f t="shared" si="13"/>
        <v>18.008699999999997</v>
      </c>
      <c r="AN35" s="53">
        <f t="shared" si="14"/>
        <v>8.902000000000001</v>
      </c>
      <c r="AO35" s="55">
        <f t="shared" si="15"/>
        <v>29.84</v>
      </c>
      <c r="AP35" s="55">
        <f t="shared" si="15"/>
        <v>20.96</v>
      </c>
      <c r="AQ35" s="55">
        <v>0</v>
      </c>
      <c r="AR35" s="55">
        <f t="shared" si="7"/>
        <v>62.5</v>
      </c>
      <c r="AS35" s="55">
        <f t="shared" si="16"/>
        <v>187.5</v>
      </c>
      <c r="AT35" s="55">
        <f t="shared" si="8"/>
        <v>625</v>
      </c>
      <c r="AU35" s="55">
        <f t="shared" si="17"/>
        <v>8030.0264000000016</v>
      </c>
      <c r="AV35" s="53">
        <v>6000</v>
      </c>
      <c r="AW35" s="53">
        <f t="shared" si="18"/>
        <v>188666.09840000002</v>
      </c>
      <c r="AX35" s="10"/>
      <c r="AY35" s="10"/>
      <c r="AZ35" s="56"/>
      <c r="BA35" s="56"/>
      <c r="BB35" s="43"/>
      <c r="BC35" s="43"/>
      <c r="BD35" s="43"/>
      <c r="BE35" s="43"/>
    </row>
    <row r="36" spans="1:57" s="4" customFormat="1">
      <c r="A36" s="44">
        <f t="shared" si="19"/>
        <v>30</v>
      </c>
      <c r="B36" s="44">
        <f t="shared" si="19"/>
        <v>30</v>
      </c>
      <c r="C36" s="46">
        <v>10</v>
      </c>
      <c r="D36" s="46">
        <v>1</v>
      </c>
      <c r="E36" s="44">
        <v>20</v>
      </c>
      <c r="F36" s="44">
        <f t="shared" si="10"/>
        <v>30</v>
      </c>
      <c r="G36" s="44">
        <v>270</v>
      </c>
      <c r="H36" s="44"/>
      <c r="I36" s="44"/>
      <c r="J36" s="47" t="s">
        <v>108</v>
      </c>
      <c r="K36" s="48">
        <v>33270</v>
      </c>
      <c r="L36" s="49">
        <f>2014-1991</f>
        <v>23</v>
      </c>
      <c r="M36" s="50" t="s">
        <v>205</v>
      </c>
      <c r="N36" s="46">
        <v>9</v>
      </c>
      <c r="O36" s="46">
        <v>40</v>
      </c>
      <c r="P36" s="46" t="s">
        <v>48</v>
      </c>
      <c r="Q36" s="51" t="s">
        <v>109</v>
      </c>
      <c r="R36" s="52" t="s">
        <v>61</v>
      </c>
      <c r="S36" s="52" t="s">
        <v>61</v>
      </c>
      <c r="T36" s="46">
        <v>1</v>
      </c>
      <c r="U36" s="53">
        <v>11503.5</v>
      </c>
      <c r="V36" s="53">
        <v>0</v>
      </c>
      <c r="W36" s="53">
        <f t="shared" si="0"/>
        <v>11503.5</v>
      </c>
      <c r="X36" s="53">
        <v>420.6</v>
      </c>
      <c r="Y36" s="53">
        <v>0</v>
      </c>
      <c r="Z36" s="53">
        <f t="shared" si="1"/>
        <v>1917.25</v>
      </c>
      <c r="AA36" s="53">
        <f t="shared" si="2"/>
        <v>19172.5</v>
      </c>
      <c r="AB36" s="53">
        <f t="shared" si="3"/>
        <v>1609.7535000000003</v>
      </c>
      <c r="AC36" s="53">
        <f t="shared" si="4"/>
        <v>357.72300000000001</v>
      </c>
      <c r="AD36" s="54">
        <v>673.56</v>
      </c>
      <c r="AE36" s="53">
        <f t="shared" si="5"/>
        <v>238.482</v>
      </c>
      <c r="AF36" s="53">
        <v>967</v>
      </c>
      <c r="AG36" s="53">
        <v>681</v>
      </c>
      <c r="AH36" s="53">
        <f t="shared" si="6"/>
        <v>5751.75</v>
      </c>
      <c r="AI36" s="55">
        <v>500</v>
      </c>
      <c r="AJ36" s="55">
        <v>0</v>
      </c>
      <c r="AK36" s="53">
        <f t="shared" si="11"/>
        <v>67.5</v>
      </c>
      <c r="AL36" s="53">
        <f t="shared" si="12"/>
        <v>15</v>
      </c>
      <c r="AM36" s="53">
        <f t="shared" si="13"/>
        <v>20.206799999999998</v>
      </c>
      <c r="AN36" s="53">
        <f t="shared" si="14"/>
        <v>10</v>
      </c>
      <c r="AO36" s="55">
        <f t="shared" si="15"/>
        <v>38.68</v>
      </c>
      <c r="AP36" s="55">
        <f t="shared" si="15"/>
        <v>27.240000000000002</v>
      </c>
      <c r="AQ36" s="55">
        <v>0</v>
      </c>
      <c r="AR36" s="55">
        <f t="shared" si="7"/>
        <v>83.333333333333343</v>
      </c>
      <c r="AS36" s="55">
        <f t="shared" si="16"/>
        <v>250.00000000000003</v>
      </c>
      <c r="AT36" s="55">
        <f t="shared" si="8"/>
        <v>833.33333333333337</v>
      </c>
      <c r="AU36" s="55">
        <f t="shared" si="17"/>
        <v>9310.1882666666661</v>
      </c>
      <c r="AV36" s="53">
        <v>6000</v>
      </c>
      <c r="AW36" s="53">
        <f t="shared" si="18"/>
        <v>239571.11026666668</v>
      </c>
      <c r="AX36" s="56"/>
      <c r="AY36" s="56"/>
      <c r="AZ36" s="56"/>
      <c r="BA36" s="56"/>
      <c r="BB36" s="43"/>
      <c r="BC36" s="43"/>
      <c r="BD36" s="43"/>
      <c r="BE36" s="43"/>
    </row>
    <row r="37" spans="1:57" s="4" customFormat="1">
      <c r="A37" s="44">
        <f t="shared" si="19"/>
        <v>31</v>
      </c>
      <c r="B37" s="44">
        <f t="shared" si="19"/>
        <v>31</v>
      </c>
      <c r="C37" s="46">
        <v>10</v>
      </c>
      <c r="D37" s="46">
        <v>1</v>
      </c>
      <c r="E37" s="44">
        <v>20</v>
      </c>
      <c r="F37" s="44">
        <f t="shared" si="10"/>
        <v>31</v>
      </c>
      <c r="G37" s="44">
        <v>270</v>
      </c>
      <c r="H37" s="44"/>
      <c r="I37" s="44"/>
      <c r="J37" s="47" t="s">
        <v>110</v>
      </c>
      <c r="K37" s="48">
        <v>38519</v>
      </c>
      <c r="L37" s="49">
        <f>2014-2005</f>
        <v>9</v>
      </c>
      <c r="M37" s="50" t="s">
        <v>205</v>
      </c>
      <c r="N37" s="46">
        <v>15</v>
      </c>
      <c r="O37" s="46">
        <v>40</v>
      </c>
      <c r="P37" s="46" t="s">
        <v>68</v>
      </c>
      <c r="Q37" s="51" t="s">
        <v>111</v>
      </c>
      <c r="R37" s="52" t="s">
        <v>112</v>
      </c>
      <c r="S37" s="52" t="s">
        <v>61</v>
      </c>
      <c r="T37" s="46">
        <v>1</v>
      </c>
      <c r="U37" s="53">
        <v>15425.1</v>
      </c>
      <c r="V37" s="53">
        <v>0</v>
      </c>
      <c r="W37" s="53">
        <f t="shared" si="0"/>
        <v>15425.1</v>
      </c>
      <c r="X37" s="53">
        <v>210.3</v>
      </c>
      <c r="Y37" s="53">
        <v>0</v>
      </c>
      <c r="Z37" s="53">
        <f t="shared" si="1"/>
        <v>2570.85</v>
      </c>
      <c r="AA37" s="53">
        <f t="shared" si="2"/>
        <v>25708.499999999996</v>
      </c>
      <c r="AB37" s="53">
        <f t="shared" si="3"/>
        <v>2110.779</v>
      </c>
      <c r="AC37" s="53">
        <f t="shared" si="4"/>
        <v>469.06199999999995</v>
      </c>
      <c r="AD37" s="54">
        <v>777.87</v>
      </c>
      <c r="AE37" s="53">
        <f t="shared" si="5"/>
        <v>312.70800000000003</v>
      </c>
      <c r="AF37" s="53">
        <v>1206</v>
      </c>
      <c r="AG37" s="53">
        <v>755</v>
      </c>
      <c r="AH37" s="53">
        <f t="shared" si="6"/>
        <v>7712.5499999999993</v>
      </c>
      <c r="AI37" s="55">
        <v>300</v>
      </c>
      <c r="AJ37" s="55">
        <v>70.099999999999994</v>
      </c>
      <c r="AK37" s="53">
        <f t="shared" si="11"/>
        <v>49.963500000000003</v>
      </c>
      <c r="AL37" s="53">
        <f t="shared" si="12"/>
        <v>11.103</v>
      </c>
      <c r="AM37" s="53">
        <f t="shared" si="13"/>
        <v>23.336099999999998</v>
      </c>
      <c r="AN37" s="53">
        <f t="shared" si="14"/>
        <v>7.402000000000001</v>
      </c>
      <c r="AO37" s="55">
        <f t="shared" si="15"/>
        <v>48.24</v>
      </c>
      <c r="AP37" s="55">
        <f t="shared" si="15"/>
        <v>30.2</v>
      </c>
      <c r="AQ37" s="55">
        <v>0</v>
      </c>
      <c r="AR37" s="55">
        <f t="shared" si="7"/>
        <v>50</v>
      </c>
      <c r="AS37" s="55">
        <f t="shared" si="16"/>
        <v>150</v>
      </c>
      <c r="AT37" s="55">
        <f t="shared" si="8"/>
        <v>500</v>
      </c>
      <c r="AU37" s="55">
        <f t="shared" si="17"/>
        <v>7184.1352000000006</v>
      </c>
      <c r="AV37" s="53">
        <v>0</v>
      </c>
      <c r="AW37" s="53">
        <f t="shared" si="18"/>
        <v>298377.86319999996</v>
      </c>
      <c r="AX37" s="56"/>
      <c r="AY37" s="56"/>
      <c r="AZ37" s="10"/>
      <c r="BA37" s="10"/>
      <c r="BB37" s="43"/>
      <c r="BC37" s="43"/>
      <c r="BD37" s="43"/>
      <c r="BE37" s="43"/>
    </row>
    <row r="38" spans="1:57" s="4" customFormat="1">
      <c r="A38" s="44">
        <f t="shared" si="19"/>
        <v>32</v>
      </c>
      <c r="B38" s="44">
        <f t="shared" si="19"/>
        <v>32</v>
      </c>
      <c r="C38" s="46">
        <v>10</v>
      </c>
      <c r="D38" s="46">
        <v>1</v>
      </c>
      <c r="E38" s="44">
        <v>20</v>
      </c>
      <c r="F38" s="44">
        <f t="shared" si="10"/>
        <v>32</v>
      </c>
      <c r="G38" s="44">
        <v>270</v>
      </c>
      <c r="H38" s="44"/>
      <c r="I38" s="44"/>
      <c r="J38" s="47" t="s">
        <v>113</v>
      </c>
      <c r="K38" s="48">
        <v>35796</v>
      </c>
      <c r="L38" s="49">
        <f>2014-1998</f>
        <v>16</v>
      </c>
      <c r="M38" s="50" t="s">
        <v>206</v>
      </c>
      <c r="N38" s="46">
        <v>4</v>
      </c>
      <c r="O38" s="46">
        <v>40</v>
      </c>
      <c r="P38" s="46" t="s">
        <v>48</v>
      </c>
      <c r="Q38" s="51" t="s">
        <v>57</v>
      </c>
      <c r="R38" s="52" t="s">
        <v>54</v>
      </c>
      <c r="S38" s="52" t="s">
        <v>51</v>
      </c>
      <c r="T38" s="46">
        <v>1</v>
      </c>
      <c r="U38" s="53">
        <v>9038.1</v>
      </c>
      <c r="V38" s="53">
        <v>0</v>
      </c>
      <c r="W38" s="53">
        <f t="shared" si="0"/>
        <v>9038.1</v>
      </c>
      <c r="X38" s="53">
        <v>350.5</v>
      </c>
      <c r="Y38" s="53">
        <v>0</v>
      </c>
      <c r="Z38" s="53">
        <f t="shared" si="1"/>
        <v>1506.3500000000001</v>
      </c>
      <c r="AA38" s="53">
        <f t="shared" si="2"/>
        <v>15063.500000000002</v>
      </c>
      <c r="AB38" s="53">
        <f t="shared" si="3"/>
        <v>1267.4610000000002</v>
      </c>
      <c r="AC38" s="53">
        <f t="shared" si="4"/>
        <v>281.65800000000002</v>
      </c>
      <c r="AD38" s="54">
        <v>599.88</v>
      </c>
      <c r="AE38" s="53">
        <f t="shared" si="5"/>
        <v>187.77200000000002</v>
      </c>
      <c r="AF38" s="53">
        <v>812</v>
      </c>
      <c r="AG38" s="53">
        <v>502</v>
      </c>
      <c r="AH38" s="53">
        <f t="shared" si="6"/>
        <v>4519.05</v>
      </c>
      <c r="AI38" s="55">
        <v>600</v>
      </c>
      <c r="AJ38" s="55">
        <v>0</v>
      </c>
      <c r="AK38" s="53">
        <f t="shared" si="11"/>
        <v>81</v>
      </c>
      <c r="AL38" s="53">
        <f t="shared" si="12"/>
        <v>18</v>
      </c>
      <c r="AM38" s="53">
        <f t="shared" si="13"/>
        <v>17.996399999999998</v>
      </c>
      <c r="AN38" s="53">
        <f t="shared" si="14"/>
        <v>12</v>
      </c>
      <c r="AO38" s="55">
        <f t="shared" si="15"/>
        <v>32.480000000000004</v>
      </c>
      <c r="AP38" s="55">
        <f t="shared" si="15"/>
        <v>20.080000000000002</v>
      </c>
      <c r="AQ38" s="55">
        <v>0</v>
      </c>
      <c r="AR38" s="55">
        <f t="shared" si="7"/>
        <v>100</v>
      </c>
      <c r="AS38" s="55">
        <f t="shared" si="16"/>
        <v>300</v>
      </c>
      <c r="AT38" s="55">
        <f t="shared" si="8"/>
        <v>1000</v>
      </c>
      <c r="AU38" s="55">
        <f t="shared" si="17"/>
        <v>10778.676800000001</v>
      </c>
      <c r="AV38" s="53">
        <v>6000</v>
      </c>
      <c r="AW38" s="53">
        <f t="shared" si="18"/>
        <v>194340.02880000003</v>
      </c>
      <c r="AX38" s="56"/>
      <c r="AY38" s="56"/>
      <c r="AZ38" s="56"/>
      <c r="BA38" s="56"/>
      <c r="BB38" s="43"/>
      <c r="BC38" s="43"/>
      <c r="BD38" s="43"/>
      <c r="BE38" s="43"/>
    </row>
    <row r="39" spans="1:57" s="4" customFormat="1">
      <c r="A39" s="44">
        <f t="shared" si="19"/>
        <v>33</v>
      </c>
      <c r="B39" s="44">
        <f t="shared" si="19"/>
        <v>33</v>
      </c>
      <c r="C39" s="46">
        <v>10</v>
      </c>
      <c r="D39" s="46">
        <v>1</v>
      </c>
      <c r="E39" s="44">
        <v>20</v>
      </c>
      <c r="F39" s="44">
        <f t="shared" si="10"/>
        <v>33</v>
      </c>
      <c r="G39" s="44">
        <v>270</v>
      </c>
      <c r="H39" s="44"/>
      <c r="I39" s="44"/>
      <c r="J39" s="47" t="s">
        <v>114</v>
      </c>
      <c r="K39" s="48">
        <v>34455</v>
      </c>
      <c r="L39" s="49">
        <f>2014-1994</f>
        <v>20</v>
      </c>
      <c r="M39" s="50" t="s">
        <v>205</v>
      </c>
      <c r="N39" s="46">
        <v>8</v>
      </c>
      <c r="O39" s="46">
        <v>40</v>
      </c>
      <c r="P39" s="46" t="s">
        <v>48</v>
      </c>
      <c r="Q39" s="51" t="s">
        <v>115</v>
      </c>
      <c r="R39" s="52" t="s">
        <v>61</v>
      </c>
      <c r="S39" s="52" t="s">
        <v>61</v>
      </c>
      <c r="T39" s="46">
        <v>1</v>
      </c>
      <c r="U39" s="53">
        <v>10822.5</v>
      </c>
      <c r="V39" s="53">
        <v>0</v>
      </c>
      <c r="W39" s="53">
        <f t="shared" si="0"/>
        <v>10822.5</v>
      </c>
      <c r="X39" s="53">
        <v>420.6</v>
      </c>
      <c r="Y39" s="53">
        <v>0</v>
      </c>
      <c r="Z39" s="53">
        <f t="shared" si="1"/>
        <v>1803.75</v>
      </c>
      <c r="AA39" s="53">
        <f t="shared" si="2"/>
        <v>18037.5</v>
      </c>
      <c r="AB39" s="53">
        <f t="shared" si="3"/>
        <v>1517.8185000000001</v>
      </c>
      <c r="AC39" s="53">
        <f t="shared" si="4"/>
        <v>337.29300000000001</v>
      </c>
      <c r="AD39" s="54">
        <v>653.80999999999995</v>
      </c>
      <c r="AE39" s="53">
        <f t="shared" si="5"/>
        <v>224.86200000000002</v>
      </c>
      <c r="AF39" s="53">
        <v>951</v>
      </c>
      <c r="AG39" s="53">
        <v>665</v>
      </c>
      <c r="AH39" s="53">
        <f t="shared" si="6"/>
        <v>5411.25</v>
      </c>
      <c r="AI39" s="55">
        <v>500</v>
      </c>
      <c r="AJ39" s="55">
        <v>70.099999999999994</v>
      </c>
      <c r="AK39" s="53">
        <f t="shared" si="11"/>
        <v>76.96350000000001</v>
      </c>
      <c r="AL39" s="53">
        <f t="shared" si="12"/>
        <v>17.103000000000002</v>
      </c>
      <c r="AM39" s="53">
        <f t="shared" si="13"/>
        <v>19.614299999999997</v>
      </c>
      <c r="AN39" s="53">
        <f t="shared" si="14"/>
        <v>11.402000000000001</v>
      </c>
      <c r="AO39" s="55">
        <f t="shared" si="15"/>
        <v>38.04</v>
      </c>
      <c r="AP39" s="55">
        <f t="shared" si="15"/>
        <v>26.6</v>
      </c>
      <c r="AQ39" s="55">
        <v>0</v>
      </c>
      <c r="AR39" s="55">
        <f t="shared" si="7"/>
        <v>83.333333333333343</v>
      </c>
      <c r="AS39" s="55">
        <f t="shared" si="16"/>
        <v>250.00000000000003</v>
      </c>
      <c r="AT39" s="55">
        <f t="shared" si="8"/>
        <v>833.33333333333337</v>
      </c>
      <c r="AU39" s="55">
        <f t="shared" si="17"/>
        <v>10284.540266666665</v>
      </c>
      <c r="AV39" s="53">
        <v>6000</v>
      </c>
      <c r="AW39" s="53">
        <f t="shared" si="18"/>
        <v>228651.64226666663</v>
      </c>
      <c r="AX39" s="56"/>
      <c r="AY39" s="56"/>
      <c r="AZ39" s="56"/>
      <c r="BA39" s="56"/>
      <c r="BB39" s="43"/>
      <c r="BC39" s="43"/>
      <c r="BD39" s="43"/>
      <c r="BE39" s="43"/>
    </row>
    <row r="40" spans="1:57" s="4" customFormat="1">
      <c r="A40" s="44">
        <f t="shared" ref="A40:B55" si="20">A39+1</f>
        <v>34</v>
      </c>
      <c r="B40" s="44">
        <f t="shared" si="20"/>
        <v>34</v>
      </c>
      <c r="C40" s="46">
        <v>10</v>
      </c>
      <c r="D40" s="46">
        <v>1</v>
      </c>
      <c r="E40" s="44">
        <v>20</v>
      </c>
      <c r="F40" s="44">
        <f t="shared" si="10"/>
        <v>34</v>
      </c>
      <c r="G40" s="44">
        <v>270</v>
      </c>
      <c r="H40" s="44"/>
      <c r="I40" s="44"/>
      <c r="J40" s="47" t="s">
        <v>116</v>
      </c>
      <c r="K40" s="48">
        <v>34547</v>
      </c>
      <c r="L40" s="49">
        <f>2014-1994</f>
        <v>20</v>
      </c>
      <c r="M40" s="50" t="s">
        <v>205</v>
      </c>
      <c r="N40" s="46">
        <v>13</v>
      </c>
      <c r="O40" s="46">
        <v>30</v>
      </c>
      <c r="P40" s="46" t="s">
        <v>48</v>
      </c>
      <c r="Q40" s="51" t="s">
        <v>103</v>
      </c>
      <c r="R40" s="52" t="s">
        <v>100</v>
      </c>
      <c r="S40" s="52" t="s">
        <v>61</v>
      </c>
      <c r="T40" s="46">
        <v>1</v>
      </c>
      <c r="U40" s="53">
        <v>9861</v>
      </c>
      <c r="V40" s="53">
        <v>0</v>
      </c>
      <c r="W40" s="53">
        <f t="shared" si="0"/>
        <v>9861</v>
      </c>
      <c r="X40" s="53">
        <v>420.6</v>
      </c>
      <c r="Y40" s="53">
        <v>0</v>
      </c>
      <c r="Z40" s="53">
        <f t="shared" si="1"/>
        <v>1643.5</v>
      </c>
      <c r="AA40" s="53">
        <f t="shared" si="2"/>
        <v>16435</v>
      </c>
      <c r="AB40" s="53">
        <f t="shared" si="3"/>
        <v>1388.0160000000001</v>
      </c>
      <c r="AC40" s="53">
        <f t="shared" si="4"/>
        <v>308.44799999999998</v>
      </c>
      <c r="AD40" s="54">
        <v>625.91</v>
      </c>
      <c r="AE40" s="53">
        <f t="shared" si="5"/>
        <v>205.63200000000001</v>
      </c>
      <c r="AF40" s="53">
        <v>926</v>
      </c>
      <c r="AG40" s="53">
        <v>578</v>
      </c>
      <c r="AH40" s="53">
        <f t="shared" si="6"/>
        <v>4930.5</v>
      </c>
      <c r="AI40" s="55">
        <v>375</v>
      </c>
      <c r="AJ40" s="55">
        <v>70.099999999999994</v>
      </c>
      <c r="AK40" s="53">
        <f t="shared" si="11"/>
        <v>60.08850000000001</v>
      </c>
      <c r="AL40" s="53">
        <f t="shared" si="12"/>
        <v>13.353</v>
      </c>
      <c r="AM40" s="53">
        <f t="shared" si="13"/>
        <v>18.777299999999997</v>
      </c>
      <c r="AN40" s="53">
        <f t="shared" si="14"/>
        <v>8.902000000000001</v>
      </c>
      <c r="AO40" s="55">
        <f t="shared" si="15"/>
        <v>37.04</v>
      </c>
      <c r="AP40" s="55">
        <f t="shared" si="15"/>
        <v>23.12</v>
      </c>
      <c r="AQ40" s="55">
        <v>0</v>
      </c>
      <c r="AR40" s="55">
        <f t="shared" si="7"/>
        <v>62.5</v>
      </c>
      <c r="AS40" s="55">
        <f t="shared" si="16"/>
        <v>187.5</v>
      </c>
      <c r="AT40" s="55">
        <f t="shared" si="8"/>
        <v>625</v>
      </c>
      <c r="AU40" s="55">
        <f t="shared" si="17"/>
        <v>8151.5696000000007</v>
      </c>
      <c r="AV40" s="53">
        <v>6000</v>
      </c>
      <c r="AW40" s="53">
        <f t="shared" si="18"/>
        <v>208923.84159999999</v>
      </c>
      <c r="AX40" s="56"/>
      <c r="AY40" s="56"/>
      <c r="AZ40" s="56"/>
      <c r="BA40" s="56"/>
      <c r="BB40" s="43"/>
      <c r="BC40" s="43"/>
      <c r="BD40" s="43"/>
      <c r="BE40" s="43"/>
    </row>
    <row r="41" spans="1:57" s="4" customFormat="1">
      <c r="A41" s="44">
        <f t="shared" si="20"/>
        <v>35</v>
      </c>
      <c r="B41" s="44">
        <f t="shared" si="20"/>
        <v>35</v>
      </c>
      <c r="C41" s="46">
        <v>10</v>
      </c>
      <c r="D41" s="46">
        <v>1</v>
      </c>
      <c r="E41" s="44">
        <v>20</v>
      </c>
      <c r="F41" s="44">
        <f t="shared" si="10"/>
        <v>35</v>
      </c>
      <c r="G41" s="44">
        <v>270</v>
      </c>
      <c r="H41" s="44"/>
      <c r="I41" s="44"/>
      <c r="J41" s="47" t="s">
        <v>117</v>
      </c>
      <c r="K41" s="48">
        <v>37453</v>
      </c>
      <c r="L41" s="49">
        <f>2014-2002</f>
        <v>12</v>
      </c>
      <c r="M41" s="50" t="s">
        <v>205</v>
      </c>
      <c r="N41" s="46">
        <v>3</v>
      </c>
      <c r="O41" s="46">
        <v>30</v>
      </c>
      <c r="P41" s="46" t="s">
        <v>48</v>
      </c>
      <c r="Q41" s="51" t="s">
        <v>49</v>
      </c>
      <c r="R41" s="52" t="s">
        <v>50</v>
      </c>
      <c r="S41" s="52" t="s">
        <v>51</v>
      </c>
      <c r="T41" s="46">
        <v>1</v>
      </c>
      <c r="U41" s="53">
        <v>6852.3</v>
      </c>
      <c r="V41" s="53">
        <v>0</v>
      </c>
      <c r="W41" s="53">
        <f t="shared" si="0"/>
        <v>6852.3</v>
      </c>
      <c r="X41" s="53">
        <v>280.39999999999998</v>
      </c>
      <c r="Y41" s="53">
        <v>0</v>
      </c>
      <c r="Z41" s="53">
        <f t="shared" si="1"/>
        <v>1142.05</v>
      </c>
      <c r="AA41" s="53">
        <f t="shared" si="2"/>
        <v>11420.5</v>
      </c>
      <c r="AB41" s="53">
        <f t="shared" si="3"/>
        <v>962.91450000000009</v>
      </c>
      <c r="AC41" s="53">
        <f t="shared" si="4"/>
        <v>213.98099999999999</v>
      </c>
      <c r="AD41" s="54">
        <v>533.32000000000005</v>
      </c>
      <c r="AE41" s="53">
        <f t="shared" si="5"/>
        <v>142.654</v>
      </c>
      <c r="AF41" s="53">
        <v>619</v>
      </c>
      <c r="AG41" s="53">
        <v>379</v>
      </c>
      <c r="AH41" s="53">
        <f t="shared" si="6"/>
        <v>3426.15</v>
      </c>
      <c r="AI41" s="55">
        <v>450</v>
      </c>
      <c r="AJ41" s="55">
        <v>0</v>
      </c>
      <c r="AK41" s="53">
        <f t="shared" si="11"/>
        <v>60.750000000000007</v>
      </c>
      <c r="AL41" s="53">
        <f t="shared" si="12"/>
        <v>13.5</v>
      </c>
      <c r="AM41" s="53">
        <f t="shared" si="13"/>
        <v>15.999600000000001</v>
      </c>
      <c r="AN41" s="53">
        <f t="shared" si="14"/>
        <v>9</v>
      </c>
      <c r="AO41" s="55">
        <f t="shared" si="15"/>
        <v>24.76</v>
      </c>
      <c r="AP41" s="55">
        <f t="shared" si="15"/>
        <v>15.16</v>
      </c>
      <c r="AQ41" s="55">
        <v>0</v>
      </c>
      <c r="AR41" s="55">
        <f t="shared" si="7"/>
        <v>75</v>
      </c>
      <c r="AS41" s="55">
        <f t="shared" si="16"/>
        <v>225</v>
      </c>
      <c r="AT41" s="55">
        <f t="shared" si="8"/>
        <v>750</v>
      </c>
      <c r="AU41" s="55">
        <f t="shared" si="17"/>
        <v>8120.0351999999993</v>
      </c>
      <c r="AV41" s="53">
        <v>6000</v>
      </c>
      <c r="AW41" s="53">
        <f t="shared" si="18"/>
        <v>149911.5692</v>
      </c>
      <c r="AX41" s="56"/>
      <c r="AY41" s="56"/>
      <c r="AZ41" s="56"/>
      <c r="BA41" s="56"/>
      <c r="BB41" s="10"/>
      <c r="BC41" s="10"/>
      <c r="BD41" s="10"/>
      <c r="BE41" s="10"/>
    </row>
    <row r="42" spans="1:57" s="4" customFormat="1">
      <c r="A42" s="44">
        <f t="shared" si="20"/>
        <v>36</v>
      </c>
      <c r="B42" s="44">
        <f t="shared" si="20"/>
        <v>36</v>
      </c>
      <c r="C42" s="46">
        <v>10</v>
      </c>
      <c r="D42" s="46">
        <v>1</v>
      </c>
      <c r="E42" s="44">
        <v>20</v>
      </c>
      <c r="F42" s="44">
        <f t="shared" si="10"/>
        <v>36</v>
      </c>
      <c r="G42" s="44">
        <v>270</v>
      </c>
      <c r="H42" s="44"/>
      <c r="I42" s="44"/>
      <c r="J42" s="47" t="s">
        <v>118</v>
      </c>
      <c r="K42" s="48">
        <v>36419</v>
      </c>
      <c r="L42" s="49">
        <f>2014-1999</f>
        <v>15</v>
      </c>
      <c r="M42" s="50" t="s">
        <v>206</v>
      </c>
      <c r="N42" s="46">
        <v>6</v>
      </c>
      <c r="O42" s="46">
        <v>30</v>
      </c>
      <c r="P42" s="46" t="s">
        <v>48</v>
      </c>
      <c r="Q42" s="51" t="s">
        <v>53</v>
      </c>
      <c r="R42" s="52" t="s">
        <v>119</v>
      </c>
      <c r="S42" s="52" t="s">
        <v>51</v>
      </c>
      <c r="T42" s="46">
        <v>1</v>
      </c>
      <c r="U42" s="53">
        <v>7713</v>
      </c>
      <c r="V42" s="53">
        <v>0</v>
      </c>
      <c r="W42" s="53">
        <f t="shared" si="0"/>
        <v>7713</v>
      </c>
      <c r="X42" s="53">
        <v>280.39999999999998</v>
      </c>
      <c r="Y42" s="53">
        <v>0</v>
      </c>
      <c r="Z42" s="53">
        <f t="shared" si="1"/>
        <v>1285.5</v>
      </c>
      <c r="AA42" s="53">
        <f t="shared" si="2"/>
        <v>12855.000000000002</v>
      </c>
      <c r="AB42" s="53">
        <f t="shared" si="3"/>
        <v>1079.1089999999999</v>
      </c>
      <c r="AC42" s="53">
        <f t="shared" si="4"/>
        <v>239.80199999999999</v>
      </c>
      <c r="AD42" s="54">
        <v>528.19000000000005</v>
      </c>
      <c r="AE42" s="53">
        <f t="shared" si="5"/>
        <v>159.86799999999999</v>
      </c>
      <c r="AF42" s="53">
        <v>714</v>
      </c>
      <c r="AG42" s="53">
        <v>490</v>
      </c>
      <c r="AH42" s="53">
        <f t="shared" si="6"/>
        <v>3856.5000000000005</v>
      </c>
      <c r="AI42" s="55">
        <v>375</v>
      </c>
      <c r="AJ42" s="55">
        <v>70.099999999999994</v>
      </c>
      <c r="AK42" s="53">
        <f t="shared" si="11"/>
        <v>60.08850000000001</v>
      </c>
      <c r="AL42" s="53">
        <f t="shared" si="12"/>
        <v>13.353</v>
      </c>
      <c r="AM42" s="53">
        <f t="shared" si="13"/>
        <v>15.845700000000001</v>
      </c>
      <c r="AN42" s="53">
        <f t="shared" si="14"/>
        <v>8.902000000000001</v>
      </c>
      <c r="AO42" s="55">
        <f t="shared" si="15"/>
        <v>28.560000000000002</v>
      </c>
      <c r="AP42" s="55">
        <f t="shared" si="15"/>
        <v>19.600000000000001</v>
      </c>
      <c r="AQ42" s="55">
        <v>0</v>
      </c>
      <c r="AR42" s="55">
        <f t="shared" si="7"/>
        <v>62.5</v>
      </c>
      <c r="AS42" s="55">
        <f t="shared" si="16"/>
        <v>187.5</v>
      </c>
      <c r="AT42" s="55">
        <f t="shared" si="8"/>
        <v>625</v>
      </c>
      <c r="AU42" s="55">
        <f t="shared" si="17"/>
        <v>7972.390400000002</v>
      </c>
      <c r="AV42" s="53">
        <v>6000</v>
      </c>
      <c r="AW42" s="53">
        <f t="shared" si="18"/>
        <v>166421.81840000002</v>
      </c>
      <c r="AX42" s="56"/>
      <c r="AY42" s="56"/>
      <c r="AZ42" s="56"/>
      <c r="BA42" s="56"/>
      <c r="BB42" s="10"/>
      <c r="BC42" s="10"/>
      <c r="BD42" s="10"/>
      <c r="BE42" s="10"/>
    </row>
    <row r="43" spans="1:57" s="4" customFormat="1">
      <c r="A43" s="44">
        <f t="shared" si="20"/>
        <v>37</v>
      </c>
      <c r="B43" s="44">
        <f t="shared" si="20"/>
        <v>37</v>
      </c>
      <c r="C43" s="46">
        <v>10</v>
      </c>
      <c r="D43" s="46">
        <v>1</v>
      </c>
      <c r="E43" s="44">
        <v>20</v>
      </c>
      <c r="F43" s="44">
        <f t="shared" si="10"/>
        <v>37</v>
      </c>
      <c r="G43" s="44">
        <v>270</v>
      </c>
      <c r="H43" s="44"/>
      <c r="I43" s="44"/>
      <c r="J43" s="47" t="s">
        <v>120</v>
      </c>
      <c r="K43" s="48">
        <v>40758</v>
      </c>
      <c r="L43" s="49">
        <f>2014-2011</f>
        <v>3</v>
      </c>
      <c r="M43" s="50" t="s">
        <v>205</v>
      </c>
      <c r="N43" s="46">
        <v>3</v>
      </c>
      <c r="O43" s="46">
        <v>30</v>
      </c>
      <c r="P43" s="46" t="s">
        <v>48</v>
      </c>
      <c r="Q43" s="51" t="s">
        <v>49</v>
      </c>
      <c r="R43" s="52" t="s">
        <v>50</v>
      </c>
      <c r="S43" s="52" t="s">
        <v>51</v>
      </c>
      <c r="T43" s="46">
        <v>1</v>
      </c>
      <c r="U43" s="53">
        <v>6852</v>
      </c>
      <c r="V43" s="53">
        <v>0</v>
      </c>
      <c r="W43" s="53">
        <f t="shared" si="0"/>
        <v>6852</v>
      </c>
      <c r="X43" s="53">
        <v>0</v>
      </c>
      <c r="Y43" s="53">
        <f>W43/30*25%*52</f>
        <v>2969.2000000000003</v>
      </c>
      <c r="Z43" s="53">
        <f t="shared" si="1"/>
        <v>1142</v>
      </c>
      <c r="AA43" s="53">
        <f t="shared" si="2"/>
        <v>11420</v>
      </c>
      <c r="AB43" s="53">
        <f t="shared" si="3"/>
        <v>925.0200000000001</v>
      </c>
      <c r="AC43" s="53">
        <f t="shared" si="4"/>
        <v>205.56</v>
      </c>
      <c r="AD43" s="54">
        <v>532.79999999999995</v>
      </c>
      <c r="AE43" s="53">
        <f t="shared" si="5"/>
        <v>137.04</v>
      </c>
      <c r="AF43" s="53">
        <v>619</v>
      </c>
      <c r="AG43" s="53">
        <v>379</v>
      </c>
      <c r="AH43" s="53">
        <f t="shared" si="6"/>
        <v>3426</v>
      </c>
      <c r="AI43" s="55">
        <v>450</v>
      </c>
      <c r="AJ43" s="55">
        <v>0</v>
      </c>
      <c r="AK43" s="53">
        <f t="shared" si="11"/>
        <v>60.750000000000007</v>
      </c>
      <c r="AL43" s="53">
        <f t="shared" si="12"/>
        <v>13.5</v>
      </c>
      <c r="AM43" s="53">
        <f t="shared" si="13"/>
        <v>15.983999999999998</v>
      </c>
      <c r="AN43" s="53">
        <f t="shared" si="14"/>
        <v>9</v>
      </c>
      <c r="AO43" s="55">
        <f t="shared" si="15"/>
        <v>24.76</v>
      </c>
      <c r="AP43" s="55">
        <f t="shared" si="15"/>
        <v>15.16</v>
      </c>
      <c r="AQ43" s="55">
        <f>Y43*6.58%</f>
        <v>195.37336000000002</v>
      </c>
      <c r="AR43" s="55">
        <f t="shared" si="7"/>
        <v>75</v>
      </c>
      <c r="AS43" s="55">
        <f t="shared" si="16"/>
        <v>225</v>
      </c>
      <c r="AT43" s="55">
        <f t="shared" si="8"/>
        <v>750</v>
      </c>
      <c r="AU43" s="55">
        <f t="shared" si="17"/>
        <v>8315.2213599999995</v>
      </c>
      <c r="AV43" s="53">
        <v>6000</v>
      </c>
      <c r="AW43" s="53">
        <f t="shared" si="18"/>
        <v>149077.46136000002</v>
      </c>
      <c r="AX43" s="56"/>
      <c r="AY43" s="56"/>
      <c r="AZ43" s="56"/>
      <c r="BA43" s="56"/>
      <c r="BB43" s="43"/>
      <c r="BC43" s="43"/>
      <c r="BD43" s="43"/>
      <c r="BE43" s="43"/>
    </row>
    <row r="44" spans="1:57" s="4" customFormat="1">
      <c r="A44" s="44">
        <f t="shared" si="20"/>
        <v>38</v>
      </c>
      <c r="B44" s="44">
        <f t="shared" si="20"/>
        <v>38</v>
      </c>
      <c r="C44" s="46">
        <v>10</v>
      </c>
      <c r="D44" s="46">
        <v>1</v>
      </c>
      <c r="E44" s="44">
        <v>20</v>
      </c>
      <c r="F44" s="44">
        <f t="shared" si="10"/>
        <v>38</v>
      </c>
      <c r="G44" s="44">
        <v>270</v>
      </c>
      <c r="H44" s="44"/>
      <c r="I44" s="3"/>
      <c r="J44" s="47" t="s">
        <v>121</v>
      </c>
      <c r="K44" s="48">
        <v>40649</v>
      </c>
      <c r="L44" s="49">
        <f>2014-2011</f>
        <v>3</v>
      </c>
      <c r="M44" s="50" t="s">
        <v>206</v>
      </c>
      <c r="N44" s="46">
        <v>5</v>
      </c>
      <c r="O44" s="46">
        <v>30</v>
      </c>
      <c r="P44" s="46" t="s">
        <v>48</v>
      </c>
      <c r="Q44" s="51" t="s">
        <v>130</v>
      </c>
      <c r="R44" s="52" t="s">
        <v>73</v>
      </c>
      <c r="S44" s="52" t="s">
        <v>51</v>
      </c>
      <c r="T44" s="46">
        <v>1</v>
      </c>
      <c r="U44" s="53">
        <v>7387</v>
      </c>
      <c r="V44" s="53">
        <v>0</v>
      </c>
      <c r="W44" s="53">
        <f t="shared" si="0"/>
        <v>7387</v>
      </c>
      <c r="X44" s="53">
        <v>0</v>
      </c>
      <c r="Y44" s="53">
        <v>0</v>
      </c>
      <c r="Z44" s="53">
        <f t="shared" si="1"/>
        <v>1231.1666666666665</v>
      </c>
      <c r="AA44" s="53">
        <f t="shared" si="2"/>
        <v>12311.666666666666</v>
      </c>
      <c r="AB44" s="53">
        <f t="shared" si="3"/>
        <v>997.24500000000012</v>
      </c>
      <c r="AC44" s="53">
        <f t="shared" si="4"/>
        <v>221.60999999999999</v>
      </c>
      <c r="AD44" s="54">
        <v>550</v>
      </c>
      <c r="AE44" s="53">
        <f t="shared" si="5"/>
        <v>147.74</v>
      </c>
      <c r="AF44" s="53">
        <v>639</v>
      </c>
      <c r="AG44" s="53">
        <v>400</v>
      </c>
      <c r="AH44" s="53">
        <f t="shared" si="6"/>
        <v>3693.5</v>
      </c>
      <c r="AI44" s="55">
        <v>375</v>
      </c>
      <c r="AJ44" s="55">
        <v>0</v>
      </c>
      <c r="AK44" s="53">
        <f t="shared" si="11"/>
        <v>50.625</v>
      </c>
      <c r="AL44" s="53">
        <f t="shared" si="12"/>
        <v>11.25</v>
      </c>
      <c r="AM44" s="53">
        <f t="shared" si="13"/>
        <v>16.5</v>
      </c>
      <c r="AN44" s="53">
        <f t="shared" si="14"/>
        <v>7.5</v>
      </c>
      <c r="AO44" s="55">
        <f t="shared" si="15"/>
        <v>25.560000000000002</v>
      </c>
      <c r="AP44" s="55">
        <f t="shared" si="15"/>
        <v>16</v>
      </c>
      <c r="AQ44" s="55">
        <v>0</v>
      </c>
      <c r="AR44" s="55">
        <f t="shared" si="7"/>
        <v>62.5</v>
      </c>
      <c r="AS44" s="55">
        <f t="shared" si="16"/>
        <v>187.5</v>
      </c>
      <c r="AT44" s="55">
        <f t="shared" si="8"/>
        <v>625</v>
      </c>
      <c r="AU44" s="55">
        <f t="shared" si="17"/>
        <v>6904.22</v>
      </c>
      <c r="AV44" s="53">
        <v>6000</v>
      </c>
      <c r="AW44" s="53">
        <f t="shared" si="18"/>
        <v>154251.69333333336</v>
      </c>
      <c r="AX44" s="56"/>
      <c r="AY44" s="56"/>
      <c r="AZ44" s="10"/>
      <c r="BA44" s="10"/>
      <c r="BB44" s="10"/>
      <c r="BC44" s="10"/>
      <c r="BD44" s="10"/>
      <c r="BE44" s="10"/>
    </row>
    <row r="45" spans="1:57" s="4" customFormat="1" ht="18.75" thickBot="1">
      <c r="A45" s="44">
        <f t="shared" si="20"/>
        <v>39</v>
      </c>
      <c r="B45" s="44">
        <f t="shared" si="20"/>
        <v>39</v>
      </c>
      <c r="C45" s="46">
        <v>10</v>
      </c>
      <c r="D45" s="46">
        <v>1</v>
      </c>
      <c r="E45" s="44">
        <v>20</v>
      </c>
      <c r="F45" s="44">
        <f t="shared" si="10"/>
        <v>39</v>
      </c>
      <c r="G45" s="44">
        <v>270</v>
      </c>
      <c r="H45" s="44"/>
      <c r="I45" s="30"/>
      <c r="J45" s="47" t="s">
        <v>122</v>
      </c>
      <c r="K45" s="48">
        <v>37849</v>
      </c>
      <c r="L45" s="49">
        <f>2014-2003</f>
        <v>11</v>
      </c>
      <c r="M45" s="50" t="s">
        <v>205</v>
      </c>
      <c r="N45" s="46">
        <v>4</v>
      </c>
      <c r="O45" s="46">
        <v>30</v>
      </c>
      <c r="P45" s="46" t="s">
        <v>48</v>
      </c>
      <c r="Q45" s="51" t="s">
        <v>57</v>
      </c>
      <c r="R45" s="52" t="s">
        <v>86</v>
      </c>
      <c r="S45" s="52" t="s">
        <v>51</v>
      </c>
      <c r="T45" s="46">
        <v>1</v>
      </c>
      <c r="U45" s="53">
        <v>7116</v>
      </c>
      <c r="V45" s="53">
        <v>0</v>
      </c>
      <c r="W45" s="53">
        <f t="shared" si="0"/>
        <v>7116</v>
      </c>
      <c r="X45" s="53">
        <v>280.39999999999998</v>
      </c>
      <c r="Y45" s="53">
        <v>0</v>
      </c>
      <c r="Z45" s="53">
        <f t="shared" si="1"/>
        <v>1186</v>
      </c>
      <c r="AA45" s="53">
        <f t="shared" si="2"/>
        <v>11860</v>
      </c>
      <c r="AB45" s="53">
        <f t="shared" si="3"/>
        <v>998.51400000000001</v>
      </c>
      <c r="AC45" s="53">
        <f t="shared" si="4"/>
        <v>221.89199999999997</v>
      </c>
      <c r="AD45" s="54">
        <v>541.02</v>
      </c>
      <c r="AE45" s="53">
        <f t="shared" si="5"/>
        <v>147.928</v>
      </c>
      <c r="AF45" s="53">
        <v>629</v>
      </c>
      <c r="AG45" s="53">
        <v>389</v>
      </c>
      <c r="AH45" s="53">
        <f t="shared" si="6"/>
        <v>3558</v>
      </c>
      <c r="AI45" s="55">
        <v>450</v>
      </c>
      <c r="AJ45" s="55">
        <v>0</v>
      </c>
      <c r="AK45" s="53">
        <f t="shared" si="11"/>
        <v>60.750000000000007</v>
      </c>
      <c r="AL45" s="53">
        <f t="shared" si="12"/>
        <v>13.5</v>
      </c>
      <c r="AM45" s="53">
        <f t="shared" si="13"/>
        <v>16.230599999999999</v>
      </c>
      <c r="AN45" s="53">
        <f t="shared" si="14"/>
        <v>9</v>
      </c>
      <c r="AO45" s="55">
        <f t="shared" si="15"/>
        <v>25.16</v>
      </c>
      <c r="AP45" s="55">
        <f t="shared" si="15"/>
        <v>15.56</v>
      </c>
      <c r="AQ45" s="55">
        <v>0</v>
      </c>
      <c r="AR45" s="55">
        <f t="shared" si="7"/>
        <v>75</v>
      </c>
      <c r="AS45" s="55">
        <f t="shared" si="16"/>
        <v>225</v>
      </c>
      <c r="AT45" s="55">
        <f t="shared" si="8"/>
        <v>750</v>
      </c>
      <c r="AU45" s="55">
        <f t="shared" si="17"/>
        <v>8132.4071999999987</v>
      </c>
      <c r="AV45" s="53">
        <v>6000</v>
      </c>
      <c r="AW45" s="53">
        <f t="shared" si="18"/>
        <v>154621.45519999997</v>
      </c>
      <c r="AX45" s="56"/>
      <c r="AY45" s="56"/>
      <c r="AZ45" s="10"/>
      <c r="BA45" s="10"/>
      <c r="BB45" s="35"/>
      <c r="BC45" s="35"/>
      <c r="BD45" s="35"/>
      <c r="BE45" s="35"/>
    </row>
    <row r="46" spans="1:57" s="4" customFormat="1">
      <c r="A46" s="44">
        <f t="shared" si="20"/>
        <v>40</v>
      </c>
      <c r="B46" s="44">
        <f t="shared" si="20"/>
        <v>40</v>
      </c>
      <c r="C46" s="46">
        <v>10</v>
      </c>
      <c r="D46" s="46">
        <v>1</v>
      </c>
      <c r="E46" s="44">
        <v>20</v>
      </c>
      <c r="F46" s="44">
        <f t="shared" si="10"/>
        <v>40</v>
      </c>
      <c r="G46" s="44">
        <v>270</v>
      </c>
      <c r="H46" s="44"/>
      <c r="I46" s="44"/>
      <c r="J46" s="47" t="s">
        <v>123</v>
      </c>
      <c r="K46" s="48">
        <v>37696</v>
      </c>
      <c r="L46" s="49">
        <f>2014-2003</f>
        <v>11</v>
      </c>
      <c r="M46" s="50" t="s">
        <v>205</v>
      </c>
      <c r="N46" s="46">
        <v>3</v>
      </c>
      <c r="O46" s="46">
        <v>30</v>
      </c>
      <c r="P46" s="46" t="s">
        <v>48</v>
      </c>
      <c r="Q46" s="51" t="s">
        <v>49</v>
      </c>
      <c r="R46" s="52" t="s">
        <v>50</v>
      </c>
      <c r="S46" s="52" t="s">
        <v>51</v>
      </c>
      <c r="T46" s="46">
        <v>1</v>
      </c>
      <c r="U46" s="53">
        <v>6852</v>
      </c>
      <c r="V46" s="53">
        <v>0</v>
      </c>
      <c r="W46" s="53">
        <f t="shared" si="0"/>
        <v>6852</v>
      </c>
      <c r="X46" s="53">
        <v>280.39999999999998</v>
      </c>
      <c r="Y46" s="53">
        <v>0</v>
      </c>
      <c r="Z46" s="53">
        <f t="shared" si="1"/>
        <v>1142</v>
      </c>
      <c r="AA46" s="53">
        <f t="shared" si="2"/>
        <v>11420</v>
      </c>
      <c r="AB46" s="53">
        <f t="shared" si="3"/>
        <v>962.87400000000002</v>
      </c>
      <c r="AC46" s="53">
        <f t="shared" si="4"/>
        <v>213.97199999999998</v>
      </c>
      <c r="AD46" s="54">
        <v>533.32000000000005</v>
      </c>
      <c r="AE46" s="53">
        <f t="shared" si="5"/>
        <v>142.648</v>
      </c>
      <c r="AF46" s="53">
        <v>619</v>
      </c>
      <c r="AG46" s="53">
        <v>379</v>
      </c>
      <c r="AH46" s="53">
        <f t="shared" si="6"/>
        <v>3426</v>
      </c>
      <c r="AI46" s="55">
        <v>450</v>
      </c>
      <c r="AJ46" s="55">
        <v>0</v>
      </c>
      <c r="AK46" s="53">
        <f t="shared" si="11"/>
        <v>60.750000000000007</v>
      </c>
      <c r="AL46" s="53">
        <f t="shared" si="12"/>
        <v>13.5</v>
      </c>
      <c r="AM46" s="53">
        <f t="shared" si="13"/>
        <v>15.999600000000001</v>
      </c>
      <c r="AN46" s="53">
        <f t="shared" si="14"/>
        <v>9</v>
      </c>
      <c r="AO46" s="55">
        <f t="shared" si="15"/>
        <v>24.76</v>
      </c>
      <c r="AP46" s="55">
        <f t="shared" si="15"/>
        <v>15.16</v>
      </c>
      <c r="AQ46" s="55">
        <v>0</v>
      </c>
      <c r="AR46" s="55">
        <f t="shared" si="7"/>
        <v>75</v>
      </c>
      <c r="AS46" s="55">
        <f t="shared" si="16"/>
        <v>225</v>
      </c>
      <c r="AT46" s="55">
        <f t="shared" si="8"/>
        <v>750</v>
      </c>
      <c r="AU46" s="55">
        <f t="shared" si="17"/>
        <v>8120.0351999999993</v>
      </c>
      <c r="AV46" s="53">
        <v>6000</v>
      </c>
      <c r="AW46" s="53">
        <f t="shared" si="18"/>
        <v>149906.60319999995</v>
      </c>
      <c r="AX46" s="56"/>
      <c r="AY46" s="56"/>
      <c r="AZ46" s="56"/>
      <c r="BA46" s="56"/>
      <c r="BB46" s="43"/>
      <c r="BC46" s="43"/>
      <c r="BD46" s="43"/>
      <c r="BE46" s="43"/>
    </row>
    <row r="47" spans="1:57" s="4" customFormat="1">
      <c r="A47" s="44">
        <f t="shared" si="20"/>
        <v>41</v>
      </c>
      <c r="B47" s="44">
        <f t="shared" si="20"/>
        <v>41</v>
      </c>
      <c r="C47" s="46">
        <v>10</v>
      </c>
      <c r="D47" s="46">
        <v>1</v>
      </c>
      <c r="E47" s="44">
        <v>20</v>
      </c>
      <c r="F47" s="44">
        <f t="shared" si="10"/>
        <v>41</v>
      </c>
      <c r="G47" s="44">
        <v>270</v>
      </c>
      <c r="H47" s="44"/>
      <c r="I47" s="44"/>
      <c r="J47" s="47" t="s">
        <v>124</v>
      </c>
      <c r="K47" s="48">
        <v>36419</v>
      </c>
      <c r="L47" s="49">
        <f>2014-1999</f>
        <v>15</v>
      </c>
      <c r="M47" s="50" t="s">
        <v>205</v>
      </c>
      <c r="N47" s="46">
        <v>6</v>
      </c>
      <c r="O47" s="46">
        <v>30</v>
      </c>
      <c r="P47" s="46" t="s">
        <v>48</v>
      </c>
      <c r="Q47" s="51" t="s">
        <v>53</v>
      </c>
      <c r="R47" s="52" t="s">
        <v>97</v>
      </c>
      <c r="S47" s="52" t="s">
        <v>61</v>
      </c>
      <c r="T47" s="46">
        <v>1</v>
      </c>
      <c r="U47" s="53">
        <v>7713</v>
      </c>
      <c r="V47" s="53">
        <v>0</v>
      </c>
      <c r="W47" s="53">
        <f t="shared" si="0"/>
        <v>7713</v>
      </c>
      <c r="X47" s="53">
        <v>280.39999999999998</v>
      </c>
      <c r="Y47" s="53">
        <v>0</v>
      </c>
      <c r="Z47" s="53">
        <f t="shared" si="1"/>
        <v>1285.5</v>
      </c>
      <c r="AA47" s="53">
        <f t="shared" si="2"/>
        <v>12855.000000000002</v>
      </c>
      <c r="AB47" s="53">
        <f t="shared" si="3"/>
        <v>1079.1089999999999</v>
      </c>
      <c r="AC47" s="53">
        <f t="shared" si="4"/>
        <v>239.80199999999999</v>
      </c>
      <c r="AD47" s="54">
        <v>560.04</v>
      </c>
      <c r="AE47" s="53">
        <f t="shared" si="5"/>
        <v>159.86799999999999</v>
      </c>
      <c r="AF47" s="53">
        <v>714</v>
      </c>
      <c r="AG47" s="53">
        <v>490</v>
      </c>
      <c r="AH47" s="53">
        <f t="shared" si="6"/>
        <v>3856.5000000000005</v>
      </c>
      <c r="AI47" s="55">
        <v>375</v>
      </c>
      <c r="AJ47" s="55">
        <v>70.099999999999994</v>
      </c>
      <c r="AK47" s="53">
        <f t="shared" si="11"/>
        <v>60.08850000000001</v>
      </c>
      <c r="AL47" s="53">
        <f t="shared" si="12"/>
        <v>13.353</v>
      </c>
      <c r="AM47" s="53">
        <f t="shared" si="13"/>
        <v>16.801199999999998</v>
      </c>
      <c r="AN47" s="53">
        <f t="shared" si="14"/>
        <v>8.902000000000001</v>
      </c>
      <c r="AO47" s="55">
        <f t="shared" si="15"/>
        <v>28.560000000000002</v>
      </c>
      <c r="AP47" s="55">
        <f t="shared" si="15"/>
        <v>19.600000000000001</v>
      </c>
      <c r="AQ47" s="55">
        <v>0</v>
      </c>
      <c r="AR47" s="55">
        <f t="shared" si="7"/>
        <v>62.5</v>
      </c>
      <c r="AS47" s="55">
        <f t="shared" si="16"/>
        <v>187.5</v>
      </c>
      <c r="AT47" s="55">
        <f t="shared" si="8"/>
        <v>625</v>
      </c>
      <c r="AU47" s="55">
        <f t="shared" si="17"/>
        <v>7983.8564000000024</v>
      </c>
      <c r="AV47" s="53">
        <v>6000</v>
      </c>
      <c r="AW47" s="53">
        <f t="shared" si="18"/>
        <v>166815.48440000002</v>
      </c>
      <c r="AX47" s="10"/>
      <c r="AY47" s="10"/>
      <c r="AZ47" s="56"/>
      <c r="BA47" s="56"/>
      <c r="BB47" s="43"/>
      <c r="BC47" s="43"/>
      <c r="BD47" s="43"/>
      <c r="BE47" s="43"/>
    </row>
    <row r="48" spans="1:57" s="4" customFormat="1">
      <c r="A48" s="44">
        <f t="shared" si="20"/>
        <v>42</v>
      </c>
      <c r="B48" s="44">
        <f t="shared" si="20"/>
        <v>42</v>
      </c>
      <c r="C48" s="46">
        <v>10</v>
      </c>
      <c r="D48" s="46">
        <v>1</v>
      </c>
      <c r="E48" s="44">
        <v>20</v>
      </c>
      <c r="F48" s="44">
        <f t="shared" si="10"/>
        <v>42</v>
      </c>
      <c r="G48" s="44">
        <v>270</v>
      </c>
      <c r="H48" s="44"/>
      <c r="I48" s="44"/>
      <c r="J48" s="47" t="s">
        <v>126</v>
      </c>
      <c r="K48" s="48">
        <v>30682</v>
      </c>
      <c r="L48" s="49">
        <f>2014-1984</f>
        <v>30</v>
      </c>
      <c r="M48" s="50" t="s">
        <v>205</v>
      </c>
      <c r="N48" s="46">
        <v>6</v>
      </c>
      <c r="O48" s="46">
        <v>30</v>
      </c>
      <c r="P48" s="46" t="s">
        <v>48</v>
      </c>
      <c r="Q48" s="51" t="s">
        <v>127</v>
      </c>
      <c r="R48" s="52" t="s">
        <v>128</v>
      </c>
      <c r="S48" s="52" t="s">
        <v>61</v>
      </c>
      <c r="T48" s="46">
        <v>1</v>
      </c>
      <c r="U48" s="53">
        <v>7713</v>
      </c>
      <c r="V48" s="53">
        <v>0</v>
      </c>
      <c r="W48" s="53">
        <f t="shared" si="0"/>
        <v>7713</v>
      </c>
      <c r="X48" s="53">
        <v>490.7</v>
      </c>
      <c r="Y48" s="53">
        <v>0</v>
      </c>
      <c r="Z48" s="53">
        <f t="shared" si="1"/>
        <v>1285.5</v>
      </c>
      <c r="AA48" s="53">
        <f t="shared" si="2"/>
        <v>12855.000000000002</v>
      </c>
      <c r="AB48" s="53">
        <f t="shared" si="3"/>
        <v>1107.4995000000001</v>
      </c>
      <c r="AC48" s="53">
        <f t="shared" si="4"/>
        <v>246.11100000000002</v>
      </c>
      <c r="AD48" s="54">
        <v>560.44000000000005</v>
      </c>
      <c r="AE48" s="53">
        <f t="shared" si="5"/>
        <v>164.07400000000001</v>
      </c>
      <c r="AF48" s="53">
        <v>714</v>
      </c>
      <c r="AG48" s="53">
        <v>490</v>
      </c>
      <c r="AH48" s="53">
        <f t="shared" si="6"/>
        <v>3856.5000000000005</v>
      </c>
      <c r="AI48" s="55">
        <v>375</v>
      </c>
      <c r="AJ48" s="55">
        <v>70.099999999999994</v>
      </c>
      <c r="AK48" s="53">
        <f t="shared" si="11"/>
        <v>60.08850000000001</v>
      </c>
      <c r="AL48" s="53">
        <f t="shared" si="12"/>
        <v>13.353</v>
      </c>
      <c r="AM48" s="53">
        <f t="shared" si="13"/>
        <v>16.813200000000002</v>
      </c>
      <c r="AN48" s="53">
        <f t="shared" si="14"/>
        <v>8.902000000000001</v>
      </c>
      <c r="AO48" s="55">
        <f t="shared" si="15"/>
        <v>28.560000000000002</v>
      </c>
      <c r="AP48" s="55">
        <f t="shared" si="15"/>
        <v>19.600000000000001</v>
      </c>
      <c r="AQ48" s="55">
        <v>0</v>
      </c>
      <c r="AR48" s="55">
        <f t="shared" si="7"/>
        <v>62.5</v>
      </c>
      <c r="AS48" s="55">
        <f t="shared" si="16"/>
        <v>187.5</v>
      </c>
      <c r="AT48" s="55">
        <f t="shared" si="8"/>
        <v>625</v>
      </c>
      <c r="AU48" s="55">
        <f t="shared" si="17"/>
        <v>7984.0004000000008</v>
      </c>
      <c r="AV48" s="53">
        <v>6000</v>
      </c>
      <c r="AW48" s="53">
        <f t="shared" si="18"/>
        <v>169810.89440000005</v>
      </c>
      <c r="AX48" s="56"/>
      <c r="AY48" s="56"/>
      <c r="AZ48" s="56"/>
      <c r="BA48" s="56"/>
      <c r="BB48" s="43"/>
      <c r="BC48" s="43"/>
      <c r="BD48" s="43"/>
      <c r="BE48" s="43"/>
    </row>
    <row r="49" spans="1:57" s="4" customFormat="1">
      <c r="A49" s="44">
        <f t="shared" si="20"/>
        <v>43</v>
      </c>
      <c r="B49" s="44">
        <f t="shared" si="20"/>
        <v>43</v>
      </c>
      <c r="C49" s="46">
        <v>10</v>
      </c>
      <c r="D49" s="46">
        <v>1</v>
      </c>
      <c r="E49" s="44">
        <v>20</v>
      </c>
      <c r="F49" s="44">
        <f t="shared" si="10"/>
        <v>43</v>
      </c>
      <c r="G49" s="44">
        <v>270</v>
      </c>
      <c r="H49" s="44"/>
      <c r="I49" s="44"/>
      <c r="J49" s="47" t="s">
        <v>129</v>
      </c>
      <c r="K49" s="48">
        <v>31472</v>
      </c>
      <c r="L49" s="49">
        <f>2014-1986</f>
        <v>28</v>
      </c>
      <c r="M49" s="50" t="s">
        <v>206</v>
      </c>
      <c r="N49" s="46">
        <v>5</v>
      </c>
      <c r="O49" s="46">
        <v>30</v>
      </c>
      <c r="P49" s="46" t="s">
        <v>48</v>
      </c>
      <c r="Q49" s="51" t="s">
        <v>130</v>
      </c>
      <c r="R49" s="52" t="s">
        <v>73</v>
      </c>
      <c r="S49" s="52" t="s">
        <v>51</v>
      </c>
      <c r="T49" s="46">
        <v>1</v>
      </c>
      <c r="U49" s="53">
        <v>7491</v>
      </c>
      <c r="V49" s="53">
        <v>0</v>
      </c>
      <c r="W49" s="53">
        <f t="shared" si="0"/>
        <v>7491</v>
      </c>
      <c r="X49" s="53">
        <v>490.7</v>
      </c>
      <c r="Y49" s="53">
        <v>0</v>
      </c>
      <c r="Z49" s="53">
        <f t="shared" si="1"/>
        <v>1248.5</v>
      </c>
      <c r="AA49" s="53">
        <f t="shared" si="2"/>
        <v>12485</v>
      </c>
      <c r="AB49" s="53">
        <f t="shared" si="3"/>
        <v>1077.5295000000001</v>
      </c>
      <c r="AC49" s="53">
        <f t="shared" si="4"/>
        <v>239.45099999999999</v>
      </c>
      <c r="AD49" s="54">
        <v>552.24</v>
      </c>
      <c r="AE49" s="53">
        <f t="shared" si="5"/>
        <v>159.63399999999999</v>
      </c>
      <c r="AF49" s="53">
        <v>639</v>
      </c>
      <c r="AG49" s="53">
        <v>400</v>
      </c>
      <c r="AH49" s="53">
        <f t="shared" si="6"/>
        <v>3745.5</v>
      </c>
      <c r="AI49" s="55">
        <v>375</v>
      </c>
      <c r="AJ49" s="55">
        <v>0</v>
      </c>
      <c r="AK49" s="53">
        <f t="shared" si="11"/>
        <v>50.625</v>
      </c>
      <c r="AL49" s="53">
        <f t="shared" si="12"/>
        <v>11.25</v>
      </c>
      <c r="AM49" s="53">
        <f t="shared" si="13"/>
        <v>16.5672</v>
      </c>
      <c r="AN49" s="53">
        <f t="shared" si="14"/>
        <v>7.5</v>
      </c>
      <c r="AO49" s="55">
        <f t="shared" si="15"/>
        <v>25.560000000000002</v>
      </c>
      <c r="AP49" s="55">
        <f t="shared" si="15"/>
        <v>16</v>
      </c>
      <c r="AQ49" s="55">
        <v>0</v>
      </c>
      <c r="AR49" s="55">
        <f t="shared" si="7"/>
        <v>62.5</v>
      </c>
      <c r="AS49" s="55">
        <f t="shared" si="16"/>
        <v>187.5</v>
      </c>
      <c r="AT49" s="55">
        <f t="shared" si="8"/>
        <v>625</v>
      </c>
      <c r="AU49" s="55">
        <f t="shared" si="17"/>
        <v>6905.0264000000006</v>
      </c>
      <c r="AV49" s="53">
        <v>6000</v>
      </c>
      <c r="AW49" s="53">
        <f t="shared" si="18"/>
        <v>162978.68039999998</v>
      </c>
      <c r="AX49" s="10"/>
      <c r="AY49" s="10"/>
      <c r="AZ49" s="56"/>
      <c r="BA49" s="56"/>
      <c r="BB49" s="43"/>
      <c r="BC49" s="43"/>
      <c r="BD49" s="43"/>
      <c r="BE49" s="43"/>
    </row>
    <row r="50" spans="1:57" s="4" customFormat="1">
      <c r="A50" s="44">
        <f t="shared" si="20"/>
        <v>44</v>
      </c>
      <c r="B50" s="44">
        <f t="shared" si="20"/>
        <v>44</v>
      </c>
      <c r="C50" s="46">
        <v>10</v>
      </c>
      <c r="D50" s="46">
        <v>1</v>
      </c>
      <c r="E50" s="44">
        <v>20</v>
      </c>
      <c r="F50" s="44">
        <f t="shared" si="10"/>
        <v>44</v>
      </c>
      <c r="G50" s="44">
        <v>270</v>
      </c>
      <c r="H50" s="44"/>
      <c r="I50" s="44"/>
      <c r="J50" s="47" t="s">
        <v>131</v>
      </c>
      <c r="K50" s="48">
        <v>32905</v>
      </c>
      <c r="L50" s="49">
        <f>2014-1990</f>
        <v>24</v>
      </c>
      <c r="M50" s="50" t="s">
        <v>206</v>
      </c>
      <c r="N50" s="46">
        <v>5</v>
      </c>
      <c r="O50" s="46">
        <v>30</v>
      </c>
      <c r="P50" s="46" t="s">
        <v>48</v>
      </c>
      <c r="Q50" s="51" t="s">
        <v>130</v>
      </c>
      <c r="R50" s="52" t="s">
        <v>73</v>
      </c>
      <c r="S50" s="52" t="s">
        <v>51</v>
      </c>
      <c r="T50" s="46">
        <v>1</v>
      </c>
      <c r="U50" s="53">
        <v>7387</v>
      </c>
      <c r="V50" s="53">
        <v>0</v>
      </c>
      <c r="W50" s="53">
        <f t="shared" si="0"/>
        <v>7387</v>
      </c>
      <c r="X50" s="53">
        <v>420.6</v>
      </c>
      <c r="Y50" s="53">
        <v>0</v>
      </c>
      <c r="Z50" s="53">
        <f t="shared" si="1"/>
        <v>1231.1666666666665</v>
      </c>
      <c r="AA50" s="53">
        <f t="shared" si="2"/>
        <v>12311.666666666666</v>
      </c>
      <c r="AB50" s="53">
        <f t="shared" si="3"/>
        <v>1054.0260000000001</v>
      </c>
      <c r="AC50" s="53">
        <f t="shared" si="4"/>
        <v>234.22800000000001</v>
      </c>
      <c r="AD50" s="54">
        <v>550</v>
      </c>
      <c r="AE50" s="53">
        <f t="shared" si="5"/>
        <v>156.15200000000002</v>
      </c>
      <c r="AF50" s="53">
        <v>639</v>
      </c>
      <c r="AG50" s="53">
        <v>400</v>
      </c>
      <c r="AH50" s="53">
        <f t="shared" si="6"/>
        <v>3693.5</v>
      </c>
      <c r="AI50" s="55">
        <v>375</v>
      </c>
      <c r="AJ50" s="55">
        <v>70.099999999999994</v>
      </c>
      <c r="AK50" s="53">
        <f t="shared" si="11"/>
        <v>60.08850000000001</v>
      </c>
      <c r="AL50" s="53">
        <f t="shared" si="12"/>
        <v>13.353</v>
      </c>
      <c r="AM50" s="53">
        <f t="shared" si="13"/>
        <v>16.5</v>
      </c>
      <c r="AN50" s="53">
        <f t="shared" si="14"/>
        <v>8.902000000000001</v>
      </c>
      <c r="AO50" s="55">
        <f t="shared" si="15"/>
        <v>25.560000000000002</v>
      </c>
      <c r="AP50" s="55">
        <f t="shared" si="15"/>
        <v>16</v>
      </c>
      <c r="AQ50" s="55">
        <v>0</v>
      </c>
      <c r="AR50" s="55">
        <f t="shared" si="7"/>
        <v>62.5</v>
      </c>
      <c r="AS50" s="55">
        <f t="shared" si="16"/>
        <v>187.5</v>
      </c>
      <c r="AT50" s="55">
        <f t="shared" si="8"/>
        <v>625</v>
      </c>
      <c r="AU50" s="55">
        <f t="shared" si="17"/>
        <v>7901.0420000000004</v>
      </c>
      <c r="AV50" s="53">
        <v>6000</v>
      </c>
      <c r="AW50" s="53">
        <f t="shared" si="18"/>
        <v>161229.44733333332</v>
      </c>
      <c r="AX50" s="56"/>
      <c r="AY50" s="56"/>
      <c r="AZ50" s="56"/>
      <c r="BA50" s="56"/>
      <c r="BB50" s="43"/>
      <c r="BC50" s="43"/>
      <c r="BD50" s="43"/>
      <c r="BE50" s="43"/>
    </row>
    <row r="51" spans="1:57" s="4" customFormat="1">
      <c r="A51" s="44">
        <f t="shared" si="20"/>
        <v>45</v>
      </c>
      <c r="B51" s="44">
        <f t="shared" si="20"/>
        <v>45</v>
      </c>
      <c r="C51" s="46">
        <v>10</v>
      </c>
      <c r="D51" s="46">
        <v>1</v>
      </c>
      <c r="E51" s="44">
        <v>20</v>
      </c>
      <c r="F51" s="44">
        <f t="shared" si="10"/>
        <v>45</v>
      </c>
      <c r="G51" s="44">
        <v>270</v>
      </c>
      <c r="H51" s="44"/>
      <c r="I51" s="44"/>
      <c r="J51" s="47" t="s">
        <v>132</v>
      </c>
      <c r="K51" s="48">
        <v>35827</v>
      </c>
      <c r="L51" s="49">
        <f>2014-1998</f>
        <v>16</v>
      </c>
      <c r="M51" s="50" t="s">
        <v>205</v>
      </c>
      <c r="N51" s="46">
        <v>3</v>
      </c>
      <c r="O51" s="46">
        <v>30</v>
      </c>
      <c r="P51" s="46" t="s">
        <v>48</v>
      </c>
      <c r="Q51" s="51" t="s">
        <v>49</v>
      </c>
      <c r="R51" s="52" t="s">
        <v>50</v>
      </c>
      <c r="S51" s="52" t="s">
        <v>51</v>
      </c>
      <c r="T51" s="46">
        <v>1</v>
      </c>
      <c r="U51" s="53">
        <v>6852.3</v>
      </c>
      <c r="V51" s="53">
        <v>0</v>
      </c>
      <c r="W51" s="53">
        <f t="shared" si="0"/>
        <v>6852.3</v>
      </c>
      <c r="X51" s="53">
        <v>350.5</v>
      </c>
      <c r="Y51" s="53">
        <v>0</v>
      </c>
      <c r="Z51" s="53">
        <f t="shared" si="1"/>
        <v>1142.05</v>
      </c>
      <c r="AA51" s="53">
        <f t="shared" si="2"/>
        <v>11420.5</v>
      </c>
      <c r="AB51" s="53">
        <f t="shared" si="3"/>
        <v>972.37800000000004</v>
      </c>
      <c r="AC51" s="53">
        <f t="shared" si="4"/>
        <v>216.084</v>
      </c>
      <c r="AD51" s="54">
        <v>533.45000000000005</v>
      </c>
      <c r="AE51" s="53">
        <f t="shared" si="5"/>
        <v>144.05600000000001</v>
      </c>
      <c r="AF51" s="53">
        <v>619</v>
      </c>
      <c r="AG51" s="53">
        <v>379</v>
      </c>
      <c r="AH51" s="53">
        <f t="shared" si="6"/>
        <v>3426.15</v>
      </c>
      <c r="AI51" s="55">
        <v>450</v>
      </c>
      <c r="AJ51" s="55">
        <v>0</v>
      </c>
      <c r="AK51" s="53">
        <f t="shared" si="11"/>
        <v>60.750000000000007</v>
      </c>
      <c r="AL51" s="53">
        <f t="shared" si="12"/>
        <v>13.5</v>
      </c>
      <c r="AM51" s="53">
        <f t="shared" si="13"/>
        <v>16.003500000000003</v>
      </c>
      <c r="AN51" s="53">
        <f t="shared" si="14"/>
        <v>9</v>
      </c>
      <c r="AO51" s="55">
        <f t="shared" si="15"/>
        <v>24.76</v>
      </c>
      <c r="AP51" s="55">
        <f t="shared" si="15"/>
        <v>15.16</v>
      </c>
      <c r="AQ51" s="55">
        <v>0</v>
      </c>
      <c r="AR51" s="55">
        <f t="shared" si="7"/>
        <v>75</v>
      </c>
      <c r="AS51" s="55">
        <f t="shared" si="16"/>
        <v>225</v>
      </c>
      <c r="AT51" s="55">
        <f t="shared" si="8"/>
        <v>750</v>
      </c>
      <c r="AU51" s="55">
        <f t="shared" si="17"/>
        <v>8120.0820000000003</v>
      </c>
      <c r="AV51" s="53">
        <v>6000</v>
      </c>
      <c r="AW51" s="53">
        <f t="shared" si="18"/>
        <v>150909.99800000002</v>
      </c>
      <c r="AX51" s="56"/>
      <c r="AY51" s="56"/>
      <c r="AZ51" s="56"/>
      <c r="BA51" s="56"/>
      <c r="BB51" s="43"/>
      <c r="BC51" s="43"/>
      <c r="BD51" s="43"/>
      <c r="BE51" s="43"/>
    </row>
    <row r="52" spans="1:57" s="4" customFormat="1">
      <c r="A52" s="44">
        <f t="shared" si="20"/>
        <v>46</v>
      </c>
      <c r="B52" s="44">
        <f t="shared" si="20"/>
        <v>46</v>
      </c>
      <c r="C52" s="46">
        <v>10</v>
      </c>
      <c r="D52" s="46">
        <v>1</v>
      </c>
      <c r="E52" s="44">
        <v>20</v>
      </c>
      <c r="F52" s="44">
        <f t="shared" si="10"/>
        <v>46</v>
      </c>
      <c r="G52" s="44">
        <v>270</v>
      </c>
      <c r="H52" s="44"/>
      <c r="I52" s="44"/>
      <c r="J52" s="47" t="s">
        <v>133</v>
      </c>
      <c r="K52" s="48">
        <v>31214</v>
      </c>
      <c r="L52" s="49">
        <f>2014-1985</f>
        <v>29</v>
      </c>
      <c r="M52" s="50" t="s">
        <v>206</v>
      </c>
      <c r="N52" s="46">
        <v>13</v>
      </c>
      <c r="O52" s="46">
        <v>30</v>
      </c>
      <c r="P52" s="46" t="s">
        <v>48</v>
      </c>
      <c r="Q52" s="51" t="s">
        <v>103</v>
      </c>
      <c r="R52" s="52" t="s">
        <v>91</v>
      </c>
      <c r="S52" s="52" t="s">
        <v>51</v>
      </c>
      <c r="T52" s="46">
        <v>1</v>
      </c>
      <c r="U52" s="53">
        <v>10457.4</v>
      </c>
      <c r="V52" s="53">
        <v>0</v>
      </c>
      <c r="W52" s="53">
        <f>+U52+V52</f>
        <v>10457.4</v>
      </c>
      <c r="X52" s="53">
        <v>490.7</v>
      </c>
      <c r="Y52" s="53">
        <v>0</v>
      </c>
      <c r="Z52" s="53">
        <f t="shared" si="1"/>
        <v>1742.8999999999999</v>
      </c>
      <c r="AA52" s="53">
        <f t="shared" si="2"/>
        <v>17429</v>
      </c>
      <c r="AB52" s="53">
        <f t="shared" si="3"/>
        <v>1477.9935</v>
      </c>
      <c r="AC52" s="53">
        <f t="shared" si="4"/>
        <v>328.44299999999998</v>
      </c>
      <c r="AD52" s="54">
        <v>626.16999999999996</v>
      </c>
      <c r="AE52" s="53">
        <f t="shared" si="5"/>
        <v>218.96200000000002</v>
      </c>
      <c r="AF52" s="53">
        <v>926</v>
      </c>
      <c r="AG52" s="53">
        <v>578</v>
      </c>
      <c r="AH52" s="53">
        <f t="shared" si="6"/>
        <v>5228.7</v>
      </c>
      <c r="AI52" s="55">
        <v>375</v>
      </c>
      <c r="AJ52" s="55">
        <v>70.099999999999994</v>
      </c>
      <c r="AK52" s="53">
        <f t="shared" si="11"/>
        <v>60.08850000000001</v>
      </c>
      <c r="AL52" s="53">
        <f t="shared" si="12"/>
        <v>13.353</v>
      </c>
      <c r="AM52" s="53">
        <f t="shared" si="13"/>
        <v>18.785099999999996</v>
      </c>
      <c r="AN52" s="53">
        <f t="shared" si="14"/>
        <v>8.902000000000001</v>
      </c>
      <c r="AO52" s="55">
        <f t="shared" si="15"/>
        <v>37.04</v>
      </c>
      <c r="AP52" s="55">
        <f t="shared" si="15"/>
        <v>23.12</v>
      </c>
      <c r="AQ52" s="55">
        <v>0</v>
      </c>
      <c r="AR52" s="55">
        <f t="shared" si="7"/>
        <v>62.5</v>
      </c>
      <c r="AS52" s="55">
        <f t="shared" si="16"/>
        <v>187.5</v>
      </c>
      <c r="AT52" s="55">
        <f t="shared" si="8"/>
        <v>625</v>
      </c>
      <c r="AU52" s="55">
        <f t="shared" si="17"/>
        <v>8151.6632</v>
      </c>
      <c r="AV52" s="53">
        <v>6000</v>
      </c>
      <c r="AW52" s="53">
        <f t="shared" si="18"/>
        <v>219796.28519999998</v>
      </c>
      <c r="AX52" s="56"/>
      <c r="AY52" s="56"/>
      <c r="AZ52" s="56"/>
      <c r="BA52" s="56"/>
      <c r="BB52" s="43"/>
      <c r="BC52" s="43"/>
      <c r="BD52" s="43"/>
      <c r="BE52" s="43"/>
    </row>
    <row r="53" spans="1:57" s="4" customFormat="1">
      <c r="A53" s="44">
        <f t="shared" si="20"/>
        <v>47</v>
      </c>
      <c r="B53" s="44">
        <f t="shared" si="20"/>
        <v>47</v>
      </c>
      <c r="C53" s="46">
        <v>10</v>
      </c>
      <c r="D53" s="46">
        <v>1</v>
      </c>
      <c r="E53" s="44">
        <v>20</v>
      </c>
      <c r="F53" s="44">
        <f t="shared" si="10"/>
        <v>47</v>
      </c>
      <c r="G53" s="44">
        <v>270</v>
      </c>
      <c r="H53" s="44"/>
      <c r="I53" s="44"/>
      <c r="J53" s="47" t="s">
        <v>134</v>
      </c>
      <c r="K53" s="48">
        <v>36192</v>
      </c>
      <c r="L53" s="49">
        <f>2014-1999</f>
        <v>15</v>
      </c>
      <c r="M53" s="50" t="s">
        <v>206</v>
      </c>
      <c r="N53" s="46">
        <v>4</v>
      </c>
      <c r="O53" s="46">
        <v>30</v>
      </c>
      <c r="P53" s="46" t="s">
        <v>48</v>
      </c>
      <c r="Q53" s="51" t="s">
        <v>57</v>
      </c>
      <c r="R53" s="52" t="s">
        <v>54</v>
      </c>
      <c r="S53" s="52" t="s">
        <v>51</v>
      </c>
      <c r="T53" s="46">
        <v>1</v>
      </c>
      <c r="U53" s="53">
        <v>7116</v>
      </c>
      <c r="V53" s="53">
        <v>0</v>
      </c>
      <c r="W53" s="53">
        <f t="shared" si="0"/>
        <v>7116</v>
      </c>
      <c r="X53" s="53">
        <v>350.5</v>
      </c>
      <c r="Y53" s="53">
        <v>0</v>
      </c>
      <c r="Z53" s="53">
        <f t="shared" si="1"/>
        <v>1186</v>
      </c>
      <c r="AA53" s="53">
        <f t="shared" si="2"/>
        <v>11860</v>
      </c>
      <c r="AB53" s="53">
        <f t="shared" si="3"/>
        <v>1007.9775000000001</v>
      </c>
      <c r="AC53" s="53">
        <f t="shared" si="4"/>
        <v>223.995</v>
      </c>
      <c r="AD53" s="54">
        <v>541.14</v>
      </c>
      <c r="AE53" s="53">
        <f t="shared" si="5"/>
        <v>149.33000000000001</v>
      </c>
      <c r="AF53" s="53">
        <v>629</v>
      </c>
      <c r="AG53" s="53">
        <v>389</v>
      </c>
      <c r="AH53" s="53">
        <f t="shared" si="6"/>
        <v>3558</v>
      </c>
      <c r="AI53" s="55">
        <v>450</v>
      </c>
      <c r="AJ53" s="55">
        <v>70.099999999999994</v>
      </c>
      <c r="AK53" s="53">
        <f t="shared" si="11"/>
        <v>70.21350000000001</v>
      </c>
      <c r="AL53" s="53">
        <f t="shared" si="12"/>
        <v>15.603</v>
      </c>
      <c r="AM53" s="53">
        <f t="shared" si="13"/>
        <v>16.234199999999998</v>
      </c>
      <c r="AN53" s="53">
        <f t="shared" si="14"/>
        <v>10.402000000000001</v>
      </c>
      <c r="AO53" s="55">
        <f t="shared" si="15"/>
        <v>25.16</v>
      </c>
      <c r="AP53" s="55">
        <f t="shared" si="15"/>
        <v>15.56</v>
      </c>
      <c r="AQ53" s="55">
        <v>0</v>
      </c>
      <c r="AR53" s="55">
        <f t="shared" si="7"/>
        <v>75</v>
      </c>
      <c r="AS53" s="55">
        <f t="shared" si="16"/>
        <v>225</v>
      </c>
      <c r="AT53" s="55">
        <f t="shared" si="8"/>
        <v>750</v>
      </c>
      <c r="AU53" s="55">
        <f t="shared" si="17"/>
        <v>9129.272399999998</v>
      </c>
      <c r="AV53" s="53">
        <v>6000</v>
      </c>
      <c r="AW53" s="53">
        <f t="shared" si="18"/>
        <v>156616.58240000001</v>
      </c>
      <c r="AX53" s="56"/>
      <c r="AY53" s="56"/>
      <c r="AZ53" s="56"/>
      <c r="BA53" s="56"/>
      <c r="BB53" s="43"/>
      <c r="BC53" s="43"/>
      <c r="BD53" s="43"/>
      <c r="BE53" s="43"/>
    </row>
    <row r="54" spans="1:57" s="4" customFormat="1">
      <c r="A54" s="44">
        <f t="shared" si="20"/>
        <v>48</v>
      </c>
      <c r="B54" s="44">
        <f t="shared" si="20"/>
        <v>48</v>
      </c>
      <c r="C54" s="46">
        <v>10</v>
      </c>
      <c r="D54" s="46">
        <v>1</v>
      </c>
      <c r="E54" s="44">
        <v>20</v>
      </c>
      <c r="F54" s="44">
        <f t="shared" si="10"/>
        <v>48</v>
      </c>
      <c r="G54" s="44">
        <v>270</v>
      </c>
      <c r="H54" s="44"/>
      <c r="I54" s="44"/>
      <c r="J54" s="47" t="s">
        <v>135</v>
      </c>
      <c r="K54" s="48">
        <v>33044</v>
      </c>
      <c r="L54" s="49">
        <f>2014-1990</f>
        <v>24</v>
      </c>
      <c r="M54" s="50" t="s">
        <v>206</v>
      </c>
      <c r="N54" s="46">
        <v>4</v>
      </c>
      <c r="O54" s="46">
        <v>30</v>
      </c>
      <c r="P54" s="46" t="s">
        <v>48</v>
      </c>
      <c r="Q54" s="51" t="s">
        <v>57</v>
      </c>
      <c r="R54" s="52" t="s">
        <v>54</v>
      </c>
      <c r="S54" s="52" t="s">
        <v>51</v>
      </c>
      <c r="T54" s="46">
        <v>1</v>
      </c>
      <c r="U54" s="53">
        <v>7116</v>
      </c>
      <c r="V54" s="53">
        <v>0</v>
      </c>
      <c r="W54" s="53">
        <f t="shared" si="0"/>
        <v>7116</v>
      </c>
      <c r="X54" s="53">
        <v>420.6</v>
      </c>
      <c r="Y54" s="53">
        <v>0</v>
      </c>
      <c r="Z54" s="53">
        <f t="shared" si="1"/>
        <v>1186</v>
      </c>
      <c r="AA54" s="53">
        <f t="shared" si="2"/>
        <v>11860</v>
      </c>
      <c r="AB54" s="53">
        <f t="shared" si="3"/>
        <v>1017.4410000000001</v>
      </c>
      <c r="AC54" s="53">
        <f t="shared" si="4"/>
        <v>226.09800000000001</v>
      </c>
      <c r="AD54" s="54">
        <v>541.28</v>
      </c>
      <c r="AE54" s="53">
        <f t="shared" si="5"/>
        <v>150.732</v>
      </c>
      <c r="AF54" s="53">
        <v>629</v>
      </c>
      <c r="AG54" s="53">
        <v>389</v>
      </c>
      <c r="AH54" s="53">
        <f t="shared" si="6"/>
        <v>3558</v>
      </c>
      <c r="AI54" s="55">
        <v>450</v>
      </c>
      <c r="AJ54" s="55">
        <v>70.099999999999994</v>
      </c>
      <c r="AK54" s="53">
        <f t="shared" si="11"/>
        <v>70.21350000000001</v>
      </c>
      <c r="AL54" s="53">
        <f t="shared" si="12"/>
        <v>15.603</v>
      </c>
      <c r="AM54" s="53">
        <f t="shared" si="13"/>
        <v>16.238399999999999</v>
      </c>
      <c r="AN54" s="53">
        <f t="shared" si="14"/>
        <v>10.402000000000001</v>
      </c>
      <c r="AO54" s="55">
        <f t="shared" si="15"/>
        <v>25.16</v>
      </c>
      <c r="AP54" s="55">
        <f t="shared" si="15"/>
        <v>15.56</v>
      </c>
      <c r="AQ54" s="55">
        <v>0</v>
      </c>
      <c r="AR54" s="55">
        <f t="shared" si="7"/>
        <v>75</v>
      </c>
      <c r="AS54" s="55">
        <f t="shared" si="16"/>
        <v>225</v>
      </c>
      <c r="AT54" s="55">
        <f t="shared" si="8"/>
        <v>750</v>
      </c>
      <c r="AU54" s="55">
        <f t="shared" si="17"/>
        <v>9129.3227999999981</v>
      </c>
      <c r="AV54" s="53">
        <v>6000</v>
      </c>
      <c r="AW54" s="53">
        <f t="shared" si="18"/>
        <v>157615.13480000003</v>
      </c>
      <c r="AX54" s="56"/>
      <c r="AY54" s="56"/>
      <c r="AZ54" s="56"/>
      <c r="BA54" s="56"/>
      <c r="BB54" s="43"/>
      <c r="BC54" s="43"/>
      <c r="BD54" s="43"/>
      <c r="BE54" s="43"/>
    </row>
    <row r="55" spans="1:57" s="4" customFormat="1">
      <c r="A55" s="44">
        <f t="shared" si="20"/>
        <v>49</v>
      </c>
      <c r="B55" s="44">
        <f t="shared" si="20"/>
        <v>49</v>
      </c>
      <c r="C55" s="46">
        <v>10</v>
      </c>
      <c r="D55" s="46">
        <v>1</v>
      </c>
      <c r="E55" s="44">
        <v>20</v>
      </c>
      <c r="F55" s="44">
        <f t="shared" si="10"/>
        <v>49</v>
      </c>
      <c r="G55" s="44">
        <v>270</v>
      </c>
      <c r="H55" s="44"/>
      <c r="I55" s="44"/>
      <c r="J55" s="57" t="s">
        <v>136</v>
      </c>
      <c r="K55" s="48">
        <v>40387</v>
      </c>
      <c r="L55" s="49">
        <f>2014-2010</f>
        <v>4</v>
      </c>
      <c r="M55" s="50" t="s">
        <v>206</v>
      </c>
      <c r="N55" s="46">
        <v>3</v>
      </c>
      <c r="O55" s="46">
        <v>30</v>
      </c>
      <c r="P55" s="46" t="s">
        <v>48</v>
      </c>
      <c r="Q55" s="51" t="s">
        <v>49</v>
      </c>
      <c r="R55" s="52" t="s">
        <v>75</v>
      </c>
      <c r="S55" s="52" t="s">
        <v>51</v>
      </c>
      <c r="T55" s="46">
        <v>1</v>
      </c>
      <c r="U55" s="53">
        <v>6852</v>
      </c>
      <c r="V55" s="53">
        <v>0</v>
      </c>
      <c r="W55" s="53">
        <f t="shared" si="0"/>
        <v>6852</v>
      </c>
      <c r="X55" s="53">
        <v>0</v>
      </c>
      <c r="Y55" s="53">
        <v>0</v>
      </c>
      <c r="Z55" s="53">
        <f t="shared" si="1"/>
        <v>1142</v>
      </c>
      <c r="AA55" s="53">
        <f t="shared" si="2"/>
        <v>11420</v>
      </c>
      <c r="AB55" s="53">
        <f t="shared" si="3"/>
        <v>925.0200000000001</v>
      </c>
      <c r="AC55" s="53">
        <f t="shared" si="4"/>
        <v>205.56</v>
      </c>
      <c r="AD55" s="54">
        <v>532.79999999999995</v>
      </c>
      <c r="AE55" s="53">
        <f t="shared" si="5"/>
        <v>137.04</v>
      </c>
      <c r="AF55" s="53">
        <v>619</v>
      </c>
      <c r="AG55" s="53">
        <v>379</v>
      </c>
      <c r="AH55" s="53">
        <f t="shared" si="6"/>
        <v>3426</v>
      </c>
      <c r="AI55" s="55">
        <v>450</v>
      </c>
      <c r="AJ55" s="55">
        <v>70.099999999999994</v>
      </c>
      <c r="AK55" s="53">
        <f t="shared" si="11"/>
        <v>70.21350000000001</v>
      </c>
      <c r="AL55" s="53">
        <f t="shared" si="12"/>
        <v>15.603</v>
      </c>
      <c r="AM55" s="53">
        <f t="shared" si="13"/>
        <v>15.983999999999998</v>
      </c>
      <c r="AN55" s="53">
        <f t="shared" si="14"/>
        <v>10.402000000000001</v>
      </c>
      <c r="AO55" s="55">
        <f t="shared" si="15"/>
        <v>24.76</v>
      </c>
      <c r="AP55" s="55">
        <f t="shared" si="15"/>
        <v>15.16</v>
      </c>
      <c r="AQ55" s="55">
        <v>0</v>
      </c>
      <c r="AR55" s="55">
        <f t="shared" si="7"/>
        <v>75</v>
      </c>
      <c r="AS55" s="55">
        <f t="shared" si="16"/>
        <v>225</v>
      </c>
      <c r="AT55" s="55">
        <f t="shared" si="8"/>
        <v>750</v>
      </c>
      <c r="AU55" s="55">
        <f t="shared" si="17"/>
        <v>9116.67</v>
      </c>
      <c r="AV55" s="53">
        <v>6000</v>
      </c>
      <c r="AW55" s="53">
        <f t="shared" si="18"/>
        <v>146909.71000000002</v>
      </c>
      <c r="AX55" s="56"/>
      <c r="AY55" s="56"/>
      <c r="AZ55" s="56"/>
      <c r="BA55" s="56"/>
      <c r="BB55" s="43"/>
      <c r="BC55" s="43"/>
      <c r="BD55" s="43"/>
      <c r="BE55" s="43"/>
    </row>
    <row r="56" spans="1:57" s="4" customFormat="1">
      <c r="A56" s="44">
        <f t="shared" ref="A56:B71" si="21">A55+1</f>
        <v>50</v>
      </c>
      <c r="B56" s="44">
        <f t="shared" si="21"/>
        <v>50</v>
      </c>
      <c r="C56" s="46">
        <v>10</v>
      </c>
      <c r="D56" s="46">
        <v>1</v>
      </c>
      <c r="E56" s="44">
        <v>20</v>
      </c>
      <c r="F56" s="44">
        <f t="shared" si="10"/>
        <v>50</v>
      </c>
      <c r="G56" s="44">
        <v>270</v>
      </c>
      <c r="H56" s="44"/>
      <c r="I56" s="44"/>
      <c r="J56" s="47" t="s">
        <v>137</v>
      </c>
      <c r="K56" s="48">
        <v>36753</v>
      </c>
      <c r="L56" s="49">
        <f>2014-2000</f>
        <v>14</v>
      </c>
      <c r="M56" s="50" t="s">
        <v>205</v>
      </c>
      <c r="N56" s="46">
        <v>6</v>
      </c>
      <c r="O56" s="46">
        <v>30</v>
      </c>
      <c r="P56" s="46" t="s">
        <v>48</v>
      </c>
      <c r="Q56" s="51" t="s">
        <v>53</v>
      </c>
      <c r="R56" s="52" t="s">
        <v>54</v>
      </c>
      <c r="S56" s="52" t="s">
        <v>51</v>
      </c>
      <c r="T56" s="46">
        <v>1</v>
      </c>
      <c r="U56" s="53">
        <v>7713</v>
      </c>
      <c r="V56" s="53">
        <v>0</v>
      </c>
      <c r="W56" s="53">
        <f t="shared" si="0"/>
        <v>7713</v>
      </c>
      <c r="X56" s="53">
        <v>280.39999999999998</v>
      </c>
      <c r="Y56" s="53">
        <f>W56/30*25%*52</f>
        <v>3342.3</v>
      </c>
      <c r="Z56" s="53">
        <f t="shared" si="1"/>
        <v>1285.5</v>
      </c>
      <c r="AA56" s="53">
        <f t="shared" si="2"/>
        <v>12855.000000000002</v>
      </c>
      <c r="AB56" s="53">
        <f t="shared" si="3"/>
        <v>1079.1089999999999</v>
      </c>
      <c r="AC56" s="53">
        <f t="shared" si="4"/>
        <v>239.80199999999999</v>
      </c>
      <c r="AD56" s="54">
        <v>560.04</v>
      </c>
      <c r="AE56" s="53">
        <f t="shared" si="5"/>
        <v>159.86799999999999</v>
      </c>
      <c r="AF56" s="53">
        <v>714</v>
      </c>
      <c r="AG56" s="53">
        <v>490</v>
      </c>
      <c r="AH56" s="53">
        <f t="shared" si="6"/>
        <v>3856.5000000000005</v>
      </c>
      <c r="AI56" s="55">
        <v>375</v>
      </c>
      <c r="AJ56" s="55">
        <v>70.099999999999994</v>
      </c>
      <c r="AK56" s="53">
        <f t="shared" si="11"/>
        <v>60.08850000000001</v>
      </c>
      <c r="AL56" s="53">
        <f t="shared" si="12"/>
        <v>13.353</v>
      </c>
      <c r="AM56" s="53">
        <f t="shared" si="13"/>
        <v>16.801199999999998</v>
      </c>
      <c r="AN56" s="53">
        <f t="shared" si="14"/>
        <v>8.902000000000001</v>
      </c>
      <c r="AO56" s="55">
        <f t="shared" si="15"/>
        <v>28.560000000000002</v>
      </c>
      <c r="AP56" s="55">
        <f t="shared" si="15"/>
        <v>19.600000000000001</v>
      </c>
      <c r="AQ56" s="55">
        <f>Y56*6.58%</f>
        <v>219.92334</v>
      </c>
      <c r="AR56" s="55">
        <f t="shared" si="7"/>
        <v>62.5</v>
      </c>
      <c r="AS56" s="55">
        <f t="shared" si="16"/>
        <v>187.5</v>
      </c>
      <c r="AT56" s="55">
        <f t="shared" si="8"/>
        <v>625</v>
      </c>
      <c r="AU56" s="55">
        <f t="shared" si="17"/>
        <v>8203.7797400000018</v>
      </c>
      <c r="AV56" s="53">
        <v>6000</v>
      </c>
      <c r="AW56" s="53">
        <f t="shared" si="18"/>
        <v>170377.70773999998</v>
      </c>
      <c r="AX56" s="10"/>
      <c r="AY56" s="10"/>
      <c r="AZ56" s="56"/>
      <c r="BA56" s="56"/>
      <c r="BB56" s="43"/>
      <c r="BC56" s="43"/>
      <c r="BD56" s="43"/>
      <c r="BE56" s="43"/>
    </row>
    <row r="57" spans="1:57" s="4" customFormat="1">
      <c r="A57" s="44">
        <f t="shared" si="21"/>
        <v>51</v>
      </c>
      <c r="B57" s="44">
        <f t="shared" si="21"/>
        <v>51</v>
      </c>
      <c r="C57" s="46">
        <v>10</v>
      </c>
      <c r="D57" s="46">
        <v>1</v>
      </c>
      <c r="E57" s="44">
        <v>20</v>
      </c>
      <c r="F57" s="44">
        <f t="shared" si="10"/>
        <v>51</v>
      </c>
      <c r="G57" s="44">
        <v>270</v>
      </c>
      <c r="H57" s="44"/>
      <c r="I57" s="44"/>
      <c r="J57" s="47" t="s">
        <v>138</v>
      </c>
      <c r="K57" s="48">
        <v>33842</v>
      </c>
      <c r="L57" s="49">
        <f>2014-1992</f>
        <v>22</v>
      </c>
      <c r="M57" s="50" t="s">
        <v>206</v>
      </c>
      <c r="N57" s="46">
        <v>7</v>
      </c>
      <c r="O57" s="46">
        <v>40</v>
      </c>
      <c r="P57" s="46" t="s">
        <v>48</v>
      </c>
      <c r="Q57" s="51" t="s">
        <v>96</v>
      </c>
      <c r="R57" s="52" t="s">
        <v>97</v>
      </c>
      <c r="S57" s="52" t="s">
        <v>61</v>
      </c>
      <c r="T57" s="46">
        <v>1</v>
      </c>
      <c r="U57" s="53">
        <v>10347.6</v>
      </c>
      <c r="V57" s="53">
        <v>0</v>
      </c>
      <c r="W57" s="53">
        <f t="shared" si="0"/>
        <v>10347.6</v>
      </c>
      <c r="X57" s="53">
        <v>420.6</v>
      </c>
      <c r="Y57" s="53">
        <v>0</v>
      </c>
      <c r="Z57" s="53">
        <f t="shared" si="1"/>
        <v>1724.6000000000001</v>
      </c>
      <c r="AA57" s="53">
        <f t="shared" si="2"/>
        <v>17246</v>
      </c>
      <c r="AB57" s="53">
        <f t="shared" si="3"/>
        <v>1453.7070000000001</v>
      </c>
      <c r="AC57" s="53">
        <f t="shared" si="4"/>
        <v>323.04599999999999</v>
      </c>
      <c r="AD57" s="54">
        <v>640.15</v>
      </c>
      <c r="AE57" s="53">
        <f t="shared" si="5"/>
        <v>215.36400000000003</v>
      </c>
      <c r="AF57" s="53">
        <v>936</v>
      </c>
      <c r="AG57" s="53">
        <v>650</v>
      </c>
      <c r="AH57" s="53">
        <f t="shared" si="6"/>
        <v>5173.8</v>
      </c>
      <c r="AI57" s="55">
        <v>500</v>
      </c>
      <c r="AJ57" s="55">
        <v>0</v>
      </c>
      <c r="AK57" s="53">
        <f t="shared" si="11"/>
        <v>67.5</v>
      </c>
      <c r="AL57" s="53">
        <f t="shared" si="12"/>
        <v>15</v>
      </c>
      <c r="AM57" s="53">
        <f t="shared" si="13"/>
        <v>19.204499999999999</v>
      </c>
      <c r="AN57" s="53">
        <f t="shared" si="14"/>
        <v>10</v>
      </c>
      <c r="AO57" s="55">
        <f t="shared" si="15"/>
        <v>37.44</v>
      </c>
      <c r="AP57" s="55">
        <f t="shared" si="15"/>
        <v>26</v>
      </c>
      <c r="AQ57" s="55">
        <v>0</v>
      </c>
      <c r="AR57" s="55">
        <f t="shared" si="7"/>
        <v>83.333333333333343</v>
      </c>
      <c r="AS57" s="55">
        <f t="shared" si="16"/>
        <v>250.00000000000003</v>
      </c>
      <c r="AT57" s="55">
        <f t="shared" si="8"/>
        <v>833.33333333333337</v>
      </c>
      <c r="AU57" s="55">
        <f t="shared" si="17"/>
        <v>9268.4006666666683</v>
      </c>
      <c r="AV57" s="53">
        <v>6000</v>
      </c>
      <c r="AW57" s="53">
        <f t="shared" si="18"/>
        <v>219250.40466666664</v>
      </c>
      <c r="AX57" s="56"/>
      <c r="AY57" s="56"/>
      <c r="AZ57" s="56"/>
      <c r="BA57" s="56"/>
      <c r="BB57" s="43"/>
      <c r="BC57" s="43"/>
      <c r="BD57" s="43"/>
      <c r="BE57" s="43"/>
    </row>
    <row r="58" spans="1:57" s="4" customFormat="1">
      <c r="A58" s="44">
        <f t="shared" si="21"/>
        <v>52</v>
      </c>
      <c r="B58" s="44">
        <f t="shared" si="21"/>
        <v>52</v>
      </c>
      <c r="C58" s="46">
        <v>10</v>
      </c>
      <c r="D58" s="46">
        <v>1</v>
      </c>
      <c r="E58" s="44">
        <v>20</v>
      </c>
      <c r="F58" s="44">
        <f t="shared" si="10"/>
        <v>52</v>
      </c>
      <c r="G58" s="44">
        <v>270</v>
      </c>
      <c r="H58" s="44"/>
      <c r="I58" s="44"/>
      <c r="J58" s="47" t="s">
        <v>139</v>
      </c>
      <c r="K58" s="48">
        <v>32705</v>
      </c>
      <c r="L58" s="49">
        <f>2014-1989</f>
        <v>25</v>
      </c>
      <c r="M58" s="50" t="s">
        <v>206</v>
      </c>
      <c r="N58" s="46">
        <v>4</v>
      </c>
      <c r="O58" s="46">
        <v>30</v>
      </c>
      <c r="P58" s="46" t="s">
        <v>48</v>
      </c>
      <c r="Q58" s="51" t="s">
        <v>57</v>
      </c>
      <c r="R58" s="52" t="s">
        <v>54</v>
      </c>
      <c r="S58" s="52" t="s">
        <v>51</v>
      </c>
      <c r="T58" s="46">
        <v>1</v>
      </c>
      <c r="U58" s="53">
        <v>7116</v>
      </c>
      <c r="V58" s="53">
        <v>0</v>
      </c>
      <c r="W58" s="53">
        <f t="shared" si="0"/>
        <v>7116</v>
      </c>
      <c r="X58" s="53">
        <v>490.7</v>
      </c>
      <c r="Y58" s="53">
        <v>0</v>
      </c>
      <c r="Z58" s="53">
        <f t="shared" si="1"/>
        <v>1186</v>
      </c>
      <c r="AA58" s="53">
        <f t="shared" si="2"/>
        <v>11860</v>
      </c>
      <c r="AB58" s="53">
        <f t="shared" si="3"/>
        <v>1026.9045000000001</v>
      </c>
      <c r="AC58" s="53">
        <f t="shared" si="4"/>
        <v>228.20099999999999</v>
      </c>
      <c r="AD58" s="54">
        <v>541.28</v>
      </c>
      <c r="AE58" s="53">
        <f t="shared" si="5"/>
        <v>152.13399999999999</v>
      </c>
      <c r="AF58" s="53">
        <v>629</v>
      </c>
      <c r="AG58" s="53">
        <v>389</v>
      </c>
      <c r="AH58" s="53">
        <f t="shared" si="6"/>
        <v>3558</v>
      </c>
      <c r="AI58" s="55">
        <v>450</v>
      </c>
      <c r="AJ58" s="55">
        <v>70.099999999999994</v>
      </c>
      <c r="AK58" s="53">
        <f t="shared" si="11"/>
        <v>70.21350000000001</v>
      </c>
      <c r="AL58" s="53">
        <f t="shared" si="12"/>
        <v>15.603</v>
      </c>
      <c r="AM58" s="53">
        <f t="shared" si="13"/>
        <v>16.238399999999999</v>
      </c>
      <c r="AN58" s="53">
        <f t="shared" si="14"/>
        <v>10.402000000000001</v>
      </c>
      <c r="AO58" s="55">
        <f t="shared" si="15"/>
        <v>25.16</v>
      </c>
      <c r="AP58" s="55">
        <f t="shared" si="15"/>
        <v>15.56</v>
      </c>
      <c r="AQ58" s="55">
        <v>0</v>
      </c>
      <c r="AR58" s="55">
        <f t="shared" si="7"/>
        <v>75</v>
      </c>
      <c r="AS58" s="55">
        <f t="shared" si="16"/>
        <v>225</v>
      </c>
      <c r="AT58" s="55">
        <f t="shared" si="8"/>
        <v>750</v>
      </c>
      <c r="AU58" s="55">
        <f t="shared" si="17"/>
        <v>9129.3227999999981</v>
      </c>
      <c r="AV58" s="53">
        <v>6000</v>
      </c>
      <c r="AW58" s="53">
        <f t="shared" si="18"/>
        <v>158611.95679999999</v>
      </c>
      <c r="AX58" s="56"/>
      <c r="AY58" s="56"/>
      <c r="AZ58" s="56"/>
      <c r="BA58" s="56"/>
      <c r="BB58" s="43"/>
      <c r="BC58" s="43"/>
      <c r="BD58" s="43"/>
      <c r="BE58" s="43"/>
    </row>
    <row r="59" spans="1:57" s="4" customFormat="1">
      <c r="A59" s="44">
        <f t="shared" si="21"/>
        <v>53</v>
      </c>
      <c r="B59" s="44">
        <f t="shared" si="21"/>
        <v>53</v>
      </c>
      <c r="C59" s="46">
        <v>10</v>
      </c>
      <c r="D59" s="46">
        <v>1</v>
      </c>
      <c r="E59" s="44">
        <v>20</v>
      </c>
      <c r="F59" s="44">
        <f t="shared" si="10"/>
        <v>53</v>
      </c>
      <c r="G59" s="44">
        <v>270</v>
      </c>
      <c r="H59" s="44"/>
      <c r="I59" s="44"/>
      <c r="J59" s="47" t="s">
        <v>140</v>
      </c>
      <c r="K59" s="48">
        <v>36008</v>
      </c>
      <c r="L59" s="49">
        <f>2014-1998</f>
        <v>16</v>
      </c>
      <c r="M59" s="50" t="s">
        <v>206</v>
      </c>
      <c r="N59" s="46">
        <v>8</v>
      </c>
      <c r="O59" s="46">
        <v>40</v>
      </c>
      <c r="P59" s="46" t="s">
        <v>48</v>
      </c>
      <c r="Q59" s="51" t="s">
        <v>141</v>
      </c>
      <c r="R59" s="52" t="s">
        <v>54</v>
      </c>
      <c r="S59" s="52" t="s">
        <v>51</v>
      </c>
      <c r="T59" s="46">
        <v>1</v>
      </c>
      <c r="U59" s="53">
        <v>10822.5</v>
      </c>
      <c r="V59" s="53">
        <v>0</v>
      </c>
      <c r="W59" s="53">
        <f t="shared" si="0"/>
        <v>10822.5</v>
      </c>
      <c r="X59" s="53">
        <v>350.5</v>
      </c>
      <c r="Y59" s="53">
        <v>0</v>
      </c>
      <c r="Z59" s="53">
        <f t="shared" si="1"/>
        <v>1803.75</v>
      </c>
      <c r="AA59" s="53">
        <f t="shared" si="2"/>
        <v>18037.5</v>
      </c>
      <c r="AB59" s="53">
        <f t="shared" si="3"/>
        <v>1508.355</v>
      </c>
      <c r="AC59" s="53">
        <f t="shared" si="4"/>
        <v>335.19</v>
      </c>
      <c r="AD59" s="54">
        <v>653.80999999999995</v>
      </c>
      <c r="AE59" s="53">
        <f t="shared" si="5"/>
        <v>223.46</v>
      </c>
      <c r="AF59" s="53">
        <v>951</v>
      </c>
      <c r="AG59" s="53">
        <v>665</v>
      </c>
      <c r="AH59" s="53">
        <f t="shared" si="6"/>
        <v>5411.25</v>
      </c>
      <c r="AI59" s="55">
        <v>500</v>
      </c>
      <c r="AJ59" s="55">
        <v>0</v>
      </c>
      <c r="AK59" s="53">
        <f t="shared" si="11"/>
        <v>67.5</v>
      </c>
      <c r="AL59" s="53">
        <f t="shared" si="12"/>
        <v>15</v>
      </c>
      <c r="AM59" s="53">
        <f t="shared" si="13"/>
        <v>19.614299999999997</v>
      </c>
      <c r="AN59" s="53">
        <f t="shared" si="14"/>
        <v>10</v>
      </c>
      <c r="AO59" s="55">
        <f t="shared" si="15"/>
        <v>38.04</v>
      </c>
      <c r="AP59" s="55">
        <f t="shared" si="15"/>
        <v>26.6</v>
      </c>
      <c r="AQ59" s="55">
        <v>0</v>
      </c>
      <c r="AR59" s="55">
        <f t="shared" si="7"/>
        <v>83.333333333333343</v>
      </c>
      <c r="AS59" s="55">
        <f t="shared" si="16"/>
        <v>250.00000000000003</v>
      </c>
      <c r="AT59" s="55">
        <f t="shared" si="8"/>
        <v>833.33333333333337</v>
      </c>
      <c r="AU59" s="55">
        <f t="shared" si="17"/>
        <v>9287.7182666666649</v>
      </c>
      <c r="AV59" s="53">
        <v>6000</v>
      </c>
      <c r="AW59" s="53">
        <f t="shared" si="18"/>
        <v>226657.99826666663</v>
      </c>
      <c r="AX59" s="56"/>
      <c r="AY59" s="56"/>
      <c r="AZ59" s="56"/>
      <c r="BA59" s="56"/>
      <c r="BB59" s="43"/>
      <c r="BC59" s="43"/>
      <c r="BD59" s="43"/>
      <c r="BE59" s="43"/>
    </row>
    <row r="60" spans="1:57" s="4" customFormat="1">
      <c r="A60" s="44">
        <f t="shared" si="21"/>
        <v>54</v>
      </c>
      <c r="B60" s="44">
        <f t="shared" si="21"/>
        <v>54</v>
      </c>
      <c r="C60" s="46">
        <v>10</v>
      </c>
      <c r="D60" s="46">
        <v>1</v>
      </c>
      <c r="E60" s="44">
        <v>20</v>
      </c>
      <c r="F60" s="44">
        <f t="shared" si="10"/>
        <v>54</v>
      </c>
      <c r="G60" s="44">
        <v>270</v>
      </c>
      <c r="H60" s="44"/>
      <c r="I60" s="44"/>
      <c r="J60" s="47" t="s">
        <v>142</v>
      </c>
      <c r="K60" s="48">
        <v>39192</v>
      </c>
      <c r="L60" s="49">
        <f>2014-2007</f>
        <v>7</v>
      </c>
      <c r="M60" s="50" t="s">
        <v>205</v>
      </c>
      <c r="N60" s="46">
        <v>3</v>
      </c>
      <c r="O60" s="46">
        <v>30</v>
      </c>
      <c r="P60" s="46" t="s">
        <v>48</v>
      </c>
      <c r="Q60" s="51" t="s">
        <v>49</v>
      </c>
      <c r="R60" s="52" t="s">
        <v>50</v>
      </c>
      <c r="S60" s="52" t="s">
        <v>51</v>
      </c>
      <c r="T60" s="46">
        <v>1</v>
      </c>
      <c r="U60" s="53">
        <v>6852.3</v>
      </c>
      <c r="V60" s="53">
        <v>0</v>
      </c>
      <c r="W60" s="53">
        <f t="shared" si="0"/>
        <v>6852.3</v>
      </c>
      <c r="X60" s="53">
        <v>210.3</v>
      </c>
      <c r="Y60" s="53">
        <v>0</v>
      </c>
      <c r="Z60" s="53">
        <f t="shared" si="1"/>
        <v>1142.05</v>
      </c>
      <c r="AA60" s="53">
        <f t="shared" si="2"/>
        <v>11420.5</v>
      </c>
      <c r="AB60" s="53">
        <f t="shared" si="3"/>
        <v>953.45100000000014</v>
      </c>
      <c r="AC60" s="53">
        <f t="shared" si="4"/>
        <v>211.87800000000001</v>
      </c>
      <c r="AD60" s="54">
        <v>533.19000000000005</v>
      </c>
      <c r="AE60" s="53">
        <f t="shared" si="5"/>
        <v>141.25200000000001</v>
      </c>
      <c r="AF60" s="53">
        <v>619</v>
      </c>
      <c r="AG60" s="53">
        <v>379</v>
      </c>
      <c r="AH60" s="53">
        <f t="shared" si="6"/>
        <v>3426.15</v>
      </c>
      <c r="AI60" s="55">
        <v>450</v>
      </c>
      <c r="AJ60" s="55">
        <v>0</v>
      </c>
      <c r="AK60" s="53">
        <f t="shared" si="11"/>
        <v>60.750000000000007</v>
      </c>
      <c r="AL60" s="53">
        <f t="shared" si="12"/>
        <v>13.5</v>
      </c>
      <c r="AM60" s="53">
        <f t="shared" si="13"/>
        <v>15.995700000000001</v>
      </c>
      <c r="AN60" s="53">
        <f t="shared" si="14"/>
        <v>9</v>
      </c>
      <c r="AO60" s="55">
        <f t="shared" si="15"/>
        <v>24.76</v>
      </c>
      <c r="AP60" s="55">
        <f t="shared" si="15"/>
        <v>15.16</v>
      </c>
      <c r="AQ60" s="55">
        <v>0</v>
      </c>
      <c r="AR60" s="55">
        <f t="shared" si="7"/>
        <v>75</v>
      </c>
      <c r="AS60" s="55">
        <f t="shared" si="16"/>
        <v>225</v>
      </c>
      <c r="AT60" s="55">
        <f t="shared" si="8"/>
        <v>750</v>
      </c>
      <c r="AU60" s="55">
        <f t="shared" si="17"/>
        <v>8119.9884000000002</v>
      </c>
      <c r="AV60" s="53">
        <v>6000</v>
      </c>
      <c r="AW60" s="53">
        <f t="shared" si="18"/>
        <v>148913.14040000003</v>
      </c>
      <c r="AX60" s="56"/>
      <c r="AY60" s="56"/>
      <c r="AZ60" s="56"/>
      <c r="BA60" s="56"/>
      <c r="BB60" s="43"/>
      <c r="BC60" s="43"/>
      <c r="BD60" s="43"/>
      <c r="BE60" s="43"/>
    </row>
    <row r="61" spans="1:57" s="4" customFormat="1">
      <c r="A61" s="44">
        <f t="shared" si="21"/>
        <v>55</v>
      </c>
      <c r="B61" s="44">
        <f t="shared" si="21"/>
        <v>55</v>
      </c>
      <c r="C61" s="46">
        <v>10</v>
      </c>
      <c r="D61" s="46">
        <v>1</v>
      </c>
      <c r="E61" s="44">
        <v>20</v>
      </c>
      <c r="F61" s="44">
        <f t="shared" si="10"/>
        <v>55</v>
      </c>
      <c r="G61" s="44">
        <v>270</v>
      </c>
      <c r="H61" s="44"/>
      <c r="I61" s="44"/>
      <c r="J61" s="47" t="s">
        <v>143</v>
      </c>
      <c r="K61" s="48">
        <v>32295</v>
      </c>
      <c r="L61" s="49">
        <f>2014-1988</f>
        <v>26</v>
      </c>
      <c r="M61" s="50" t="s">
        <v>206</v>
      </c>
      <c r="N61" s="46">
        <v>3</v>
      </c>
      <c r="O61" s="46">
        <v>30</v>
      </c>
      <c r="P61" s="46" t="s">
        <v>48</v>
      </c>
      <c r="Q61" s="51" t="s">
        <v>49</v>
      </c>
      <c r="R61" s="52" t="s">
        <v>50</v>
      </c>
      <c r="S61" s="52" t="s">
        <v>51</v>
      </c>
      <c r="T61" s="46">
        <v>1</v>
      </c>
      <c r="U61" s="53">
        <v>6852.3</v>
      </c>
      <c r="V61" s="53">
        <v>0</v>
      </c>
      <c r="W61" s="53">
        <f t="shared" si="0"/>
        <v>6852.3</v>
      </c>
      <c r="X61" s="53">
        <v>490.7</v>
      </c>
      <c r="Y61" s="53">
        <v>0</v>
      </c>
      <c r="Z61" s="53">
        <f t="shared" si="1"/>
        <v>1142.05</v>
      </c>
      <c r="AA61" s="53">
        <f t="shared" si="2"/>
        <v>11420.5</v>
      </c>
      <c r="AB61" s="53">
        <f t="shared" si="3"/>
        <v>991.30500000000006</v>
      </c>
      <c r="AC61" s="53">
        <f t="shared" si="4"/>
        <v>220.29</v>
      </c>
      <c r="AD61" s="54">
        <v>533.72</v>
      </c>
      <c r="AE61" s="53">
        <f t="shared" si="5"/>
        <v>146.86000000000001</v>
      </c>
      <c r="AF61" s="53">
        <v>619</v>
      </c>
      <c r="AG61" s="53">
        <v>379</v>
      </c>
      <c r="AH61" s="53">
        <f t="shared" si="6"/>
        <v>3426.15</v>
      </c>
      <c r="AI61" s="55">
        <v>450</v>
      </c>
      <c r="AJ61" s="55">
        <v>0</v>
      </c>
      <c r="AK61" s="53">
        <f t="shared" si="11"/>
        <v>60.750000000000007</v>
      </c>
      <c r="AL61" s="53">
        <f t="shared" si="12"/>
        <v>13.5</v>
      </c>
      <c r="AM61" s="53">
        <f t="shared" si="13"/>
        <v>16.011600000000001</v>
      </c>
      <c r="AN61" s="53">
        <f t="shared" si="14"/>
        <v>9</v>
      </c>
      <c r="AO61" s="55">
        <f t="shared" si="15"/>
        <v>24.76</v>
      </c>
      <c r="AP61" s="55">
        <f t="shared" si="15"/>
        <v>15.16</v>
      </c>
      <c r="AQ61" s="55">
        <v>0</v>
      </c>
      <c r="AR61" s="55">
        <f t="shared" si="7"/>
        <v>75</v>
      </c>
      <c r="AS61" s="55">
        <f t="shared" si="16"/>
        <v>225</v>
      </c>
      <c r="AT61" s="55">
        <f t="shared" si="8"/>
        <v>750</v>
      </c>
      <c r="AU61" s="55">
        <f t="shared" si="17"/>
        <v>8120.1792000000005</v>
      </c>
      <c r="AV61" s="53">
        <v>6000</v>
      </c>
      <c r="AW61" s="53">
        <f t="shared" si="18"/>
        <v>152906.9792</v>
      </c>
      <c r="AX61" s="56"/>
      <c r="AY61" s="56"/>
      <c r="AZ61" s="56"/>
      <c r="BA61" s="56"/>
      <c r="BB61" s="43"/>
      <c r="BC61" s="43"/>
      <c r="BD61" s="43"/>
      <c r="BE61" s="43"/>
    </row>
    <row r="62" spans="1:57" s="4" customFormat="1">
      <c r="A62" s="44">
        <f t="shared" si="21"/>
        <v>56</v>
      </c>
      <c r="B62" s="44">
        <f t="shared" si="21"/>
        <v>56</v>
      </c>
      <c r="C62" s="46">
        <v>10</v>
      </c>
      <c r="D62" s="46">
        <v>1</v>
      </c>
      <c r="E62" s="44">
        <v>20</v>
      </c>
      <c r="F62" s="44">
        <f t="shared" si="10"/>
        <v>56</v>
      </c>
      <c r="G62" s="44">
        <v>270</v>
      </c>
      <c r="H62" s="44"/>
      <c r="I62" s="44"/>
      <c r="J62" s="47" t="s">
        <v>144</v>
      </c>
      <c r="K62" s="48">
        <v>37438</v>
      </c>
      <c r="L62" s="49">
        <f>2014-2002</f>
        <v>12</v>
      </c>
      <c r="M62" s="50" t="s">
        <v>206</v>
      </c>
      <c r="N62" s="46">
        <v>4</v>
      </c>
      <c r="O62" s="46">
        <v>30</v>
      </c>
      <c r="P62" s="46" t="s">
        <v>48</v>
      </c>
      <c r="Q62" s="51" t="s">
        <v>57</v>
      </c>
      <c r="R62" s="52" t="s">
        <v>54</v>
      </c>
      <c r="S62" s="52" t="s">
        <v>51</v>
      </c>
      <c r="T62" s="46">
        <v>1</v>
      </c>
      <c r="U62" s="53">
        <v>7116</v>
      </c>
      <c r="V62" s="53">
        <v>0</v>
      </c>
      <c r="W62" s="53">
        <f t="shared" si="0"/>
        <v>7116</v>
      </c>
      <c r="X62" s="53">
        <v>280.39999999999998</v>
      </c>
      <c r="Y62" s="53">
        <v>0</v>
      </c>
      <c r="Z62" s="53">
        <f t="shared" si="1"/>
        <v>1186</v>
      </c>
      <c r="AA62" s="53">
        <f t="shared" si="2"/>
        <v>11860</v>
      </c>
      <c r="AB62" s="53">
        <f t="shared" si="3"/>
        <v>998.51400000000001</v>
      </c>
      <c r="AC62" s="53">
        <f t="shared" si="4"/>
        <v>221.89199999999997</v>
      </c>
      <c r="AD62" s="54">
        <v>541.02</v>
      </c>
      <c r="AE62" s="53">
        <f t="shared" si="5"/>
        <v>147.928</v>
      </c>
      <c r="AF62" s="53">
        <v>629</v>
      </c>
      <c r="AG62" s="53">
        <v>389</v>
      </c>
      <c r="AH62" s="53">
        <f t="shared" si="6"/>
        <v>3558</v>
      </c>
      <c r="AI62" s="55">
        <v>450</v>
      </c>
      <c r="AJ62" s="55">
        <v>0</v>
      </c>
      <c r="AK62" s="53">
        <f t="shared" si="11"/>
        <v>60.750000000000007</v>
      </c>
      <c r="AL62" s="53">
        <f t="shared" si="12"/>
        <v>13.5</v>
      </c>
      <c r="AM62" s="53">
        <f t="shared" si="13"/>
        <v>16.230599999999999</v>
      </c>
      <c r="AN62" s="53">
        <f t="shared" si="14"/>
        <v>9</v>
      </c>
      <c r="AO62" s="55">
        <f t="shared" si="15"/>
        <v>25.16</v>
      </c>
      <c r="AP62" s="55">
        <f t="shared" si="15"/>
        <v>15.56</v>
      </c>
      <c r="AQ62" s="55">
        <v>0</v>
      </c>
      <c r="AR62" s="55">
        <f t="shared" si="7"/>
        <v>75</v>
      </c>
      <c r="AS62" s="55">
        <f t="shared" si="16"/>
        <v>225</v>
      </c>
      <c r="AT62" s="55">
        <f t="shared" si="8"/>
        <v>750</v>
      </c>
      <c r="AU62" s="55">
        <f t="shared" si="17"/>
        <v>8132.4071999999987</v>
      </c>
      <c r="AV62" s="53">
        <v>6000</v>
      </c>
      <c r="AW62" s="53">
        <f t="shared" si="18"/>
        <v>154621.45519999997</v>
      </c>
      <c r="AX62" s="56"/>
      <c r="AY62" s="56"/>
      <c r="AZ62" s="56"/>
      <c r="BA62" s="56"/>
      <c r="BB62" s="43"/>
      <c r="BC62" s="43"/>
      <c r="BD62" s="43"/>
      <c r="BE62" s="43"/>
    </row>
    <row r="63" spans="1:57" s="4" customFormat="1">
      <c r="A63" s="44">
        <f t="shared" si="21"/>
        <v>57</v>
      </c>
      <c r="B63" s="44">
        <f t="shared" si="21"/>
        <v>57</v>
      </c>
      <c r="C63" s="46">
        <v>10</v>
      </c>
      <c r="D63" s="46">
        <v>1</v>
      </c>
      <c r="E63" s="44">
        <v>20</v>
      </c>
      <c r="F63" s="44">
        <f t="shared" si="10"/>
        <v>57</v>
      </c>
      <c r="G63" s="44">
        <v>270</v>
      </c>
      <c r="H63" s="44"/>
      <c r="I63" s="44"/>
      <c r="J63" s="47" t="s">
        <v>145</v>
      </c>
      <c r="K63" s="48">
        <v>39455</v>
      </c>
      <c r="L63" s="49">
        <f>2014-2008</f>
        <v>6</v>
      </c>
      <c r="M63" s="50" t="s">
        <v>205</v>
      </c>
      <c r="N63" s="46">
        <v>13</v>
      </c>
      <c r="O63" s="46">
        <v>30</v>
      </c>
      <c r="P63" s="46" t="s">
        <v>48</v>
      </c>
      <c r="Q63" s="51" t="s">
        <v>103</v>
      </c>
      <c r="R63" s="52" t="s">
        <v>60</v>
      </c>
      <c r="S63" s="52" t="s">
        <v>61</v>
      </c>
      <c r="T63" s="46">
        <v>1</v>
      </c>
      <c r="U63" s="53">
        <v>9861</v>
      </c>
      <c r="V63" s="53">
        <v>0</v>
      </c>
      <c r="W63" s="53">
        <f t="shared" si="0"/>
        <v>9861</v>
      </c>
      <c r="X63" s="53">
        <v>210.3</v>
      </c>
      <c r="Y63" s="53">
        <v>0</v>
      </c>
      <c r="Z63" s="53">
        <f t="shared" si="1"/>
        <v>1643.5</v>
      </c>
      <c r="AA63" s="53">
        <f t="shared" si="2"/>
        <v>16435</v>
      </c>
      <c r="AB63" s="53">
        <f t="shared" si="3"/>
        <v>1359.6255000000001</v>
      </c>
      <c r="AC63" s="53">
        <f t="shared" si="4"/>
        <v>302.13899999999995</v>
      </c>
      <c r="AD63" s="54">
        <v>625.64</v>
      </c>
      <c r="AE63" s="53">
        <f t="shared" si="5"/>
        <v>201.42599999999999</v>
      </c>
      <c r="AF63" s="53">
        <v>926</v>
      </c>
      <c r="AG63" s="53">
        <v>578</v>
      </c>
      <c r="AH63" s="53">
        <f t="shared" si="6"/>
        <v>4930.5</v>
      </c>
      <c r="AI63" s="55">
        <v>375</v>
      </c>
      <c r="AJ63" s="55">
        <v>0</v>
      </c>
      <c r="AK63" s="53">
        <f t="shared" si="11"/>
        <v>50.625</v>
      </c>
      <c r="AL63" s="53">
        <f t="shared" si="12"/>
        <v>11.25</v>
      </c>
      <c r="AM63" s="53">
        <f t="shared" si="13"/>
        <v>18.769199999999998</v>
      </c>
      <c r="AN63" s="53">
        <f t="shared" si="14"/>
        <v>7.5</v>
      </c>
      <c r="AO63" s="55">
        <f t="shared" si="15"/>
        <v>37.04</v>
      </c>
      <c r="AP63" s="55">
        <f t="shared" si="15"/>
        <v>23.12</v>
      </c>
      <c r="AQ63" s="55">
        <v>0</v>
      </c>
      <c r="AR63" s="55">
        <f t="shared" si="7"/>
        <v>62.5</v>
      </c>
      <c r="AS63" s="55">
        <f t="shared" si="16"/>
        <v>187.5</v>
      </c>
      <c r="AT63" s="55">
        <f t="shared" si="8"/>
        <v>625</v>
      </c>
      <c r="AU63" s="55">
        <f t="shared" si="17"/>
        <v>7154.6504000000004</v>
      </c>
      <c r="AV63" s="53">
        <v>6000</v>
      </c>
      <c r="AW63" s="53">
        <f t="shared" si="18"/>
        <v>204933.21639999998</v>
      </c>
      <c r="AX63" s="56"/>
      <c r="AY63" s="56"/>
      <c r="AZ63" s="56"/>
      <c r="BA63" s="56"/>
      <c r="BB63" s="43"/>
      <c r="BC63" s="43"/>
      <c r="BD63" s="43"/>
      <c r="BE63" s="43"/>
    </row>
    <row r="64" spans="1:57" s="4" customFormat="1">
      <c r="A64" s="44">
        <f t="shared" si="21"/>
        <v>58</v>
      </c>
      <c r="B64" s="44">
        <f t="shared" si="21"/>
        <v>58</v>
      </c>
      <c r="C64" s="46">
        <v>10</v>
      </c>
      <c r="D64" s="46">
        <v>1</v>
      </c>
      <c r="E64" s="44">
        <v>20</v>
      </c>
      <c r="F64" s="44">
        <f t="shared" si="10"/>
        <v>58</v>
      </c>
      <c r="G64" s="44">
        <v>270</v>
      </c>
      <c r="H64" s="44"/>
      <c r="I64" s="44"/>
      <c r="J64" s="47" t="s">
        <v>146</v>
      </c>
      <c r="K64" s="48">
        <v>38764</v>
      </c>
      <c r="L64" s="49">
        <f>2014-2006</f>
        <v>8</v>
      </c>
      <c r="M64" s="50" t="s">
        <v>205</v>
      </c>
      <c r="N64" s="46">
        <v>3</v>
      </c>
      <c r="O64" s="46">
        <v>30</v>
      </c>
      <c r="P64" s="46" t="s">
        <v>48</v>
      </c>
      <c r="Q64" s="51" t="s">
        <v>49</v>
      </c>
      <c r="R64" s="52" t="s">
        <v>50</v>
      </c>
      <c r="S64" s="52" t="s">
        <v>51</v>
      </c>
      <c r="T64" s="46">
        <v>1</v>
      </c>
      <c r="U64" s="53">
        <v>6852</v>
      </c>
      <c r="V64" s="53">
        <v>0</v>
      </c>
      <c r="W64" s="53">
        <f t="shared" si="0"/>
        <v>6852</v>
      </c>
      <c r="X64" s="53">
        <v>210.3</v>
      </c>
      <c r="Y64" s="53">
        <v>0</v>
      </c>
      <c r="Z64" s="53">
        <f t="shared" si="1"/>
        <v>1142</v>
      </c>
      <c r="AA64" s="53">
        <f t="shared" si="2"/>
        <v>11420</v>
      </c>
      <c r="AB64" s="53">
        <f t="shared" si="3"/>
        <v>953.41050000000007</v>
      </c>
      <c r="AC64" s="53">
        <f t="shared" si="4"/>
        <v>211.869</v>
      </c>
      <c r="AD64" s="54">
        <v>533.19000000000005</v>
      </c>
      <c r="AE64" s="53">
        <f t="shared" si="5"/>
        <v>141.24600000000001</v>
      </c>
      <c r="AF64" s="53">
        <v>619</v>
      </c>
      <c r="AG64" s="53">
        <v>379</v>
      </c>
      <c r="AH64" s="53">
        <f t="shared" si="6"/>
        <v>3426</v>
      </c>
      <c r="AI64" s="55">
        <v>450</v>
      </c>
      <c r="AJ64" s="55">
        <v>0</v>
      </c>
      <c r="AK64" s="53">
        <f t="shared" si="11"/>
        <v>60.750000000000007</v>
      </c>
      <c r="AL64" s="53">
        <f t="shared" si="12"/>
        <v>13.5</v>
      </c>
      <c r="AM64" s="53">
        <f t="shared" si="13"/>
        <v>15.995700000000001</v>
      </c>
      <c r="AN64" s="53">
        <f t="shared" si="14"/>
        <v>9</v>
      </c>
      <c r="AO64" s="55">
        <f t="shared" si="15"/>
        <v>24.76</v>
      </c>
      <c r="AP64" s="55">
        <f t="shared" si="15"/>
        <v>15.16</v>
      </c>
      <c r="AQ64" s="55">
        <v>0</v>
      </c>
      <c r="AR64" s="55">
        <f t="shared" si="7"/>
        <v>75</v>
      </c>
      <c r="AS64" s="55">
        <f t="shared" si="16"/>
        <v>225</v>
      </c>
      <c r="AT64" s="55">
        <f t="shared" si="8"/>
        <v>750</v>
      </c>
      <c r="AU64" s="55">
        <f t="shared" si="17"/>
        <v>8119.9884000000002</v>
      </c>
      <c r="AV64" s="53">
        <v>6000</v>
      </c>
      <c r="AW64" s="53">
        <f t="shared" si="18"/>
        <v>148908.17439999999</v>
      </c>
      <c r="AX64" s="56"/>
      <c r="AY64" s="56"/>
      <c r="AZ64" s="56"/>
      <c r="BA64" s="56"/>
      <c r="BB64" s="43"/>
      <c r="BC64" s="43"/>
      <c r="BD64" s="43"/>
      <c r="BE64" s="43"/>
    </row>
    <row r="65" spans="1:57" s="4" customFormat="1">
      <c r="A65" s="44">
        <f t="shared" si="21"/>
        <v>59</v>
      </c>
      <c r="B65" s="44">
        <f t="shared" si="21"/>
        <v>59</v>
      </c>
      <c r="C65" s="46">
        <v>10</v>
      </c>
      <c r="D65" s="46">
        <v>1</v>
      </c>
      <c r="E65" s="44">
        <v>20</v>
      </c>
      <c r="F65" s="44">
        <f t="shared" si="10"/>
        <v>59</v>
      </c>
      <c r="G65" s="44">
        <v>270</v>
      </c>
      <c r="H65" s="44"/>
      <c r="I65" s="44"/>
      <c r="J65" s="47" t="s">
        <v>147</v>
      </c>
      <c r="K65" s="48">
        <v>36281</v>
      </c>
      <c r="L65" s="49">
        <f>2014-1999</f>
        <v>15</v>
      </c>
      <c r="M65" s="50" t="s">
        <v>206</v>
      </c>
      <c r="N65" s="46">
        <v>4</v>
      </c>
      <c r="O65" s="46">
        <v>30</v>
      </c>
      <c r="P65" s="46" t="s">
        <v>48</v>
      </c>
      <c r="Q65" s="51" t="s">
        <v>57</v>
      </c>
      <c r="R65" s="52" t="s">
        <v>54</v>
      </c>
      <c r="S65" s="52" t="s">
        <v>51</v>
      </c>
      <c r="T65" s="46">
        <v>1</v>
      </c>
      <c r="U65" s="53">
        <v>7116</v>
      </c>
      <c r="V65" s="53">
        <v>0</v>
      </c>
      <c r="W65" s="53">
        <f t="shared" si="0"/>
        <v>7116</v>
      </c>
      <c r="X65" s="53">
        <v>350.5</v>
      </c>
      <c r="Y65" s="53">
        <f>W65/30*25%*52</f>
        <v>3083.6</v>
      </c>
      <c r="Z65" s="53">
        <f t="shared" si="1"/>
        <v>1186</v>
      </c>
      <c r="AA65" s="53">
        <f t="shared" si="2"/>
        <v>11860</v>
      </c>
      <c r="AB65" s="53">
        <f t="shared" si="3"/>
        <v>1007.9775000000001</v>
      </c>
      <c r="AC65" s="53">
        <f t="shared" si="4"/>
        <v>223.995</v>
      </c>
      <c r="AD65" s="54">
        <v>541.02</v>
      </c>
      <c r="AE65" s="53">
        <f t="shared" si="5"/>
        <v>149.33000000000001</v>
      </c>
      <c r="AF65" s="53">
        <v>629</v>
      </c>
      <c r="AG65" s="53">
        <v>389</v>
      </c>
      <c r="AH65" s="53">
        <f t="shared" si="6"/>
        <v>3558</v>
      </c>
      <c r="AI65" s="55">
        <v>450</v>
      </c>
      <c r="AJ65" s="55">
        <v>70.099999999999994</v>
      </c>
      <c r="AK65" s="53">
        <f t="shared" si="11"/>
        <v>70.21350000000001</v>
      </c>
      <c r="AL65" s="53">
        <f t="shared" si="12"/>
        <v>15.603</v>
      </c>
      <c r="AM65" s="53">
        <f t="shared" si="13"/>
        <v>16.230599999999999</v>
      </c>
      <c r="AN65" s="53">
        <f t="shared" si="14"/>
        <v>10.402000000000001</v>
      </c>
      <c r="AO65" s="55">
        <f t="shared" si="15"/>
        <v>25.16</v>
      </c>
      <c r="AP65" s="55">
        <f t="shared" si="15"/>
        <v>15.56</v>
      </c>
      <c r="AQ65" s="55">
        <f>Y65*6.58%</f>
        <v>202.90087999999997</v>
      </c>
      <c r="AR65" s="55">
        <f t="shared" si="7"/>
        <v>75</v>
      </c>
      <c r="AS65" s="55">
        <f t="shared" si="16"/>
        <v>225</v>
      </c>
      <c r="AT65" s="55">
        <f t="shared" si="8"/>
        <v>750</v>
      </c>
      <c r="AU65" s="55">
        <f t="shared" si="17"/>
        <v>9332.1300799999972</v>
      </c>
      <c r="AV65" s="53">
        <v>6000</v>
      </c>
      <c r="AW65" s="53">
        <f t="shared" si="18"/>
        <v>159901.60008</v>
      </c>
      <c r="AX65" s="56"/>
      <c r="AY65" s="56"/>
      <c r="AZ65" s="56"/>
      <c r="BA65" s="56"/>
      <c r="BB65" s="43"/>
      <c r="BC65" s="43"/>
      <c r="BD65" s="43"/>
      <c r="BE65" s="43"/>
    </row>
    <row r="66" spans="1:57" s="4" customFormat="1">
      <c r="A66" s="44">
        <f t="shared" si="21"/>
        <v>60</v>
      </c>
      <c r="B66" s="44">
        <f t="shared" si="21"/>
        <v>60</v>
      </c>
      <c r="C66" s="46">
        <v>10</v>
      </c>
      <c r="D66" s="46">
        <v>1</v>
      </c>
      <c r="E66" s="44">
        <v>20</v>
      </c>
      <c r="F66" s="44">
        <f t="shared" si="10"/>
        <v>60</v>
      </c>
      <c r="G66" s="44">
        <v>270</v>
      </c>
      <c r="H66" s="44"/>
      <c r="I66" s="44"/>
      <c r="J66" s="47" t="s">
        <v>148</v>
      </c>
      <c r="K66" s="48">
        <v>31260</v>
      </c>
      <c r="L66" s="49">
        <f>2014-1985</f>
        <v>29</v>
      </c>
      <c r="M66" s="50" t="s">
        <v>206</v>
      </c>
      <c r="N66" s="46">
        <v>6</v>
      </c>
      <c r="O66" s="46">
        <v>30</v>
      </c>
      <c r="P66" s="46" t="s">
        <v>48</v>
      </c>
      <c r="Q66" s="51" t="s">
        <v>149</v>
      </c>
      <c r="R66" s="52" t="s">
        <v>54</v>
      </c>
      <c r="S66" s="52" t="s">
        <v>51</v>
      </c>
      <c r="T66" s="46">
        <v>1</v>
      </c>
      <c r="U66" s="53">
        <v>7713</v>
      </c>
      <c r="V66" s="53">
        <v>0</v>
      </c>
      <c r="W66" s="53">
        <f t="shared" si="0"/>
        <v>7713</v>
      </c>
      <c r="X66" s="53">
        <v>490.7</v>
      </c>
      <c r="Y66" s="53">
        <v>0</v>
      </c>
      <c r="Z66" s="53">
        <f t="shared" si="1"/>
        <v>1285.5</v>
      </c>
      <c r="AA66" s="53">
        <f t="shared" si="2"/>
        <v>12855.000000000002</v>
      </c>
      <c r="AB66" s="53">
        <f t="shared" si="3"/>
        <v>1107.4995000000001</v>
      </c>
      <c r="AC66" s="53">
        <f t="shared" si="4"/>
        <v>246.11100000000002</v>
      </c>
      <c r="AD66" s="54">
        <v>560.44000000000005</v>
      </c>
      <c r="AE66" s="53">
        <f t="shared" si="5"/>
        <v>164.07400000000001</v>
      </c>
      <c r="AF66" s="53">
        <v>714</v>
      </c>
      <c r="AG66" s="53">
        <v>490</v>
      </c>
      <c r="AH66" s="53">
        <f t="shared" si="6"/>
        <v>3856.5000000000005</v>
      </c>
      <c r="AI66" s="55">
        <v>375</v>
      </c>
      <c r="AJ66" s="55">
        <v>70.099999999999994</v>
      </c>
      <c r="AK66" s="53">
        <f t="shared" si="11"/>
        <v>60.08850000000001</v>
      </c>
      <c r="AL66" s="53">
        <f t="shared" si="12"/>
        <v>13.353</v>
      </c>
      <c r="AM66" s="53">
        <f t="shared" si="13"/>
        <v>16.813200000000002</v>
      </c>
      <c r="AN66" s="53">
        <f t="shared" si="14"/>
        <v>8.902000000000001</v>
      </c>
      <c r="AO66" s="55">
        <f t="shared" si="15"/>
        <v>28.560000000000002</v>
      </c>
      <c r="AP66" s="55">
        <f t="shared" si="15"/>
        <v>19.600000000000001</v>
      </c>
      <c r="AQ66" s="55">
        <v>0</v>
      </c>
      <c r="AR66" s="55">
        <f t="shared" si="7"/>
        <v>62.5</v>
      </c>
      <c r="AS66" s="55">
        <f t="shared" si="16"/>
        <v>187.5</v>
      </c>
      <c r="AT66" s="55">
        <f t="shared" si="8"/>
        <v>625</v>
      </c>
      <c r="AU66" s="55">
        <f t="shared" si="17"/>
        <v>7984.0004000000008</v>
      </c>
      <c r="AV66" s="53">
        <v>6000</v>
      </c>
      <c r="AW66" s="53">
        <f t="shared" si="18"/>
        <v>169810.89440000005</v>
      </c>
      <c r="AX66" s="56"/>
      <c r="AY66" s="56"/>
      <c r="AZ66" s="56"/>
      <c r="BA66" s="56"/>
      <c r="BB66" s="43"/>
      <c r="BC66" s="43"/>
      <c r="BD66" s="43"/>
      <c r="BE66" s="43"/>
    </row>
    <row r="67" spans="1:57" s="4" customFormat="1">
      <c r="A67" s="44">
        <f t="shared" si="21"/>
        <v>61</v>
      </c>
      <c r="B67" s="44">
        <f t="shared" si="21"/>
        <v>61</v>
      </c>
      <c r="C67" s="46">
        <v>10</v>
      </c>
      <c r="D67" s="46">
        <v>1</v>
      </c>
      <c r="E67" s="44">
        <v>20</v>
      </c>
      <c r="F67" s="44">
        <f t="shared" si="10"/>
        <v>61</v>
      </c>
      <c r="G67" s="44">
        <v>270</v>
      </c>
      <c r="H67" s="44"/>
      <c r="I67" s="44"/>
      <c r="J67" s="47" t="s">
        <v>150</v>
      </c>
      <c r="K67" s="48">
        <v>39188</v>
      </c>
      <c r="L67" s="49">
        <f>2014-2007</f>
        <v>7</v>
      </c>
      <c r="M67" s="50" t="s">
        <v>206</v>
      </c>
      <c r="N67" s="46">
        <v>10</v>
      </c>
      <c r="O67" s="46">
        <v>30</v>
      </c>
      <c r="P67" s="46" t="s">
        <v>48</v>
      </c>
      <c r="Q67" s="51" t="s">
        <v>151</v>
      </c>
      <c r="R67" s="52" t="s">
        <v>54</v>
      </c>
      <c r="S67" s="52" t="s">
        <v>51</v>
      </c>
      <c r="T67" s="46">
        <v>1</v>
      </c>
      <c r="U67" s="53">
        <v>9417</v>
      </c>
      <c r="V67" s="53">
        <v>0</v>
      </c>
      <c r="W67" s="53">
        <f t="shared" si="0"/>
        <v>9417</v>
      </c>
      <c r="X67" s="53">
        <v>210.3</v>
      </c>
      <c r="Y67" s="53">
        <v>0</v>
      </c>
      <c r="Z67" s="53">
        <f t="shared" si="1"/>
        <v>1569.5</v>
      </c>
      <c r="AA67" s="53">
        <f t="shared" si="2"/>
        <v>15694.999999999998</v>
      </c>
      <c r="AB67" s="53">
        <f t="shared" si="3"/>
        <v>1299.6855</v>
      </c>
      <c r="AC67" s="53">
        <f t="shared" si="4"/>
        <v>288.81899999999996</v>
      </c>
      <c r="AD67" s="54">
        <v>611.20000000000005</v>
      </c>
      <c r="AE67" s="53">
        <f t="shared" si="5"/>
        <v>192.54599999999999</v>
      </c>
      <c r="AF67" s="53">
        <v>846</v>
      </c>
      <c r="AG67" s="53">
        <v>550</v>
      </c>
      <c r="AH67" s="53">
        <f t="shared" si="6"/>
        <v>4708.5</v>
      </c>
      <c r="AI67" s="55">
        <v>375</v>
      </c>
      <c r="AJ67" s="55">
        <v>0</v>
      </c>
      <c r="AK67" s="53">
        <f t="shared" si="11"/>
        <v>50.625</v>
      </c>
      <c r="AL67" s="53">
        <f t="shared" si="12"/>
        <v>11.25</v>
      </c>
      <c r="AM67" s="53">
        <f t="shared" si="13"/>
        <v>18.336000000000002</v>
      </c>
      <c r="AN67" s="53">
        <f t="shared" si="14"/>
        <v>7.5</v>
      </c>
      <c r="AO67" s="55">
        <f t="shared" si="15"/>
        <v>33.840000000000003</v>
      </c>
      <c r="AP67" s="55">
        <f t="shared" si="15"/>
        <v>22</v>
      </c>
      <c r="AQ67" s="55">
        <v>0</v>
      </c>
      <c r="AR67" s="55">
        <f t="shared" si="7"/>
        <v>62.5</v>
      </c>
      <c r="AS67" s="55">
        <f t="shared" si="16"/>
        <v>187.5</v>
      </c>
      <c r="AT67" s="55">
        <f t="shared" si="8"/>
        <v>625</v>
      </c>
      <c r="AU67" s="55">
        <f t="shared" si="17"/>
        <v>7097.612000000001</v>
      </c>
      <c r="AV67" s="53">
        <v>6000</v>
      </c>
      <c r="AW67" s="53">
        <f t="shared" si="18"/>
        <v>196057.21799999999</v>
      </c>
      <c r="AX67" s="56"/>
      <c r="AY67" s="56"/>
      <c r="AZ67" s="56"/>
      <c r="BA67" s="56"/>
      <c r="BB67" s="10"/>
      <c r="BC67" s="43"/>
      <c r="BD67" s="43"/>
      <c r="BE67" s="43"/>
    </row>
    <row r="68" spans="1:57" s="4" customFormat="1">
      <c r="A68" s="44">
        <f t="shared" si="21"/>
        <v>62</v>
      </c>
      <c r="B68" s="44">
        <f t="shared" si="21"/>
        <v>62</v>
      </c>
      <c r="C68" s="46">
        <v>10</v>
      </c>
      <c r="D68" s="46">
        <v>1</v>
      </c>
      <c r="E68" s="44">
        <v>20</v>
      </c>
      <c r="F68" s="44">
        <f t="shared" si="10"/>
        <v>62</v>
      </c>
      <c r="G68" s="44">
        <v>270</v>
      </c>
      <c r="H68" s="44"/>
      <c r="I68" s="44"/>
      <c r="J68" s="47" t="s">
        <v>152</v>
      </c>
      <c r="K68" s="48">
        <v>37865</v>
      </c>
      <c r="L68" s="49">
        <f>2014-2003</f>
        <v>11</v>
      </c>
      <c r="M68" s="50" t="s">
        <v>205</v>
      </c>
      <c r="N68" s="46">
        <v>6</v>
      </c>
      <c r="O68" s="46">
        <v>30</v>
      </c>
      <c r="P68" s="46" t="s">
        <v>48</v>
      </c>
      <c r="Q68" s="51" t="s">
        <v>53</v>
      </c>
      <c r="R68" s="52" t="s">
        <v>153</v>
      </c>
      <c r="S68" s="52" t="s">
        <v>51</v>
      </c>
      <c r="T68" s="46">
        <v>1</v>
      </c>
      <c r="U68" s="53">
        <v>7713</v>
      </c>
      <c r="V68" s="53">
        <v>0</v>
      </c>
      <c r="W68" s="53">
        <f t="shared" si="0"/>
        <v>7713</v>
      </c>
      <c r="X68" s="53">
        <v>280.39999999999998</v>
      </c>
      <c r="Y68" s="53">
        <v>0</v>
      </c>
      <c r="Z68" s="53">
        <f t="shared" si="1"/>
        <v>1285.5</v>
      </c>
      <c r="AA68" s="53">
        <f t="shared" si="2"/>
        <v>12855.000000000002</v>
      </c>
      <c r="AB68" s="53">
        <f t="shared" si="3"/>
        <v>1079.1089999999999</v>
      </c>
      <c r="AC68" s="53">
        <f t="shared" si="4"/>
        <v>239.80199999999999</v>
      </c>
      <c r="AD68" s="54">
        <v>560.04</v>
      </c>
      <c r="AE68" s="53">
        <f t="shared" si="5"/>
        <v>159.86799999999999</v>
      </c>
      <c r="AF68" s="53">
        <v>714</v>
      </c>
      <c r="AG68" s="53">
        <v>490</v>
      </c>
      <c r="AH68" s="53">
        <f t="shared" si="6"/>
        <v>3856.5000000000005</v>
      </c>
      <c r="AI68" s="55">
        <v>375</v>
      </c>
      <c r="AJ68" s="55">
        <v>0</v>
      </c>
      <c r="AK68" s="53">
        <f t="shared" si="11"/>
        <v>50.625</v>
      </c>
      <c r="AL68" s="53">
        <f t="shared" si="12"/>
        <v>11.25</v>
      </c>
      <c r="AM68" s="53">
        <f t="shared" si="13"/>
        <v>16.801199999999998</v>
      </c>
      <c r="AN68" s="53">
        <f t="shared" si="14"/>
        <v>7.5</v>
      </c>
      <c r="AO68" s="55">
        <f t="shared" ref="AO68:AP99" si="22">AF68*4%</f>
        <v>28.560000000000002</v>
      </c>
      <c r="AP68" s="55">
        <f t="shared" si="22"/>
        <v>19.600000000000001</v>
      </c>
      <c r="AQ68" s="55">
        <v>0</v>
      </c>
      <c r="AR68" s="55">
        <f t="shared" si="7"/>
        <v>62.5</v>
      </c>
      <c r="AS68" s="55">
        <f t="shared" si="16"/>
        <v>187.5</v>
      </c>
      <c r="AT68" s="55">
        <f t="shared" si="8"/>
        <v>625</v>
      </c>
      <c r="AU68" s="55">
        <f t="shared" si="17"/>
        <v>6987.0344000000005</v>
      </c>
      <c r="AV68" s="53">
        <v>6000</v>
      </c>
      <c r="AW68" s="53">
        <f t="shared" si="18"/>
        <v>165818.6624</v>
      </c>
      <c r="AX68" s="56"/>
      <c r="AY68" s="56"/>
      <c r="AZ68" s="56"/>
      <c r="BA68" s="56"/>
      <c r="BB68" s="10"/>
      <c r="BC68" s="43"/>
      <c r="BD68" s="43"/>
      <c r="BE68" s="43"/>
    </row>
    <row r="69" spans="1:57" s="4" customFormat="1">
      <c r="A69" s="44">
        <f t="shared" si="21"/>
        <v>63</v>
      </c>
      <c r="B69" s="44">
        <f t="shared" si="21"/>
        <v>63</v>
      </c>
      <c r="C69" s="46">
        <v>10</v>
      </c>
      <c r="D69" s="46">
        <v>1</v>
      </c>
      <c r="E69" s="44">
        <v>20</v>
      </c>
      <c r="F69" s="44">
        <f t="shared" si="10"/>
        <v>63</v>
      </c>
      <c r="G69" s="44">
        <v>270</v>
      </c>
      <c r="H69" s="44"/>
      <c r="I69" s="44"/>
      <c r="J69" s="47" t="s">
        <v>154</v>
      </c>
      <c r="K69" s="48">
        <v>37849</v>
      </c>
      <c r="L69" s="49">
        <f>2014-2003</f>
        <v>11</v>
      </c>
      <c r="M69" s="50" t="s">
        <v>206</v>
      </c>
      <c r="N69" s="46">
        <v>4</v>
      </c>
      <c r="O69" s="46">
        <v>30</v>
      </c>
      <c r="P69" s="46" t="s">
        <v>48</v>
      </c>
      <c r="Q69" s="51" t="s">
        <v>57</v>
      </c>
      <c r="R69" s="52" t="s">
        <v>54</v>
      </c>
      <c r="S69" s="52" t="s">
        <v>155</v>
      </c>
      <c r="T69" s="46">
        <v>1</v>
      </c>
      <c r="U69" s="53">
        <v>7116</v>
      </c>
      <c r="V69" s="53">
        <v>0</v>
      </c>
      <c r="W69" s="53">
        <f t="shared" si="0"/>
        <v>7116</v>
      </c>
      <c r="X69" s="53">
        <v>280.39999999999998</v>
      </c>
      <c r="Y69" s="53">
        <f>W69/30*25%*52</f>
        <v>3083.6</v>
      </c>
      <c r="Z69" s="53">
        <f t="shared" si="1"/>
        <v>1186</v>
      </c>
      <c r="AA69" s="53">
        <f t="shared" si="2"/>
        <v>11860</v>
      </c>
      <c r="AB69" s="53">
        <f t="shared" si="3"/>
        <v>998.51400000000001</v>
      </c>
      <c r="AC69" s="53">
        <f t="shared" si="4"/>
        <v>221.89199999999997</v>
      </c>
      <c r="AD69" s="54">
        <v>541.02</v>
      </c>
      <c r="AE69" s="53">
        <f t="shared" si="5"/>
        <v>147.928</v>
      </c>
      <c r="AF69" s="53">
        <v>629</v>
      </c>
      <c r="AG69" s="53">
        <v>389</v>
      </c>
      <c r="AH69" s="53">
        <f t="shared" si="6"/>
        <v>3558</v>
      </c>
      <c r="AI69" s="55">
        <v>450</v>
      </c>
      <c r="AJ69" s="55">
        <v>0</v>
      </c>
      <c r="AK69" s="53">
        <f t="shared" si="11"/>
        <v>60.750000000000007</v>
      </c>
      <c r="AL69" s="53">
        <f t="shared" si="12"/>
        <v>13.5</v>
      </c>
      <c r="AM69" s="53">
        <f t="shared" si="13"/>
        <v>16.230599999999999</v>
      </c>
      <c r="AN69" s="53">
        <f t="shared" si="14"/>
        <v>9</v>
      </c>
      <c r="AO69" s="55">
        <f t="shared" si="22"/>
        <v>25.16</v>
      </c>
      <c r="AP69" s="55">
        <f t="shared" si="22"/>
        <v>15.56</v>
      </c>
      <c r="AQ69" s="55">
        <f>Y69*6.58%</f>
        <v>202.90087999999997</v>
      </c>
      <c r="AR69" s="55">
        <f t="shared" si="7"/>
        <v>75</v>
      </c>
      <c r="AS69" s="55">
        <f t="shared" si="16"/>
        <v>225</v>
      </c>
      <c r="AT69" s="55">
        <f t="shared" si="8"/>
        <v>750</v>
      </c>
      <c r="AU69" s="55">
        <f t="shared" si="17"/>
        <v>8335.3080799999989</v>
      </c>
      <c r="AV69" s="53">
        <v>6000</v>
      </c>
      <c r="AW69" s="53">
        <f t="shared" si="18"/>
        <v>157907.95607999997</v>
      </c>
      <c r="AX69" s="56"/>
      <c r="AY69" s="56"/>
      <c r="AZ69" s="56"/>
      <c r="BA69" s="56"/>
      <c r="BB69" s="10"/>
      <c r="BC69" s="43"/>
      <c r="BD69" s="43"/>
      <c r="BE69" s="43"/>
    </row>
    <row r="70" spans="1:57" s="4" customFormat="1">
      <c r="A70" s="44">
        <f t="shared" si="21"/>
        <v>64</v>
      </c>
      <c r="B70" s="44">
        <f t="shared" si="21"/>
        <v>64</v>
      </c>
      <c r="C70" s="46">
        <v>10</v>
      </c>
      <c r="D70" s="46">
        <v>1</v>
      </c>
      <c r="E70" s="44">
        <v>20</v>
      </c>
      <c r="F70" s="44">
        <f t="shared" si="10"/>
        <v>64</v>
      </c>
      <c r="G70" s="44">
        <v>270</v>
      </c>
      <c r="H70" s="44"/>
      <c r="I70" s="44"/>
      <c r="J70" s="47" t="s">
        <v>156</v>
      </c>
      <c r="K70" s="48">
        <v>36449</v>
      </c>
      <c r="L70" s="49">
        <f>2014-1999</f>
        <v>15</v>
      </c>
      <c r="M70" s="50" t="s">
        <v>205</v>
      </c>
      <c r="N70" s="46">
        <v>6</v>
      </c>
      <c r="O70" s="46">
        <v>30</v>
      </c>
      <c r="P70" s="46" t="s">
        <v>48</v>
      </c>
      <c r="Q70" s="51" t="s">
        <v>53</v>
      </c>
      <c r="R70" s="52" t="s">
        <v>153</v>
      </c>
      <c r="S70" s="52" t="s">
        <v>51</v>
      </c>
      <c r="T70" s="46">
        <v>1</v>
      </c>
      <c r="U70" s="53">
        <v>7713</v>
      </c>
      <c r="V70" s="53">
        <v>0</v>
      </c>
      <c r="W70" s="53">
        <f t="shared" si="0"/>
        <v>7713</v>
      </c>
      <c r="X70" s="53">
        <v>280.39999999999998</v>
      </c>
      <c r="Y70" s="53">
        <v>0</v>
      </c>
      <c r="Z70" s="53">
        <f t="shared" si="1"/>
        <v>1285.5</v>
      </c>
      <c r="AA70" s="53">
        <f t="shared" si="2"/>
        <v>12855.000000000002</v>
      </c>
      <c r="AB70" s="53">
        <f t="shared" si="3"/>
        <v>1079.1089999999999</v>
      </c>
      <c r="AC70" s="53">
        <f t="shared" si="4"/>
        <v>239.80199999999999</v>
      </c>
      <c r="AD70" s="54">
        <v>560.04</v>
      </c>
      <c r="AE70" s="53">
        <f t="shared" si="5"/>
        <v>159.86799999999999</v>
      </c>
      <c r="AF70" s="53">
        <v>714</v>
      </c>
      <c r="AG70" s="53">
        <v>490</v>
      </c>
      <c r="AH70" s="53">
        <f t="shared" si="6"/>
        <v>3856.5000000000005</v>
      </c>
      <c r="AI70" s="55">
        <v>375</v>
      </c>
      <c r="AJ70" s="55">
        <v>70.099999999999994</v>
      </c>
      <c r="AK70" s="53">
        <f t="shared" si="11"/>
        <v>60.08850000000001</v>
      </c>
      <c r="AL70" s="53">
        <f t="shared" si="12"/>
        <v>13.353</v>
      </c>
      <c r="AM70" s="53">
        <f t="shared" si="13"/>
        <v>16.801199999999998</v>
      </c>
      <c r="AN70" s="53">
        <f t="shared" si="14"/>
        <v>8.902000000000001</v>
      </c>
      <c r="AO70" s="55">
        <f t="shared" si="22"/>
        <v>28.560000000000002</v>
      </c>
      <c r="AP70" s="55">
        <f t="shared" si="22"/>
        <v>19.600000000000001</v>
      </c>
      <c r="AQ70" s="55">
        <v>0</v>
      </c>
      <c r="AR70" s="55">
        <f t="shared" si="7"/>
        <v>62.5</v>
      </c>
      <c r="AS70" s="55">
        <f t="shared" si="16"/>
        <v>187.5</v>
      </c>
      <c r="AT70" s="55">
        <f t="shared" si="8"/>
        <v>625</v>
      </c>
      <c r="AU70" s="55">
        <f t="shared" si="17"/>
        <v>7983.8564000000024</v>
      </c>
      <c r="AV70" s="53">
        <v>6000</v>
      </c>
      <c r="AW70" s="53">
        <f t="shared" si="18"/>
        <v>166815.48440000002</v>
      </c>
      <c r="AX70" s="56"/>
      <c r="AY70" s="58"/>
      <c r="AZ70" s="56"/>
      <c r="BA70" s="56"/>
      <c r="BB70" s="56"/>
      <c r="BC70" s="56"/>
      <c r="BD70" s="43"/>
      <c r="BE70" s="43"/>
    </row>
    <row r="71" spans="1:57" s="4" customFormat="1">
      <c r="A71" s="44">
        <f t="shared" si="21"/>
        <v>65</v>
      </c>
      <c r="B71" s="44">
        <f t="shared" si="21"/>
        <v>65</v>
      </c>
      <c r="C71" s="46">
        <v>10</v>
      </c>
      <c r="D71" s="46">
        <v>1</v>
      </c>
      <c r="E71" s="44">
        <v>20</v>
      </c>
      <c r="F71" s="44">
        <f t="shared" si="10"/>
        <v>65</v>
      </c>
      <c r="G71" s="44">
        <v>270</v>
      </c>
      <c r="H71" s="44"/>
      <c r="I71" s="44"/>
      <c r="J71" s="47" t="s">
        <v>157</v>
      </c>
      <c r="K71" s="48">
        <v>41426</v>
      </c>
      <c r="L71" s="49">
        <f>2014-2013</f>
        <v>1</v>
      </c>
      <c r="M71" s="50" t="s">
        <v>205</v>
      </c>
      <c r="N71" s="46">
        <v>26</v>
      </c>
      <c r="O71" s="46">
        <v>40</v>
      </c>
      <c r="P71" s="46" t="s">
        <v>68</v>
      </c>
      <c r="Q71" s="51" t="s">
        <v>158</v>
      </c>
      <c r="R71" s="52" t="s">
        <v>71</v>
      </c>
      <c r="S71" s="52" t="s">
        <v>71</v>
      </c>
      <c r="T71" s="46">
        <v>1</v>
      </c>
      <c r="U71" s="53">
        <v>52580</v>
      </c>
      <c r="V71" s="53">
        <v>0</v>
      </c>
      <c r="W71" s="53">
        <f t="shared" ref="W71:W99" si="23">+U71+V71</f>
        <v>52580</v>
      </c>
      <c r="X71" s="53">
        <v>0</v>
      </c>
      <c r="Y71" s="53">
        <v>0</v>
      </c>
      <c r="Z71" s="53">
        <f t="shared" ref="Z71:Z99" si="24">+W71/30*5</f>
        <v>8763.3333333333339</v>
      </c>
      <c r="AA71" s="53">
        <f t="shared" ref="AA71:AA99" si="25">+W71/30*50</f>
        <v>87633.333333333343</v>
      </c>
      <c r="AB71" s="53">
        <f t="shared" ref="AB71:AB99" si="26">(W71+X71)*13.5%</f>
        <v>7098.3</v>
      </c>
      <c r="AC71" s="53">
        <f t="shared" ref="AC71:AC99" si="27">(W71+X71)*3%</f>
        <v>1577.3999999999999</v>
      </c>
      <c r="AD71" s="54">
        <v>1526.69</v>
      </c>
      <c r="AE71" s="53">
        <f t="shared" ref="AE71:AE99" si="28">(W71+X71)*2%</f>
        <v>1051.5999999999999</v>
      </c>
      <c r="AF71" s="53">
        <v>2057</v>
      </c>
      <c r="AG71" s="53">
        <v>1611</v>
      </c>
      <c r="AH71" s="53">
        <v>0</v>
      </c>
      <c r="AI71" s="55">
        <v>0</v>
      </c>
      <c r="AJ71" s="55">
        <v>0</v>
      </c>
      <c r="AK71" s="53">
        <f t="shared" si="11"/>
        <v>0</v>
      </c>
      <c r="AL71" s="53">
        <f t="shared" si="12"/>
        <v>0</v>
      </c>
      <c r="AM71" s="53">
        <f t="shared" si="13"/>
        <v>45.800699999999999</v>
      </c>
      <c r="AN71" s="53">
        <f t="shared" si="14"/>
        <v>0</v>
      </c>
      <c r="AO71" s="55">
        <f t="shared" si="22"/>
        <v>82.28</v>
      </c>
      <c r="AP71" s="55">
        <f t="shared" si="22"/>
        <v>64.44</v>
      </c>
      <c r="AQ71" s="55">
        <v>0</v>
      </c>
      <c r="AR71" s="55">
        <f t="shared" ref="AR71:AR99" si="29">AI71/30*5</f>
        <v>0</v>
      </c>
      <c r="AS71" s="55">
        <f t="shared" si="16"/>
        <v>0</v>
      </c>
      <c r="AT71" s="55">
        <f t="shared" ref="AT71:AT99" si="30">AI71/30*50</f>
        <v>0</v>
      </c>
      <c r="AU71" s="55">
        <f t="shared" si="17"/>
        <v>2310.2483999999999</v>
      </c>
      <c r="AV71" s="53">
        <v>0</v>
      </c>
      <c r="AW71" s="53">
        <f t="shared" si="18"/>
        <v>908730.79506666679</v>
      </c>
      <c r="AX71" s="56"/>
      <c r="AY71" s="59"/>
      <c r="AZ71" s="56"/>
      <c r="BA71" s="56"/>
      <c r="BB71" s="56"/>
      <c r="BC71" s="56"/>
      <c r="BD71" s="43"/>
      <c r="BE71" s="43"/>
    </row>
    <row r="72" spans="1:57" s="4" customFormat="1">
      <c r="A72" s="44">
        <f t="shared" ref="A72:B87" si="31">A71+1</f>
        <v>66</v>
      </c>
      <c r="B72" s="44">
        <f t="shared" si="31"/>
        <v>66</v>
      </c>
      <c r="C72" s="46">
        <v>10</v>
      </c>
      <c r="D72" s="46">
        <v>1</v>
      </c>
      <c r="E72" s="44">
        <v>20</v>
      </c>
      <c r="F72" s="44">
        <f t="shared" ref="F72:F99" si="32">F71+1</f>
        <v>66</v>
      </c>
      <c r="G72" s="44">
        <v>270</v>
      </c>
      <c r="H72" s="44"/>
      <c r="I72" s="44"/>
      <c r="J72" s="47" t="s">
        <v>159</v>
      </c>
      <c r="K72" s="48">
        <v>36357</v>
      </c>
      <c r="L72" s="49">
        <f>2014-1999</f>
        <v>15</v>
      </c>
      <c r="M72" s="50" t="s">
        <v>206</v>
      </c>
      <c r="N72" s="46">
        <v>4</v>
      </c>
      <c r="O72" s="46">
        <v>30</v>
      </c>
      <c r="P72" s="46" t="s">
        <v>48</v>
      </c>
      <c r="Q72" s="51" t="s">
        <v>57</v>
      </c>
      <c r="R72" s="52" t="s">
        <v>54</v>
      </c>
      <c r="S72" s="52" t="s">
        <v>51</v>
      </c>
      <c r="T72" s="46">
        <v>1</v>
      </c>
      <c r="U72" s="53">
        <v>7116</v>
      </c>
      <c r="V72" s="53">
        <v>0</v>
      </c>
      <c r="W72" s="53">
        <f t="shared" si="23"/>
        <v>7116</v>
      </c>
      <c r="X72" s="53">
        <v>350.5</v>
      </c>
      <c r="Y72" s="53">
        <v>0</v>
      </c>
      <c r="Z72" s="53">
        <f t="shared" si="24"/>
        <v>1186</v>
      </c>
      <c r="AA72" s="53">
        <f t="shared" si="25"/>
        <v>11860</v>
      </c>
      <c r="AB72" s="53">
        <f t="shared" si="26"/>
        <v>1007.9775000000001</v>
      </c>
      <c r="AC72" s="53">
        <f t="shared" si="27"/>
        <v>223.995</v>
      </c>
      <c r="AD72" s="54">
        <v>541.02</v>
      </c>
      <c r="AE72" s="53">
        <f t="shared" si="28"/>
        <v>149.33000000000001</v>
      </c>
      <c r="AF72" s="53">
        <v>629</v>
      </c>
      <c r="AG72" s="53">
        <v>389</v>
      </c>
      <c r="AH72" s="53">
        <f t="shared" ref="AH72:AH99" si="33">W72/30*15</f>
        <v>3558</v>
      </c>
      <c r="AI72" s="55">
        <v>450</v>
      </c>
      <c r="AJ72" s="55">
        <v>70.099999999999994</v>
      </c>
      <c r="AK72" s="53">
        <f t="shared" ref="AK72:AK99" si="34">(AI72+AJ72)*13.5%</f>
        <v>70.21350000000001</v>
      </c>
      <c r="AL72" s="53">
        <f t="shared" ref="AL72:AL99" si="35">(AI72+AJ72)*3%</f>
        <v>15.603</v>
      </c>
      <c r="AM72" s="53">
        <f t="shared" ref="AM72:AM99" si="36">AD72*3%</f>
        <v>16.230599999999999</v>
      </c>
      <c r="AN72" s="53">
        <f t="shared" ref="AN72:AN99" si="37">(AI72+AJ72)*2%</f>
        <v>10.402000000000001</v>
      </c>
      <c r="AO72" s="55">
        <f t="shared" si="22"/>
        <v>25.16</v>
      </c>
      <c r="AP72" s="55">
        <f t="shared" si="22"/>
        <v>15.56</v>
      </c>
      <c r="AQ72" s="55">
        <v>0</v>
      </c>
      <c r="AR72" s="55">
        <f t="shared" si="29"/>
        <v>75</v>
      </c>
      <c r="AS72" s="55">
        <f t="shared" ref="AS72:AS99" si="38">AI72/30*15</f>
        <v>225</v>
      </c>
      <c r="AT72" s="55">
        <f t="shared" si="30"/>
        <v>750</v>
      </c>
      <c r="AU72" s="55">
        <f t="shared" ref="AU72:AU99" si="39">SUM(AI72+AJ72+AK72+AL72+AM72+AN72+AO72+AP72)*12+(AQ72+AR72+AS72+AT72)</f>
        <v>9129.2291999999979</v>
      </c>
      <c r="AV72" s="53">
        <v>6000</v>
      </c>
      <c r="AW72" s="53">
        <f t="shared" ref="AW72:AW99" si="40">SUM(W72+X72+AB72+AC72+AD72+AE72+AF72+AG72)*12+(Y72+Z72+AA72+AH72+AU72+AV72)</f>
        <v>156615.09920000003</v>
      </c>
      <c r="AX72" s="56"/>
      <c r="AY72" s="60"/>
      <c r="AZ72" s="56"/>
      <c r="BA72" s="56"/>
      <c r="BB72" s="56"/>
      <c r="BC72" s="56"/>
      <c r="BD72" s="43"/>
      <c r="BE72" s="43"/>
    </row>
    <row r="73" spans="1:57" s="4" customFormat="1">
      <c r="A73" s="44">
        <f t="shared" si="31"/>
        <v>67</v>
      </c>
      <c r="B73" s="44">
        <f t="shared" si="31"/>
        <v>67</v>
      </c>
      <c r="C73" s="46">
        <v>10</v>
      </c>
      <c r="D73" s="46">
        <v>1</v>
      </c>
      <c r="E73" s="44">
        <v>20</v>
      </c>
      <c r="F73" s="44">
        <f t="shared" si="32"/>
        <v>67</v>
      </c>
      <c r="G73" s="44">
        <v>270</v>
      </c>
      <c r="H73" s="44"/>
      <c r="I73" s="44"/>
      <c r="J73" s="47" t="s">
        <v>160</v>
      </c>
      <c r="K73" s="48">
        <v>32926</v>
      </c>
      <c r="L73" s="49">
        <f>2014-1990</f>
        <v>24</v>
      </c>
      <c r="M73" s="50" t="s">
        <v>206</v>
      </c>
      <c r="N73" s="46">
        <v>4</v>
      </c>
      <c r="O73" s="46">
        <v>30</v>
      </c>
      <c r="P73" s="46" t="s">
        <v>48</v>
      </c>
      <c r="Q73" s="51" t="s">
        <v>57</v>
      </c>
      <c r="R73" s="52" t="s">
        <v>54</v>
      </c>
      <c r="S73" s="52" t="s">
        <v>51</v>
      </c>
      <c r="T73" s="46">
        <v>1</v>
      </c>
      <c r="U73" s="53">
        <v>7116</v>
      </c>
      <c r="V73" s="53">
        <v>0</v>
      </c>
      <c r="W73" s="53">
        <f t="shared" si="23"/>
        <v>7116</v>
      </c>
      <c r="X73" s="53">
        <v>420.6</v>
      </c>
      <c r="Y73" s="53">
        <v>0</v>
      </c>
      <c r="Z73" s="53">
        <f t="shared" si="24"/>
        <v>1186</v>
      </c>
      <c r="AA73" s="53">
        <f t="shared" si="25"/>
        <v>11860</v>
      </c>
      <c r="AB73" s="53">
        <f t="shared" si="26"/>
        <v>1017.4410000000001</v>
      </c>
      <c r="AC73" s="53">
        <f t="shared" si="27"/>
        <v>226.09800000000001</v>
      </c>
      <c r="AD73" s="54">
        <v>541.28</v>
      </c>
      <c r="AE73" s="53">
        <f t="shared" si="28"/>
        <v>150.732</v>
      </c>
      <c r="AF73" s="53">
        <v>629</v>
      </c>
      <c r="AG73" s="53">
        <v>389</v>
      </c>
      <c r="AH73" s="53">
        <f t="shared" si="33"/>
        <v>3558</v>
      </c>
      <c r="AI73" s="55">
        <v>450</v>
      </c>
      <c r="AJ73" s="55">
        <v>70.099999999999994</v>
      </c>
      <c r="AK73" s="53">
        <f t="shared" si="34"/>
        <v>70.21350000000001</v>
      </c>
      <c r="AL73" s="53">
        <f t="shared" si="35"/>
        <v>15.603</v>
      </c>
      <c r="AM73" s="53">
        <f t="shared" si="36"/>
        <v>16.238399999999999</v>
      </c>
      <c r="AN73" s="53">
        <f t="shared" si="37"/>
        <v>10.402000000000001</v>
      </c>
      <c r="AO73" s="55">
        <f t="shared" si="22"/>
        <v>25.16</v>
      </c>
      <c r="AP73" s="55">
        <f t="shared" si="22"/>
        <v>15.56</v>
      </c>
      <c r="AQ73" s="55">
        <v>0</v>
      </c>
      <c r="AR73" s="55">
        <f t="shared" si="29"/>
        <v>75</v>
      </c>
      <c r="AS73" s="55">
        <f t="shared" si="38"/>
        <v>225</v>
      </c>
      <c r="AT73" s="55">
        <f t="shared" si="30"/>
        <v>750</v>
      </c>
      <c r="AU73" s="55">
        <f t="shared" si="39"/>
        <v>9129.3227999999981</v>
      </c>
      <c r="AV73" s="53">
        <v>6000</v>
      </c>
      <c r="AW73" s="53">
        <f t="shared" si="40"/>
        <v>157615.13480000003</v>
      </c>
      <c r="AX73" s="56"/>
      <c r="AY73" s="60"/>
      <c r="AZ73" s="56"/>
      <c r="BA73" s="56"/>
      <c r="BB73" s="56"/>
      <c r="BC73" s="56"/>
      <c r="BD73" s="43"/>
      <c r="BE73" s="43"/>
    </row>
    <row r="74" spans="1:57" s="4" customFormat="1">
      <c r="A74" s="44">
        <f t="shared" si="31"/>
        <v>68</v>
      </c>
      <c r="B74" s="44">
        <f t="shared" si="31"/>
        <v>68</v>
      </c>
      <c r="C74" s="46">
        <v>10</v>
      </c>
      <c r="D74" s="46">
        <v>1</v>
      </c>
      <c r="E74" s="44">
        <v>20</v>
      </c>
      <c r="F74" s="44">
        <f t="shared" si="32"/>
        <v>68</v>
      </c>
      <c r="G74" s="44">
        <v>270</v>
      </c>
      <c r="H74" s="44"/>
      <c r="I74" s="44"/>
      <c r="J74" s="47" t="s">
        <v>161</v>
      </c>
      <c r="K74" s="48">
        <v>31778</v>
      </c>
      <c r="L74" s="49">
        <f>2014-1987</f>
        <v>27</v>
      </c>
      <c r="M74" s="50" t="s">
        <v>206</v>
      </c>
      <c r="N74" s="46">
        <v>7</v>
      </c>
      <c r="O74" s="46">
        <v>40</v>
      </c>
      <c r="P74" s="46" t="s">
        <v>48</v>
      </c>
      <c r="Q74" s="51" t="s">
        <v>96</v>
      </c>
      <c r="R74" s="52" t="s">
        <v>97</v>
      </c>
      <c r="S74" s="52" t="s">
        <v>61</v>
      </c>
      <c r="T74" s="46">
        <v>1</v>
      </c>
      <c r="U74" s="53">
        <v>10347.6</v>
      </c>
      <c r="V74" s="53">
        <v>0</v>
      </c>
      <c r="W74" s="53">
        <f t="shared" si="23"/>
        <v>10347.6</v>
      </c>
      <c r="X74" s="53">
        <v>490.7</v>
      </c>
      <c r="Y74" s="53">
        <v>0</v>
      </c>
      <c r="Z74" s="53">
        <f t="shared" si="24"/>
        <v>1724.6000000000001</v>
      </c>
      <c r="AA74" s="53">
        <f t="shared" si="25"/>
        <v>17246</v>
      </c>
      <c r="AB74" s="53">
        <f t="shared" si="26"/>
        <v>1463.1705000000002</v>
      </c>
      <c r="AC74" s="53">
        <f t="shared" si="27"/>
        <v>325.149</v>
      </c>
      <c r="AD74" s="54">
        <v>640.29</v>
      </c>
      <c r="AE74" s="53">
        <f t="shared" si="28"/>
        <v>216.76600000000002</v>
      </c>
      <c r="AF74" s="53">
        <v>936</v>
      </c>
      <c r="AG74" s="53">
        <v>650</v>
      </c>
      <c r="AH74" s="53">
        <f t="shared" si="33"/>
        <v>5173.8</v>
      </c>
      <c r="AI74" s="55">
        <v>500</v>
      </c>
      <c r="AJ74" s="55">
        <v>0</v>
      </c>
      <c r="AK74" s="53">
        <f t="shared" si="34"/>
        <v>67.5</v>
      </c>
      <c r="AL74" s="53">
        <f t="shared" si="35"/>
        <v>15</v>
      </c>
      <c r="AM74" s="53">
        <f t="shared" si="36"/>
        <v>19.208699999999997</v>
      </c>
      <c r="AN74" s="53">
        <f t="shared" si="37"/>
        <v>10</v>
      </c>
      <c r="AO74" s="55">
        <f t="shared" si="22"/>
        <v>37.44</v>
      </c>
      <c r="AP74" s="55">
        <f t="shared" si="22"/>
        <v>26</v>
      </c>
      <c r="AQ74" s="55">
        <v>0</v>
      </c>
      <c r="AR74" s="55">
        <f t="shared" si="29"/>
        <v>83.333333333333343</v>
      </c>
      <c r="AS74" s="55">
        <f t="shared" si="38"/>
        <v>250.00000000000003</v>
      </c>
      <c r="AT74" s="55">
        <f t="shared" si="30"/>
        <v>833.33333333333337</v>
      </c>
      <c r="AU74" s="55">
        <f t="shared" si="39"/>
        <v>9268.4510666666665</v>
      </c>
      <c r="AV74" s="53">
        <v>6000</v>
      </c>
      <c r="AW74" s="53">
        <f t="shared" si="40"/>
        <v>220248.95706666668</v>
      </c>
      <c r="AX74" s="56"/>
      <c r="AY74" s="61"/>
      <c r="AZ74" s="56"/>
      <c r="BA74" s="56"/>
      <c r="BB74" s="56"/>
      <c r="BC74" s="56"/>
      <c r="BD74" s="43"/>
      <c r="BE74" s="43"/>
    </row>
    <row r="75" spans="1:57" s="4" customFormat="1">
      <c r="A75" s="44">
        <f t="shared" si="31"/>
        <v>69</v>
      </c>
      <c r="B75" s="44">
        <f t="shared" si="31"/>
        <v>69</v>
      </c>
      <c r="C75" s="46">
        <v>10</v>
      </c>
      <c r="D75" s="46">
        <v>1</v>
      </c>
      <c r="E75" s="44">
        <v>20</v>
      </c>
      <c r="F75" s="44">
        <f t="shared" si="32"/>
        <v>69</v>
      </c>
      <c r="G75" s="44">
        <v>270</v>
      </c>
      <c r="H75" s="44"/>
      <c r="I75" s="44"/>
      <c r="J75" s="47" t="s">
        <v>162</v>
      </c>
      <c r="K75" s="48">
        <v>33141</v>
      </c>
      <c r="L75" s="49">
        <f>2014-1990</f>
        <v>24</v>
      </c>
      <c r="M75" s="50" t="s">
        <v>206</v>
      </c>
      <c r="N75" s="46">
        <v>3</v>
      </c>
      <c r="O75" s="46">
        <v>30</v>
      </c>
      <c r="P75" s="46" t="s">
        <v>48</v>
      </c>
      <c r="Q75" s="51" t="s">
        <v>49</v>
      </c>
      <c r="R75" s="52" t="s">
        <v>50</v>
      </c>
      <c r="S75" s="52" t="s">
        <v>51</v>
      </c>
      <c r="T75" s="46">
        <v>1</v>
      </c>
      <c r="U75" s="53">
        <v>6852.3</v>
      </c>
      <c r="V75" s="53">
        <v>0</v>
      </c>
      <c r="W75" s="53">
        <f t="shared" si="23"/>
        <v>6852.3</v>
      </c>
      <c r="X75" s="53">
        <v>420.6</v>
      </c>
      <c r="Y75" s="53">
        <v>0</v>
      </c>
      <c r="Z75" s="53">
        <f t="shared" si="24"/>
        <v>1142.05</v>
      </c>
      <c r="AA75" s="53">
        <f t="shared" si="25"/>
        <v>11420.5</v>
      </c>
      <c r="AB75" s="53">
        <f t="shared" si="26"/>
        <v>981.84150000000011</v>
      </c>
      <c r="AC75" s="53">
        <f t="shared" si="27"/>
        <v>218.18700000000001</v>
      </c>
      <c r="AD75" s="54">
        <v>533.57000000000005</v>
      </c>
      <c r="AE75" s="53">
        <f t="shared" si="28"/>
        <v>145.45800000000003</v>
      </c>
      <c r="AF75" s="53">
        <v>619</v>
      </c>
      <c r="AG75" s="53">
        <v>379</v>
      </c>
      <c r="AH75" s="53">
        <f t="shared" si="33"/>
        <v>3426.15</v>
      </c>
      <c r="AI75" s="55">
        <v>450</v>
      </c>
      <c r="AJ75" s="55">
        <v>70.099999999999994</v>
      </c>
      <c r="AK75" s="53">
        <f t="shared" si="34"/>
        <v>70.21350000000001</v>
      </c>
      <c r="AL75" s="53">
        <f t="shared" si="35"/>
        <v>15.603</v>
      </c>
      <c r="AM75" s="53">
        <f t="shared" si="36"/>
        <v>16.007100000000001</v>
      </c>
      <c r="AN75" s="53">
        <f t="shared" si="37"/>
        <v>10.402000000000001</v>
      </c>
      <c r="AO75" s="55">
        <f t="shared" si="22"/>
        <v>24.76</v>
      </c>
      <c r="AP75" s="55">
        <f t="shared" si="22"/>
        <v>15.16</v>
      </c>
      <c r="AQ75" s="55">
        <v>0</v>
      </c>
      <c r="AR75" s="55">
        <f t="shared" si="29"/>
        <v>75</v>
      </c>
      <c r="AS75" s="55">
        <f t="shared" si="38"/>
        <v>225</v>
      </c>
      <c r="AT75" s="55">
        <f t="shared" si="30"/>
        <v>750</v>
      </c>
      <c r="AU75" s="55">
        <f t="shared" si="39"/>
        <v>9116.9471999999987</v>
      </c>
      <c r="AV75" s="53">
        <v>6000</v>
      </c>
      <c r="AW75" s="53">
        <f t="shared" si="40"/>
        <v>152905.12520000001</v>
      </c>
      <c r="AX75" s="56"/>
      <c r="AY75" s="61"/>
      <c r="AZ75" s="56"/>
      <c r="BA75" s="56"/>
      <c r="BB75" s="56"/>
      <c r="BC75" s="56"/>
      <c r="BD75" s="43"/>
      <c r="BE75" s="43"/>
    </row>
    <row r="76" spans="1:57" s="4" customFormat="1">
      <c r="A76" s="44">
        <f t="shared" si="31"/>
        <v>70</v>
      </c>
      <c r="B76" s="44">
        <f t="shared" si="31"/>
        <v>70</v>
      </c>
      <c r="C76" s="46">
        <v>10</v>
      </c>
      <c r="D76" s="46">
        <v>1</v>
      </c>
      <c r="E76" s="44">
        <v>20</v>
      </c>
      <c r="F76" s="44">
        <f t="shared" si="32"/>
        <v>70</v>
      </c>
      <c r="G76" s="44">
        <v>270</v>
      </c>
      <c r="H76" s="44"/>
      <c r="I76" s="44"/>
      <c r="J76" s="47" t="s">
        <v>163</v>
      </c>
      <c r="K76" s="48">
        <v>36708</v>
      </c>
      <c r="L76" s="49">
        <f>2014-2000</f>
        <v>14</v>
      </c>
      <c r="M76" s="50" t="s">
        <v>206</v>
      </c>
      <c r="N76" s="46">
        <v>4</v>
      </c>
      <c r="O76" s="46">
        <v>30</v>
      </c>
      <c r="P76" s="46" t="s">
        <v>48</v>
      </c>
      <c r="Q76" s="51" t="s">
        <v>57</v>
      </c>
      <c r="R76" s="52" t="s">
        <v>54</v>
      </c>
      <c r="S76" s="52" t="s">
        <v>51</v>
      </c>
      <c r="T76" s="46">
        <v>1</v>
      </c>
      <c r="U76" s="53">
        <v>7116</v>
      </c>
      <c r="V76" s="53">
        <v>0</v>
      </c>
      <c r="W76" s="53">
        <f t="shared" si="23"/>
        <v>7116</v>
      </c>
      <c r="X76" s="53">
        <v>280.39999999999998</v>
      </c>
      <c r="Y76" s="53">
        <v>0</v>
      </c>
      <c r="Z76" s="53">
        <f t="shared" si="24"/>
        <v>1186</v>
      </c>
      <c r="AA76" s="53">
        <f t="shared" si="25"/>
        <v>11860</v>
      </c>
      <c r="AB76" s="53">
        <f t="shared" si="26"/>
        <v>998.51400000000001</v>
      </c>
      <c r="AC76" s="53">
        <f t="shared" si="27"/>
        <v>221.89199999999997</v>
      </c>
      <c r="AD76" s="54">
        <v>541.02</v>
      </c>
      <c r="AE76" s="53">
        <f t="shared" si="28"/>
        <v>147.928</v>
      </c>
      <c r="AF76" s="53">
        <v>629</v>
      </c>
      <c r="AG76" s="53">
        <v>389</v>
      </c>
      <c r="AH76" s="53">
        <f t="shared" si="33"/>
        <v>3558</v>
      </c>
      <c r="AI76" s="55">
        <v>450</v>
      </c>
      <c r="AJ76" s="55">
        <v>70.099999999999994</v>
      </c>
      <c r="AK76" s="53">
        <f t="shared" si="34"/>
        <v>70.21350000000001</v>
      </c>
      <c r="AL76" s="53">
        <f t="shared" si="35"/>
        <v>15.603</v>
      </c>
      <c r="AM76" s="53">
        <f t="shared" si="36"/>
        <v>16.230599999999999</v>
      </c>
      <c r="AN76" s="53">
        <f t="shared" si="37"/>
        <v>10.402000000000001</v>
      </c>
      <c r="AO76" s="55">
        <f t="shared" si="22"/>
        <v>25.16</v>
      </c>
      <c r="AP76" s="55">
        <f t="shared" si="22"/>
        <v>15.56</v>
      </c>
      <c r="AQ76" s="55">
        <v>0</v>
      </c>
      <c r="AR76" s="55">
        <f t="shared" si="29"/>
        <v>75</v>
      </c>
      <c r="AS76" s="55">
        <f t="shared" si="38"/>
        <v>225</v>
      </c>
      <c r="AT76" s="55">
        <f t="shared" si="30"/>
        <v>750</v>
      </c>
      <c r="AU76" s="55">
        <f t="shared" si="39"/>
        <v>9129.2291999999979</v>
      </c>
      <c r="AV76" s="53">
        <v>6000</v>
      </c>
      <c r="AW76" s="53">
        <f t="shared" si="40"/>
        <v>155618.27719999998</v>
      </c>
      <c r="AX76" s="56"/>
      <c r="AY76" s="58"/>
      <c r="AZ76" s="56"/>
      <c r="BA76" s="56"/>
      <c r="BB76" s="56"/>
      <c r="BC76" s="56"/>
      <c r="BD76" s="43"/>
      <c r="BE76" s="43"/>
    </row>
    <row r="77" spans="1:57" s="4" customFormat="1">
      <c r="A77" s="44">
        <f t="shared" si="31"/>
        <v>71</v>
      </c>
      <c r="B77" s="44">
        <f t="shared" si="31"/>
        <v>71</v>
      </c>
      <c r="C77" s="46">
        <v>10</v>
      </c>
      <c r="D77" s="46">
        <v>1</v>
      </c>
      <c r="E77" s="44">
        <v>20</v>
      </c>
      <c r="F77" s="44">
        <f t="shared" si="32"/>
        <v>71</v>
      </c>
      <c r="G77" s="44">
        <v>270</v>
      </c>
      <c r="H77" s="44"/>
      <c r="I77" s="44"/>
      <c r="J77" s="47" t="s">
        <v>207</v>
      </c>
      <c r="K77" s="48">
        <v>41487</v>
      </c>
      <c r="L77" s="62">
        <f>2014-2013</f>
        <v>1</v>
      </c>
      <c r="M77" s="46" t="s">
        <v>206</v>
      </c>
      <c r="N77" s="46">
        <v>20</v>
      </c>
      <c r="O77" s="46">
        <v>40</v>
      </c>
      <c r="P77" s="46" t="s">
        <v>68</v>
      </c>
      <c r="Q77" s="51" t="s">
        <v>208</v>
      </c>
      <c r="R77" s="63" t="s">
        <v>61</v>
      </c>
      <c r="S77" s="63" t="s">
        <v>61</v>
      </c>
      <c r="T77" s="46">
        <v>1</v>
      </c>
      <c r="U77" s="53">
        <v>27627</v>
      </c>
      <c r="V77" s="53">
        <v>0</v>
      </c>
      <c r="W77" s="53">
        <f t="shared" si="23"/>
        <v>27627</v>
      </c>
      <c r="X77" s="53">
        <v>0</v>
      </c>
      <c r="Y77" s="53">
        <v>0</v>
      </c>
      <c r="Z77" s="53">
        <f t="shared" si="24"/>
        <v>4604.5</v>
      </c>
      <c r="AA77" s="53">
        <f t="shared" si="25"/>
        <v>46045</v>
      </c>
      <c r="AB77" s="53">
        <f t="shared" si="26"/>
        <v>3729.6450000000004</v>
      </c>
      <c r="AC77" s="53">
        <f t="shared" si="27"/>
        <v>828.81</v>
      </c>
      <c r="AD77" s="54">
        <v>1133.23</v>
      </c>
      <c r="AE77" s="53">
        <f t="shared" si="28"/>
        <v>552.54</v>
      </c>
      <c r="AF77" s="53">
        <v>1664</v>
      </c>
      <c r="AG77" s="53">
        <v>1119</v>
      </c>
      <c r="AH77" s="53">
        <f t="shared" si="33"/>
        <v>13813.5</v>
      </c>
      <c r="AI77" s="64">
        <v>0</v>
      </c>
      <c r="AJ77" s="64">
        <v>0</v>
      </c>
      <c r="AK77" s="53">
        <f t="shared" si="34"/>
        <v>0</v>
      </c>
      <c r="AL77" s="53">
        <f t="shared" si="35"/>
        <v>0</v>
      </c>
      <c r="AM77" s="53">
        <f t="shared" si="36"/>
        <v>33.996899999999997</v>
      </c>
      <c r="AN77" s="53">
        <f t="shared" si="37"/>
        <v>0</v>
      </c>
      <c r="AO77" s="55">
        <f t="shared" si="22"/>
        <v>66.56</v>
      </c>
      <c r="AP77" s="55">
        <f t="shared" si="22"/>
        <v>44.76</v>
      </c>
      <c r="AQ77" s="55">
        <v>0</v>
      </c>
      <c r="AR77" s="55">
        <f t="shared" si="29"/>
        <v>0</v>
      </c>
      <c r="AS77" s="55">
        <f t="shared" si="38"/>
        <v>0</v>
      </c>
      <c r="AT77" s="55">
        <f t="shared" si="30"/>
        <v>0</v>
      </c>
      <c r="AU77" s="64">
        <f t="shared" si="39"/>
        <v>1743.8027999999999</v>
      </c>
      <c r="AV77" s="53">
        <v>0</v>
      </c>
      <c r="AW77" s="53">
        <f t="shared" si="40"/>
        <v>506057.50280000007</v>
      </c>
      <c r="AX77" s="10"/>
      <c r="AY77" s="59"/>
      <c r="AZ77" s="56"/>
      <c r="BA77" s="56"/>
      <c r="BB77" s="56"/>
      <c r="BC77" s="56"/>
      <c r="BD77" s="43"/>
      <c r="BE77" s="43"/>
    </row>
    <row r="78" spans="1:57" s="4" customFormat="1">
      <c r="A78" s="44">
        <f t="shared" si="31"/>
        <v>72</v>
      </c>
      <c r="B78" s="44">
        <f t="shared" si="31"/>
        <v>72</v>
      </c>
      <c r="C78" s="46">
        <v>10</v>
      </c>
      <c r="D78" s="46">
        <v>1</v>
      </c>
      <c r="E78" s="44">
        <v>20</v>
      </c>
      <c r="F78" s="44">
        <f t="shared" si="32"/>
        <v>72</v>
      </c>
      <c r="G78" s="44">
        <v>270</v>
      </c>
      <c r="H78" s="44"/>
      <c r="I78" s="44"/>
      <c r="J78" s="47" t="s">
        <v>164</v>
      </c>
      <c r="K78" s="48">
        <v>35796</v>
      </c>
      <c r="L78" s="49">
        <f>2014-1998</f>
        <v>16</v>
      </c>
      <c r="M78" s="50" t="s">
        <v>206</v>
      </c>
      <c r="N78" s="46">
        <v>4</v>
      </c>
      <c r="O78" s="46">
        <v>30</v>
      </c>
      <c r="P78" s="46" t="s">
        <v>48</v>
      </c>
      <c r="Q78" s="51" t="s">
        <v>57</v>
      </c>
      <c r="R78" s="52" t="s">
        <v>54</v>
      </c>
      <c r="S78" s="52" t="s">
        <v>51</v>
      </c>
      <c r="T78" s="46">
        <v>1</v>
      </c>
      <c r="U78" s="53">
        <v>7116</v>
      </c>
      <c r="V78" s="53">
        <v>0</v>
      </c>
      <c r="W78" s="53">
        <f>+U78+V78</f>
        <v>7116</v>
      </c>
      <c r="X78" s="53">
        <v>350.5</v>
      </c>
      <c r="Y78" s="53">
        <v>0</v>
      </c>
      <c r="Z78" s="53">
        <f>+W78/30*5</f>
        <v>1186</v>
      </c>
      <c r="AA78" s="53">
        <f>+W78/30*50</f>
        <v>11860</v>
      </c>
      <c r="AB78" s="53">
        <f t="shared" si="26"/>
        <v>1007.9775000000001</v>
      </c>
      <c r="AC78" s="53">
        <f>(W78+X78)*3%</f>
        <v>223.995</v>
      </c>
      <c r="AD78" s="54">
        <v>541.14</v>
      </c>
      <c r="AE78" s="53">
        <f>(W78+X78)*2%</f>
        <v>149.33000000000001</v>
      </c>
      <c r="AF78" s="53">
        <v>629</v>
      </c>
      <c r="AG78" s="53">
        <v>389</v>
      </c>
      <c r="AH78" s="53">
        <f>W78/30*15</f>
        <v>3558</v>
      </c>
      <c r="AI78" s="55">
        <v>450</v>
      </c>
      <c r="AJ78" s="55">
        <v>0</v>
      </c>
      <c r="AK78" s="53">
        <f t="shared" si="34"/>
        <v>60.750000000000007</v>
      </c>
      <c r="AL78" s="53">
        <f t="shared" si="35"/>
        <v>13.5</v>
      </c>
      <c r="AM78" s="53">
        <f t="shared" si="36"/>
        <v>16.234199999999998</v>
      </c>
      <c r="AN78" s="53">
        <f t="shared" si="37"/>
        <v>9</v>
      </c>
      <c r="AO78" s="55">
        <f t="shared" si="22"/>
        <v>25.16</v>
      </c>
      <c r="AP78" s="55">
        <f t="shared" si="22"/>
        <v>15.56</v>
      </c>
      <c r="AQ78" s="55">
        <v>0</v>
      </c>
      <c r="AR78" s="55">
        <f t="shared" si="29"/>
        <v>75</v>
      </c>
      <c r="AS78" s="55">
        <f t="shared" si="38"/>
        <v>225</v>
      </c>
      <c r="AT78" s="55">
        <f t="shared" si="30"/>
        <v>750</v>
      </c>
      <c r="AU78" s="55">
        <f>SUM(AI78+AJ78+AK78+AL78+AM78+AN78+AO78+AP78)*12+(AQ78+AR78+AS78+AT78)</f>
        <v>8132.4503999999988</v>
      </c>
      <c r="AV78" s="53">
        <v>6000</v>
      </c>
      <c r="AW78" s="53">
        <f>SUM(W78+X78+AB78+AC78+AD78+AE78+AF78+AG78)*12+(Y78+Z78+AA78+AH78+AU78+AV78)</f>
        <v>155619.7604</v>
      </c>
      <c r="AX78" s="56"/>
      <c r="AY78" s="61"/>
      <c r="AZ78" s="56"/>
      <c r="BA78" s="56"/>
      <c r="BB78" s="56"/>
      <c r="BC78" s="56"/>
      <c r="BD78" s="43"/>
      <c r="BE78" s="43"/>
    </row>
    <row r="79" spans="1:57" s="4" customFormat="1">
      <c r="A79" s="44">
        <f t="shared" si="31"/>
        <v>73</v>
      </c>
      <c r="B79" s="44">
        <f t="shared" si="31"/>
        <v>73</v>
      </c>
      <c r="C79" s="46">
        <v>10</v>
      </c>
      <c r="D79" s="46">
        <v>1</v>
      </c>
      <c r="E79" s="44">
        <v>20</v>
      </c>
      <c r="F79" s="44">
        <f t="shared" si="32"/>
        <v>73</v>
      </c>
      <c r="G79" s="44">
        <v>270</v>
      </c>
      <c r="H79" s="44"/>
      <c r="I79" s="44"/>
      <c r="J79" s="47" t="s">
        <v>165</v>
      </c>
      <c r="K79" s="48">
        <v>37119</v>
      </c>
      <c r="L79" s="49">
        <f>2014-2001</f>
        <v>13</v>
      </c>
      <c r="M79" s="50" t="s">
        <v>205</v>
      </c>
      <c r="N79" s="46">
        <v>3</v>
      </c>
      <c r="O79" s="46">
        <v>30</v>
      </c>
      <c r="P79" s="46" t="s">
        <v>48</v>
      </c>
      <c r="Q79" s="51" t="s">
        <v>49</v>
      </c>
      <c r="R79" s="52" t="s">
        <v>50</v>
      </c>
      <c r="S79" s="52" t="s">
        <v>51</v>
      </c>
      <c r="T79" s="46">
        <v>1</v>
      </c>
      <c r="U79" s="53">
        <v>6852.3</v>
      </c>
      <c r="V79" s="53">
        <v>0</v>
      </c>
      <c r="W79" s="53">
        <f>+U79+V79</f>
        <v>6852.3</v>
      </c>
      <c r="X79" s="53">
        <v>280.39999999999998</v>
      </c>
      <c r="Y79" s="53">
        <v>0</v>
      </c>
      <c r="Z79" s="53">
        <f>+W79/30*5</f>
        <v>1142.05</v>
      </c>
      <c r="AA79" s="53">
        <f>+W79/30*50</f>
        <v>11420.5</v>
      </c>
      <c r="AB79" s="53">
        <f t="shared" si="26"/>
        <v>962.91450000000009</v>
      </c>
      <c r="AC79" s="53">
        <f>(W79+X79)*3%</f>
        <v>213.98099999999999</v>
      </c>
      <c r="AD79" s="54">
        <v>533.32000000000005</v>
      </c>
      <c r="AE79" s="53">
        <f>(W79+X79)*2%</f>
        <v>142.654</v>
      </c>
      <c r="AF79" s="53">
        <v>619</v>
      </c>
      <c r="AG79" s="53">
        <v>379</v>
      </c>
      <c r="AH79" s="53">
        <f>W79/30*15</f>
        <v>3426.15</v>
      </c>
      <c r="AI79" s="55">
        <v>450</v>
      </c>
      <c r="AJ79" s="55">
        <v>0</v>
      </c>
      <c r="AK79" s="53">
        <f t="shared" si="34"/>
        <v>60.750000000000007</v>
      </c>
      <c r="AL79" s="53">
        <f t="shared" si="35"/>
        <v>13.5</v>
      </c>
      <c r="AM79" s="53">
        <f t="shared" si="36"/>
        <v>15.999600000000001</v>
      </c>
      <c r="AN79" s="53">
        <f t="shared" si="37"/>
        <v>9</v>
      </c>
      <c r="AO79" s="55">
        <f t="shared" si="22"/>
        <v>24.76</v>
      </c>
      <c r="AP79" s="55">
        <f t="shared" si="22"/>
        <v>15.16</v>
      </c>
      <c r="AQ79" s="55">
        <v>0</v>
      </c>
      <c r="AR79" s="55">
        <f t="shared" si="29"/>
        <v>75</v>
      </c>
      <c r="AS79" s="55">
        <f t="shared" si="38"/>
        <v>225</v>
      </c>
      <c r="AT79" s="55">
        <f t="shared" si="30"/>
        <v>750</v>
      </c>
      <c r="AU79" s="55">
        <f>SUM(AI79+AJ79+AK79+AL79+AM79+AN79+AO79+AP79)*12+(AQ79+AR79+AS79+AT79)</f>
        <v>8120.0351999999993</v>
      </c>
      <c r="AV79" s="53">
        <v>6000</v>
      </c>
      <c r="AW79" s="53">
        <f>SUM(W79+X79+AB79+AC79+AD79+AE79+AF79+AG79)*12+(Y79+Z79+AA79+AH79+AU79+AV79)</f>
        <v>149911.5692</v>
      </c>
      <c r="AX79" s="56"/>
      <c r="AY79" s="61"/>
      <c r="AZ79" s="56"/>
      <c r="BA79" s="56"/>
      <c r="BB79" s="56"/>
      <c r="BC79" s="56"/>
      <c r="BD79" s="43"/>
      <c r="BE79" s="43"/>
    </row>
    <row r="80" spans="1:57" s="4" customFormat="1" ht="24">
      <c r="A80" s="44">
        <f t="shared" si="31"/>
        <v>74</v>
      </c>
      <c r="B80" s="44">
        <f t="shared" si="31"/>
        <v>74</v>
      </c>
      <c r="C80" s="46">
        <v>10</v>
      </c>
      <c r="D80" s="46">
        <v>1</v>
      </c>
      <c r="E80" s="44">
        <v>20</v>
      </c>
      <c r="F80" s="44">
        <f t="shared" si="32"/>
        <v>74</v>
      </c>
      <c r="G80" s="44">
        <v>270</v>
      </c>
      <c r="H80" s="44"/>
      <c r="I80" s="44"/>
      <c r="J80" s="47" t="s">
        <v>166</v>
      </c>
      <c r="K80" s="48">
        <v>40756</v>
      </c>
      <c r="L80" s="49">
        <f>2014-2011</f>
        <v>3</v>
      </c>
      <c r="M80" s="50" t="s">
        <v>206</v>
      </c>
      <c r="N80" s="46">
        <v>15</v>
      </c>
      <c r="O80" s="46">
        <v>40</v>
      </c>
      <c r="P80" s="46" t="s">
        <v>68</v>
      </c>
      <c r="Q80" s="51" t="s">
        <v>111</v>
      </c>
      <c r="R80" s="65" t="s">
        <v>167</v>
      </c>
      <c r="S80" s="52" t="s">
        <v>61</v>
      </c>
      <c r="T80" s="46">
        <v>1</v>
      </c>
      <c r="U80" s="53">
        <v>15425.1</v>
      </c>
      <c r="V80" s="53">
        <v>0</v>
      </c>
      <c r="W80" s="53">
        <f t="shared" si="23"/>
        <v>15425.1</v>
      </c>
      <c r="X80" s="53">
        <v>0</v>
      </c>
      <c r="Y80" s="53">
        <v>0</v>
      </c>
      <c r="Z80" s="53">
        <f t="shared" si="24"/>
        <v>2570.85</v>
      </c>
      <c r="AA80" s="53">
        <f t="shared" si="25"/>
        <v>25708.499999999996</v>
      </c>
      <c r="AB80" s="53">
        <f t="shared" si="26"/>
        <v>2082.3885</v>
      </c>
      <c r="AC80" s="53">
        <f t="shared" si="27"/>
        <v>462.75299999999999</v>
      </c>
      <c r="AD80" s="54">
        <v>777.49</v>
      </c>
      <c r="AE80" s="53">
        <f t="shared" si="28"/>
        <v>308.50200000000001</v>
      </c>
      <c r="AF80" s="53">
        <v>1206</v>
      </c>
      <c r="AG80" s="53">
        <v>755</v>
      </c>
      <c r="AH80" s="53">
        <f t="shared" si="33"/>
        <v>7712.5499999999993</v>
      </c>
      <c r="AI80" s="55">
        <v>300</v>
      </c>
      <c r="AJ80" s="55">
        <v>0</v>
      </c>
      <c r="AK80" s="53">
        <f t="shared" si="34"/>
        <v>40.5</v>
      </c>
      <c r="AL80" s="53">
        <f t="shared" si="35"/>
        <v>9</v>
      </c>
      <c r="AM80" s="53">
        <f t="shared" si="36"/>
        <v>23.3247</v>
      </c>
      <c r="AN80" s="53">
        <f t="shared" si="37"/>
        <v>6</v>
      </c>
      <c r="AO80" s="55">
        <f t="shared" si="22"/>
        <v>48.24</v>
      </c>
      <c r="AP80" s="55">
        <f t="shared" si="22"/>
        <v>30.2</v>
      </c>
      <c r="AQ80" s="55">
        <v>0</v>
      </c>
      <c r="AR80" s="55">
        <f t="shared" si="29"/>
        <v>50</v>
      </c>
      <c r="AS80" s="55">
        <f t="shared" si="38"/>
        <v>150</v>
      </c>
      <c r="AT80" s="55">
        <f t="shared" si="30"/>
        <v>500</v>
      </c>
      <c r="AU80" s="55">
        <f t="shared" si="39"/>
        <v>6187.1764000000003</v>
      </c>
      <c r="AV80" s="53">
        <v>0</v>
      </c>
      <c r="AW80" s="53">
        <f t="shared" si="40"/>
        <v>294385.87840000005</v>
      </c>
      <c r="AX80" s="56"/>
      <c r="AY80" s="56"/>
      <c r="AZ80" s="56"/>
      <c r="BA80" s="56"/>
      <c r="BB80" s="43"/>
      <c r="BC80" s="43"/>
      <c r="BD80" s="43"/>
      <c r="BE80" s="43"/>
    </row>
    <row r="81" spans="1:57" s="4" customFormat="1">
      <c r="A81" s="44">
        <f t="shared" si="31"/>
        <v>75</v>
      </c>
      <c r="B81" s="44">
        <f t="shared" si="31"/>
        <v>75</v>
      </c>
      <c r="C81" s="46">
        <v>10</v>
      </c>
      <c r="D81" s="46">
        <v>1</v>
      </c>
      <c r="E81" s="44">
        <v>20</v>
      </c>
      <c r="F81" s="44">
        <f t="shared" si="32"/>
        <v>75</v>
      </c>
      <c r="G81" s="44">
        <v>270</v>
      </c>
      <c r="H81" s="44"/>
      <c r="I81" s="44"/>
      <c r="J81" s="47" t="s">
        <v>168</v>
      </c>
      <c r="K81" s="48">
        <v>31199</v>
      </c>
      <c r="L81" s="49">
        <f>2014-1985</f>
        <v>29</v>
      </c>
      <c r="M81" s="50" t="s">
        <v>206</v>
      </c>
      <c r="N81" s="46">
        <v>8</v>
      </c>
      <c r="O81" s="46">
        <v>40</v>
      </c>
      <c r="P81" s="46" t="s">
        <v>48</v>
      </c>
      <c r="Q81" s="51" t="s">
        <v>77</v>
      </c>
      <c r="R81" s="52" t="s">
        <v>54</v>
      </c>
      <c r="S81" s="52" t="s">
        <v>51</v>
      </c>
      <c r="T81" s="46">
        <v>1</v>
      </c>
      <c r="U81" s="53">
        <v>10822.5</v>
      </c>
      <c r="V81" s="53">
        <v>0</v>
      </c>
      <c r="W81" s="53">
        <f t="shared" si="23"/>
        <v>10822.5</v>
      </c>
      <c r="X81" s="53">
        <v>490.7</v>
      </c>
      <c r="Y81" s="53">
        <v>0</v>
      </c>
      <c r="Z81" s="53">
        <f t="shared" si="24"/>
        <v>1803.75</v>
      </c>
      <c r="AA81" s="53">
        <f t="shared" si="25"/>
        <v>18037.5</v>
      </c>
      <c r="AB81" s="53">
        <f t="shared" si="26"/>
        <v>1527.2820000000002</v>
      </c>
      <c r="AC81" s="53">
        <f t="shared" si="27"/>
        <v>339.39600000000002</v>
      </c>
      <c r="AD81" s="54">
        <v>654.05999999999995</v>
      </c>
      <c r="AE81" s="53">
        <f t="shared" si="28"/>
        <v>226.26400000000001</v>
      </c>
      <c r="AF81" s="53">
        <v>951</v>
      </c>
      <c r="AG81" s="53">
        <v>665</v>
      </c>
      <c r="AH81" s="53">
        <f t="shared" si="33"/>
        <v>5411.25</v>
      </c>
      <c r="AI81" s="55">
        <v>500</v>
      </c>
      <c r="AJ81" s="55">
        <v>70.099999999999994</v>
      </c>
      <c r="AK81" s="53">
        <f t="shared" si="34"/>
        <v>76.96350000000001</v>
      </c>
      <c r="AL81" s="53">
        <f t="shared" si="35"/>
        <v>17.103000000000002</v>
      </c>
      <c r="AM81" s="53">
        <f t="shared" si="36"/>
        <v>19.621799999999997</v>
      </c>
      <c r="AN81" s="53">
        <f t="shared" si="37"/>
        <v>11.402000000000001</v>
      </c>
      <c r="AO81" s="55">
        <f t="shared" si="22"/>
        <v>38.04</v>
      </c>
      <c r="AP81" s="55">
        <f t="shared" si="22"/>
        <v>26.6</v>
      </c>
      <c r="AQ81" s="55">
        <v>0</v>
      </c>
      <c r="AR81" s="55">
        <f t="shared" si="29"/>
        <v>83.333333333333343</v>
      </c>
      <c r="AS81" s="55">
        <f t="shared" si="38"/>
        <v>250.00000000000003</v>
      </c>
      <c r="AT81" s="55">
        <f t="shared" si="30"/>
        <v>833.33333333333337</v>
      </c>
      <c r="AU81" s="55">
        <f t="shared" si="39"/>
        <v>10284.630266666665</v>
      </c>
      <c r="AV81" s="53">
        <v>6000</v>
      </c>
      <c r="AW81" s="53">
        <f t="shared" si="40"/>
        <v>229651.55426666667</v>
      </c>
      <c r="AX81" s="10"/>
      <c r="AY81" s="10"/>
      <c r="AZ81" s="56"/>
      <c r="BA81" s="56"/>
      <c r="BB81" s="43"/>
      <c r="BC81" s="43"/>
      <c r="BD81" s="43"/>
      <c r="BE81" s="43"/>
    </row>
    <row r="82" spans="1:57" s="4" customFormat="1">
      <c r="A82" s="44">
        <f t="shared" si="31"/>
        <v>76</v>
      </c>
      <c r="B82" s="44">
        <f t="shared" si="31"/>
        <v>76</v>
      </c>
      <c r="C82" s="46">
        <v>10</v>
      </c>
      <c r="D82" s="46">
        <v>1</v>
      </c>
      <c r="E82" s="44">
        <v>20</v>
      </c>
      <c r="F82" s="44">
        <f t="shared" si="32"/>
        <v>76</v>
      </c>
      <c r="G82" s="44">
        <v>270</v>
      </c>
      <c r="H82" s="44"/>
      <c r="I82" s="44"/>
      <c r="J82" s="47" t="s">
        <v>169</v>
      </c>
      <c r="K82" s="48">
        <v>35065</v>
      </c>
      <c r="L82" s="49">
        <f>2014-1996</f>
        <v>18</v>
      </c>
      <c r="M82" s="50" t="s">
        <v>206</v>
      </c>
      <c r="N82" s="46">
        <v>4</v>
      </c>
      <c r="O82" s="46">
        <v>30</v>
      </c>
      <c r="P82" s="46" t="s">
        <v>48</v>
      </c>
      <c r="Q82" s="51" t="s">
        <v>57</v>
      </c>
      <c r="R82" s="52" t="s">
        <v>54</v>
      </c>
      <c r="S82" s="52" t="s">
        <v>51</v>
      </c>
      <c r="T82" s="46">
        <v>1</v>
      </c>
      <c r="U82" s="53">
        <v>7116</v>
      </c>
      <c r="V82" s="53">
        <v>0</v>
      </c>
      <c r="W82" s="53">
        <f t="shared" si="23"/>
        <v>7116</v>
      </c>
      <c r="X82" s="53">
        <v>350.5</v>
      </c>
      <c r="Y82" s="53">
        <v>0</v>
      </c>
      <c r="Z82" s="53">
        <f t="shared" si="24"/>
        <v>1186</v>
      </c>
      <c r="AA82" s="53">
        <f t="shared" si="25"/>
        <v>11860</v>
      </c>
      <c r="AB82" s="53">
        <f t="shared" si="26"/>
        <v>1007.9775000000001</v>
      </c>
      <c r="AC82" s="53">
        <f t="shared" si="27"/>
        <v>223.995</v>
      </c>
      <c r="AD82" s="54">
        <v>541.14</v>
      </c>
      <c r="AE82" s="53">
        <f t="shared" si="28"/>
        <v>149.33000000000001</v>
      </c>
      <c r="AF82" s="53">
        <v>629</v>
      </c>
      <c r="AG82" s="53">
        <v>389</v>
      </c>
      <c r="AH82" s="53">
        <f t="shared" si="33"/>
        <v>3558</v>
      </c>
      <c r="AI82" s="55">
        <v>450</v>
      </c>
      <c r="AJ82" s="55">
        <v>0</v>
      </c>
      <c r="AK82" s="53">
        <f t="shared" si="34"/>
        <v>60.750000000000007</v>
      </c>
      <c r="AL82" s="53">
        <f t="shared" si="35"/>
        <v>13.5</v>
      </c>
      <c r="AM82" s="53">
        <f t="shared" si="36"/>
        <v>16.234199999999998</v>
      </c>
      <c r="AN82" s="53">
        <f t="shared" si="37"/>
        <v>9</v>
      </c>
      <c r="AO82" s="55">
        <f t="shared" si="22"/>
        <v>25.16</v>
      </c>
      <c r="AP82" s="55">
        <f t="shared" si="22"/>
        <v>15.56</v>
      </c>
      <c r="AQ82" s="55">
        <v>0</v>
      </c>
      <c r="AR82" s="55">
        <f t="shared" si="29"/>
        <v>75</v>
      </c>
      <c r="AS82" s="55">
        <f t="shared" si="38"/>
        <v>225</v>
      </c>
      <c r="AT82" s="55">
        <f t="shared" si="30"/>
        <v>750</v>
      </c>
      <c r="AU82" s="55">
        <f t="shared" si="39"/>
        <v>8132.4503999999988</v>
      </c>
      <c r="AV82" s="53">
        <v>6000</v>
      </c>
      <c r="AW82" s="53">
        <f t="shared" si="40"/>
        <v>155619.7604</v>
      </c>
      <c r="AX82" s="56"/>
      <c r="AY82" s="56"/>
      <c r="AZ82" s="56"/>
      <c r="BA82" s="56"/>
      <c r="BB82" s="43"/>
      <c r="BC82" s="43"/>
      <c r="BD82" s="43"/>
      <c r="BE82" s="43"/>
    </row>
    <row r="83" spans="1:57" s="4" customFormat="1">
      <c r="A83" s="44">
        <f t="shared" si="31"/>
        <v>77</v>
      </c>
      <c r="B83" s="44">
        <f t="shared" si="31"/>
        <v>77</v>
      </c>
      <c r="C83" s="46">
        <v>10</v>
      </c>
      <c r="D83" s="46">
        <v>1</v>
      </c>
      <c r="E83" s="44">
        <v>20</v>
      </c>
      <c r="F83" s="44">
        <f t="shared" si="32"/>
        <v>77</v>
      </c>
      <c r="G83" s="44">
        <v>270</v>
      </c>
      <c r="H83" s="44"/>
      <c r="I83" s="44"/>
      <c r="J83" s="47" t="s">
        <v>170</v>
      </c>
      <c r="K83" s="48">
        <v>34029</v>
      </c>
      <c r="L83" s="49">
        <f>2014-1993</f>
        <v>21</v>
      </c>
      <c r="M83" s="50" t="s">
        <v>206</v>
      </c>
      <c r="N83" s="46">
        <v>13</v>
      </c>
      <c r="O83" s="46">
        <v>30</v>
      </c>
      <c r="P83" s="46" t="s">
        <v>48</v>
      </c>
      <c r="Q83" s="51" t="s">
        <v>103</v>
      </c>
      <c r="R83" s="52" t="s">
        <v>70</v>
      </c>
      <c r="S83" s="52" t="s">
        <v>51</v>
      </c>
      <c r="T83" s="46">
        <v>1</v>
      </c>
      <c r="U83" s="53">
        <v>9861</v>
      </c>
      <c r="V83" s="53">
        <v>0</v>
      </c>
      <c r="W83" s="53">
        <f t="shared" si="23"/>
        <v>9861</v>
      </c>
      <c r="X83" s="53">
        <v>420.6</v>
      </c>
      <c r="Y83" s="53">
        <v>0</v>
      </c>
      <c r="Z83" s="53">
        <f t="shared" si="24"/>
        <v>1643.5</v>
      </c>
      <c r="AA83" s="53">
        <f t="shared" si="25"/>
        <v>16435</v>
      </c>
      <c r="AB83" s="53">
        <f t="shared" si="26"/>
        <v>1388.0160000000001</v>
      </c>
      <c r="AC83" s="53">
        <f t="shared" si="27"/>
        <v>308.44799999999998</v>
      </c>
      <c r="AD83" s="54">
        <v>626.04</v>
      </c>
      <c r="AE83" s="53">
        <f t="shared" si="28"/>
        <v>205.63200000000001</v>
      </c>
      <c r="AF83" s="53">
        <v>926</v>
      </c>
      <c r="AG83" s="53">
        <v>578</v>
      </c>
      <c r="AH83" s="53">
        <f t="shared" si="33"/>
        <v>4930.5</v>
      </c>
      <c r="AI83" s="55">
        <v>375</v>
      </c>
      <c r="AJ83" s="55">
        <v>0</v>
      </c>
      <c r="AK83" s="53">
        <f t="shared" si="34"/>
        <v>50.625</v>
      </c>
      <c r="AL83" s="53">
        <f t="shared" si="35"/>
        <v>11.25</v>
      </c>
      <c r="AM83" s="53">
        <f t="shared" si="36"/>
        <v>18.781199999999998</v>
      </c>
      <c r="AN83" s="53">
        <f t="shared" si="37"/>
        <v>7.5</v>
      </c>
      <c r="AO83" s="55">
        <f t="shared" si="22"/>
        <v>37.04</v>
      </c>
      <c r="AP83" s="55">
        <f t="shared" si="22"/>
        <v>23.12</v>
      </c>
      <c r="AQ83" s="55">
        <v>0</v>
      </c>
      <c r="AR83" s="55">
        <f t="shared" si="29"/>
        <v>62.5</v>
      </c>
      <c r="AS83" s="55">
        <f t="shared" si="38"/>
        <v>187.5</v>
      </c>
      <c r="AT83" s="55">
        <f t="shared" si="30"/>
        <v>625</v>
      </c>
      <c r="AU83" s="55">
        <f t="shared" si="39"/>
        <v>7154.7943999999998</v>
      </c>
      <c r="AV83" s="53">
        <v>6000</v>
      </c>
      <c r="AW83" s="53">
        <f t="shared" si="40"/>
        <v>207928.62640000001</v>
      </c>
      <c r="AX83" s="56"/>
      <c r="AY83" s="56"/>
      <c r="AZ83" s="56"/>
      <c r="BA83" s="56"/>
      <c r="BB83" s="43"/>
      <c r="BC83" s="43"/>
      <c r="BD83" s="43"/>
      <c r="BE83" s="43"/>
    </row>
    <row r="84" spans="1:57" s="4" customFormat="1">
      <c r="A84" s="44">
        <f t="shared" si="31"/>
        <v>78</v>
      </c>
      <c r="B84" s="44">
        <f t="shared" si="31"/>
        <v>78</v>
      </c>
      <c r="C84" s="46">
        <v>10</v>
      </c>
      <c r="D84" s="46">
        <v>1</v>
      </c>
      <c r="E84" s="44">
        <v>20</v>
      </c>
      <c r="F84" s="44">
        <f t="shared" si="32"/>
        <v>78</v>
      </c>
      <c r="G84" s="44">
        <v>270</v>
      </c>
      <c r="H84" s="44"/>
      <c r="I84" s="44"/>
      <c r="J84" s="47" t="s">
        <v>209</v>
      </c>
      <c r="K84" s="48">
        <v>33909</v>
      </c>
      <c r="L84" s="49">
        <f>2014-1992</f>
        <v>22</v>
      </c>
      <c r="M84" s="50" t="s">
        <v>205</v>
      </c>
      <c r="N84" s="46">
        <v>16</v>
      </c>
      <c r="O84" s="46">
        <v>40</v>
      </c>
      <c r="P84" s="46" t="s">
        <v>68</v>
      </c>
      <c r="Q84" s="51" t="s">
        <v>111</v>
      </c>
      <c r="R84" s="52" t="s">
        <v>97</v>
      </c>
      <c r="S84" s="52" t="s">
        <v>61</v>
      </c>
      <c r="T84" s="46">
        <v>1</v>
      </c>
      <c r="U84" s="53">
        <v>17210</v>
      </c>
      <c r="V84" s="53">
        <v>0</v>
      </c>
      <c r="W84" s="53">
        <f t="shared" si="23"/>
        <v>17210</v>
      </c>
      <c r="X84" s="53">
        <v>420.6</v>
      </c>
      <c r="Y84" s="53">
        <v>0</v>
      </c>
      <c r="Z84" s="53">
        <f t="shared" si="24"/>
        <v>2868.333333333333</v>
      </c>
      <c r="AA84" s="53">
        <f t="shared" si="25"/>
        <v>28683.333333333332</v>
      </c>
      <c r="AB84" s="53">
        <f t="shared" si="26"/>
        <v>2380.1309999999999</v>
      </c>
      <c r="AC84" s="53">
        <f t="shared" si="27"/>
        <v>528.91799999999989</v>
      </c>
      <c r="AD84" s="54">
        <v>829.73</v>
      </c>
      <c r="AE84" s="53">
        <f t="shared" si="28"/>
        <v>352.61199999999997</v>
      </c>
      <c r="AF84" s="53">
        <v>1247</v>
      </c>
      <c r="AG84" s="53">
        <v>779</v>
      </c>
      <c r="AH84" s="53">
        <f t="shared" si="33"/>
        <v>8605</v>
      </c>
      <c r="AI84" s="55">
        <v>0</v>
      </c>
      <c r="AJ84" s="55">
        <v>0</v>
      </c>
      <c r="AK84" s="53">
        <f t="shared" si="34"/>
        <v>0</v>
      </c>
      <c r="AL84" s="53">
        <f t="shared" si="35"/>
        <v>0</v>
      </c>
      <c r="AM84" s="53">
        <f t="shared" si="36"/>
        <v>24.8919</v>
      </c>
      <c r="AN84" s="53">
        <f t="shared" si="37"/>
        <v>0</v>
      </c>
      <c r="AO84" s="55">
        <f t="shared" si="22"/>
        <v>49.88</v>
      </c>
      <c r="AP84" s="55">
        <f t="shared" si="22"/>
        <v>31.16</v>
      </c>
      <c r="AQ84" s="55">
        <v>0</v>
      </c>
      <c r="AR84" s="55">
        <f t="shared" si="29"/>
        <v>0</v>
      </c>
      <c r="AS84" s="55">
        <f t="shared" si="38"/>
        <v>0</v>
      </c>
      <c r="AT84" s="55">
        <f t="shared" si="30"/>
        <v>0</v>
      </c>
      <c r="AU84" s="55">
        <f t="shared" si="39"/>
        <v>1271.1828</v>
      </c>
      <c r="AV84" s="53">
        <v>0</v>
      </c>
      <c r="AW84" s="53">
        <f t="shared" si="40"/>
        <v>326403.74146666669</v>
      </c>
      <c r="AX84" s="56"/>
      <c r="AY84" s="56"/>
      <c r="AZ84" s="56"/>
      <c r="BA84" s="56"/>
      <c r="BB84" s="43"/>
      <c r="BC84" s="43"/>
      <c r="BD84" s="43"/>
      <c r="BE84" s="43"/>
    </row>
    <row r="85" spans="1:57" s="4" customFormat="1">
      <c r="A85" s="44">
        <f t="shared" si="31"/>
        <v>79</v>
      </c>
      <c r="B85" s="44">
        <f t="shared" si="31"/>
        <v>79</v>
      </c>
      <c r="C85" s="46">
        <v>10</v>
      </c>
      <c r="D85" s="46">
        <v>1</v>
      </c>
      <c r="E85" s="44">
        <v>20</v>
      </c>
      <c r="F85" s="44">
        <f t="shared" si="32"/>
        <v>79</v>
      </c>
      <c r="G85" s="44">
        <v>270</v>
      </c>
      <c r="H85" s="44"/>
      <c r="I85" s="44"/>
      <c r="J85" s="47" t="s">
        <v>210</v>
      </c>
      <c r="K85" s="48">
        <v>34851</v>
      </c>
      <c r="L85" s="49">
        <f>2014-1995</f>
        <v>19</v>
      </c>
      <c r="M85" s="50" t="s">
        <v>206</v>
      </c>
      <c r="N85" s="46">
        <v>4</v>
      </c>
      <c r="O85" s="46">
        <v>30</v>
      </c>
      <c r="P85" s="46" t="s">
        <v>48</v>
      </c>
      <c r="Q85" s="51" t="s">
        <v>57</v>
      </c>
      <c r="R85" s="52" t="s">
        <v>211</v>
      </c>
      <c r="S85" s="52" t="s">
        <v>51</v>
      </c>
      <c r="T85" s="46">
        <v>1</v>
      </c>
      <c r="U85" s="53">
        <v>7116</v>
      </c>
      <c r="V85" s="53">
        <v>0</v>
      </c>
      <c r="W85" s="53">
        <f t="shared" si="23"/>
        <v>7116</v>
      </c>
      <c r="X85" s="53">
        <v>350.5</v>
      </c>
      <c r="Y85" s="53">
        <v>0</v>
      </c>
      <c r="Z85" s="53">
        <f t="shared" si="24"/>
        <v>1186</v>
      </c>
      <c r="AA85" s="53">
        <f t="shared" si="25"/>
        <v>11860</v>
      </c>
      <c r="AB85" s="53">
        <f t="shared" si="26"/>
        <v>1007.9775000000001</v>
      </c>
      <c r="AC85" s="53">
        <f t="shared" si="27"/>
        <v>223.995</v>
      </c>
      <c r="AD85" s="54">
        <v>541.14</v>
      </c>
      <c r="AE85" s="53">
        <f t="shared" si="28"/>
        <v>149.33000000000001</v>
      </c>
      <c r="AF85" s="53">
        <v>629</v>
      </c>
      <c r="AG85" s="53">
        <v>389</v>
      </c>
      <c r="AH85" s="53">
        <f t="shared" si="33"/>
        <v>3558</v>
      </c>
      <c r="AI85" s="55">
        <v>450</v>
      </c>
      <c r="AJ85" s="55">
        <v>70.099999999999994</v>
      </c>
      <c r="AK85" s="53">
        <f t="shared" si="34"/>
        <v>70.21350000000001</v>
      </c>
      <c r="AL85" s="53">
        <f t="shared" si="35"/>
        <v>15.603</v>
      </c>
      <c r="AM85" s="53">
        <f t="shared" si="36"/>
        <v>16.234199999999998</v>
      </c>
      <c r="AN85" s="53">
        <f t="shared" si="37"/>
        <v>10.402000000000001</v>
      </c>
      <c r="AO85" s="55">
        <f t="shared" si="22"/>
        <v>25.16</v>
      </c>
      <c r="AP85" s="55">
        <f t="shared" si="22"/>
        <v>15.56</v>
      </c>
      <c r="AQ85" s="55">
        <v>0</v>
      </c>
      <c r="AR85" s="55">
        <f t="shared" si="29"/>
        <v>75</v>
      </c>
      <c r="AS85" s="55">
        <f t="shared" si="38"/>
        <v>225</v>
      </c>
      <c r="AT85" s="55">
        <f t="shared" si="30"/>
        <v>750</v>
      </c>
      <c r="AU85" s="55">
        <f t="shared" si="39"/>
        <v>9129.272399999998</v>
      </c>
      <c r="AV85" s="53">
        <v>6000</v>
      </c>
      <c r="AW85" s="53">
        <f t="shared" si="40"/>
        <v>156616.58240000001</v>
      </c>
      <c r="AX85" s="56"/>
      <c r="AY85" s="56"/>
      <c r="AZ85" s="56"/>
      <c r="BA85" s="56"/>
      <c r="BB85" s="43"/>
      <c r="BC85" s="43"/>
      <c r="BD85" s="43"/>
      <c r="BE85" s="43"/>
    </row>
    <row r="86" spans="1:57" s="4" customFormat="1">
      <c r="A86" s="44">
        <f t="shared" si="31"/>
        <v>80</v>
      </c>
      <c r="B86" s="44">
        <f t="shared" si="31"/>
        <v>80</v>
      </c>
      <c r="C86" s="46">
        <v>10</v>
      </c>
      <c r="D86" s="46">
        <v>1</v>
      </c>
      <c r="E86" s="44">
        <v>20</v>
      </c>
      <c r="F86" s="44">
        <f t="shared" si="32"/>
        <v>80</v>
      </c>
      <c r="G86" s="44">
        <v>270</v>
      </c>
      <c r="H86" s="44"/>
      <c r="I86" s="44"/>
      <c r="J86" s="47" t="s">
        <v>212</v>
      </c>
      <c r="K86" s="48">
        <v>35354</v>
      </c>
      <c r="L86" s="49">
        <f>2014-1996</f>
        <v>18</v>
      </c>
      <c r="M86" s="50" t="s">
        <v>205</v>
      </c>
      <c r="N86" s="46">
        <v>3</v>
      </c>
      <c r="O86" s="46">
        <v>30</v>
      </c>
      <c r="P86" s="46" t="s">
        <v>48</v>
      </c>
      <c r="Q86" s="51" t="s">
        <v>49</v>
      </c>
      <c r="R86" s="52" t="s">
        <v>50</v>
      </c>
      <c r="S86" s="52" t="s">
        <v>51</v>
      </c>
      <c r="T86" s="46">
        <v>1</v>
      </c>
      <c r="U86" s="53">
        <v>6852.3</v>
      </c>
      <c r="V86" s="53">
        <v>0</v>
      </c>
      <c r="W86" s="53">
        <f t="shared" si="23"/>
        <v>6852.3</v>
      </c>
      <c r="X86" s="53">
        <v>350.5</v>
      </c>
      <c r="Y86" s="53">
        <v>0</v>
      </c>
      <c r="Z86" s="53">
        <f t="shared" si="24"/>
        <v>1142.05</v>
      </c>
      <c r="AA86" s="53">
        <f t="shared" si="25"/>
        <v>11420.5</v>
      </c>
      <c r="AB86" s="53">
        <f t="shared" si="26"/>
        <v>972.37800000000004</v>
      </c>
      <c r="AC86" s="53">
        <f t="shared" si="27"/>
        <v>216.084</v>
      </c>
      <c r="AD86" s="54">
        <v>533.45000000000005</v>
      </c>
      <c r="AE86" s="53">
        <f t="shared" si="28"/>
        <v>144.05600000000001</v>
      </c>
      <c r="AF86" s="53">
        <v>619</v>
      </c>
      <c r="AG86" s="53">
        <v>379</v>
      </c>
      <c r="AH86" s="53">
        <f t="shared" si="33"/>
        <v>3426.15</v>
      </c>
      <c r="AI86" s="55">
        <v>450</v>
      </c>
      <c r="AJ86" s="55">
        <v>0</v>
      </c>
      <c r="AK86" s="53">
        <f t="shared" si="34"/>
        <v>60.750000000000007</v>
      </c>
      <c r="AL86" s="53">
        <f t="shared" si="35"/>
        <v>13.5</v>
      </c>
      <c r="AM86" s="53">
        <f t="shared" si="36"/>
        <v>16.003500000000003</v>
      </c>
      <c r="AN86" s="53">
        <f t="shared" si="37"/>
        <v>9</v>
      </c>
      <c r="AO86" s="55">
        <f t="shared" si="22"/>
        <v>24.76</v>
      </c>
      <c r="AP86" s="55">
        <f t="shared" si="22"/>
        <v>15.16</v>
      </c>
      <c r="AQ86" s="55">
        <v>0</v>
      </c>
      <c r="AR86" s="55">
        <f t="shared" si="29"/>
        <v>75</v>
      </c>
      <c r="AS86" s="55">
        <f t="shared" si="38"/>
        <v>225</v>
      </c>
      <c r="AT86" s="55">
        <f t="shared" si="30"/>
        <v>750</v>
      </c>
      <c r="AU86" s="55">
        <f t="shared" si="39"/>
        <v>8120.0820000000003</v>
      </c>
      <c r="AV86" s="53">
        <v>6000</v>
      </c>
      <c r="AW86" s="53">
        <f t="shared" si="40"/>
        <v>150909.99800000002</v>
      </c>
      <c r="AX86" s="56"/>
      <c r="AY86" s="56"/>
      <c r="AZ86" s="56"/>
      <c r="BA86" s="56"/>
      <c r="BB86" s="43"/>
      <c r="BC86" s="43"/>
      <c r="BD86" s="43"/>
      <c r="BE86" s="43"/>
    </row>
    <row r="87" spans="1:57" s="4" customFormat="1">
      <c r="A87" s="44">
        <f t="shared" si="31"/>
        <v>81</v>
      </c>
      <c r="B87" s="44">
        <f t="shared" si="31"/>
        <v>81</v>
      </c>
      <c r="C87" s="46">
        <v>10</v>
      </c>
      <c r="D87" s="46">
        <v>1</v>
      </c>
      <c r="E87" s="44">
        <v>20</v>
      </c>
      <c r="F87" s="44">
        <f t="shared" si="32"/>
        <v>81</v>
      </c>
      <c r="G87" s="44">
        <v>270</v>
      </c>
      <c r="H87" s="44"/>
      <c r="I87" s="44"/>
      <c r="J87" s="47" t="s">
        <v>213</v>
      </c>
      <c r="K87" s="48">
        <v>39188</v>
      </c>
      <c r="L87" s="49">
        <f>2014-2007</f>
        <v>7</v>
      </c>
      <c r="M87" s="50" t="s">
        <v>206</v>
      </c>
      <c r="N87" s="46">
        <v>4</v>
      </c>
      <c r="O87" s="46">
        <v>30</v>
      </c>
      <c r="P87" s="46" t="s">
        <v>48</v>
      </c>
      <c r="Q87" s="51" t="s">
        <v>57</v>
      </c>
      <c r="R87" s="66" t="s">
        <v>54</v>
      </c>
      <c r="S87" s="66" t="s">
        <v>51</v>
      </c>
      <c r="T87" s="46">
        <v>1</v>
      </c>
      <c r="U87" s="53">
        <v>7116</v>
      </c>
      <c r="V87" s="53">
        <v>0</v>
      </c>
      <c r="W87" s="53">
        <f t="shared" si="23"/>
        <v>7116</v>
      </c>
      <c r="X87" s="53">
        <v>210.3</v>
      </c>
      <c r="Y87" s="53">
        <v>0</v>
      </c>
      <c r="Z87" s="53">
        <f t="shared" si="24"/>
        <v>1186</v>
      </c>
      <c r="AA87" s="53">
        <f t="shared" si="25"/>
        <v>11860</v>
      </c>
      <c r="AB87" s="53">
        <f t="shared" si="26"/>
        <v>989.05050000000006</v>
      </c>
      <c r="AC87" s="53">
        <f t="shared" si="27"/>
        <v>219.78899999999999</v>
      </c>
      <c r="AD87" s="54">
        <v>540.88</v>
      </c>
      <c r="AE87" s="53">
        <f t="shared" si="28"/>
        <v>146.52600000000001</v>
      </c>
      <c r="AF87" s="53">
        <v>629</v>
      </c>
      <c r="AG87" s="53">
        <v>389</v>
      </c>
      <c r="AH87" s="53">
        <f t="shared" si="33"/>
        <v>3558</v>
      </c>
      <c r="AI87" s="55">
        <v>450</v>
      </c>
      <c r="AJ87" s="55">
        <v>0</v>
      </c>
      <c r="AK87" s="53">
        <f t="shared" si="34"/>
        <v>60.750000000000007</v>
      </c>
      <c r="AL87" s="53">
        <f t="shared" si="35"/>
        <v>13.5</v>
      </c>
      <c r="AM87" s="53">
        <f t="shared" si="36"/>
        <v>16.226399999999998</v>
      </c>
      <c r="AN87" s="53">
        <f t="shared" si="37"/>
        <v>9</v>
      </c>
      <c r="AO87" s="55">
        <f t="shared" si="22"/>
        <v>25.16</v>
      </c>
      <c r="AP87" s="55">
        <f t="shared" si="22"/>
        <v>15.56</v>
      </c>
      <c r="AQ87" s="55">
        <v>0</v>
      </c>
      <c r="AR87" s="55">
        <f t="shared" si="29"/>
        <v>75</v>
      </c>
      <c r="AS87" s="55">
        <f t="shared" si="38"/>
        <v>225</v>
      </c>
      <c r="AT87" s="55">
        <f t="shared" si="30"/>
        <v>750</v>
      </c>
      <c r="AU87" s="55">
        <f t="shared" si="39"/>
        <v>8132.3567999999996</v>
      </c>
      <c r="AV87" s="53">
        <v>6000</v>
      </c>
      <c r="AW87" s="53">
        <f t="shared" si="40"/>
        <v>153622.90280000001</v>
      </c>
      <c r="AX87" s="56"/>
      <c r="AY87" s="56"/>
      <c r="AZ87" s="56"/>
      <c r="BA87" s="56"/>
      <c r="BB87" s="43"/>
      <c r="BC87" s="43"/>
      <c r="BD87" s="43"/>
      <c r="BE87" s="43"/>
    </row>
    <row r="88" spans="1:57" s="4" customFormat="1">
      <c r="A88" s="44">
        <f t="shared" ref="A88:B99" si="41">A87+1</f>
        <v>82</v>
      </c>
      <c r="B88" s="44">
        <f t="shared" si="41"/>
        <v>82</v>
      </c>
      <c r="C88" s="46">
        <v>10</v>
      </c>
      <c r="D88" s="46">
        <v>1</v>
      </c>
      <c r="E88" s="44">
        <v>20</v>
      </c>
      <c r="F88" s="44">
        <f t="shared" si="32"/>
        <v>82</v>
      </c>
      <c r="G88" s="44">
        <v>270</v>
      </c>
      <c r="H88" s="44"/>
      <c r="I88" s="44"/>
      <c r="J88" s="47" t="s">
        <v>214</v>
      </c>
      <c r="K88" s="48">
        <v>36209</v>
      </c>
      <c r="L88" s="49">
        <f>2014-1999</f>
        <v>15</v>
      </c>
      <c r="M88" s="50" t="s">
        <v>205</v>
      </c>
      <c r="N88" s="46">
        <v>3</v>
      </c>
      <c r="O88" s="46">
        <v>30</v>
      </c>
      <c r="P88" s="46" t="s">
        <v>48</v>
      </c>
      <c r="Q88" s="51" t="s">
        <v>49</v>
      </c>
      <c r="R88" s="52" t="s">
        <v>50</v>
      </c>
      <c r="S88" s="52" t="s">
        <v>51</v>
      </c>
      <c r="T88" s="46">
        <v>1</v>
      </c>
      <c r="U88" s="53">
        <v>6852.3</v>
      </c>
      <c r="V88" s="53">
        <v>0</v>
      </c>
      <c r="W88" s="53">
        <f t="shared" si="23"/>
        <v>6852.3</v>
      </c>
      <c r="X88" s="53">
        <v>350.5</v>
      </c>
      <c r="Y88" s="53">
        <v>0</v>
      </c>
      <c r="Z88" s="53">
        <f t="shared" si="24"/>
        <v>1142.05</v>
      </c>
      <c r="AA88" s="53">
        <f t="shared" si="25"/>
        <v>11420.5</v>
      </c>
      <c r="AB88" s="53">
        <f t="shared" si="26"/>
        <v>972.37800000000004</v>
      </c>
      <c r="AC88" s="53">
        <f t="shared" si="27"/>
        <v>216.084</v>
      </c>
      <c r="AD88" s="54">
        <v>533.72</v>
      </c>
      <c r="AE88" s="53">
        <f t="shared" si="28"/>
        <v>144.05600000000001</v>
      </c>
      <c r="AF88" s="53">
        <v>619</v>
      </c>
      <c r="AG88" s="53">
        <v>379</v>
      </c>
      <c r="AH88" s="53">
        <f t="shared" si="33"/>
        <v>3426.15</v>
      </c>
      <c r="AI88" s="55">
        <v>450</v>
      </c>
      <c r="AJ88" s="55">
        <v>70.099999999999994</v>
      </c>
      <c r="AK88" s="53">
        <f t="shared" si="34"/>
        <v>70.21350000000001</v>
      </c>
      <c r="AL88" s="53">
        <f t="shared" si="35"/>
        <v>15.603</v>
      </c>
      <c r="AM88" s="53">
        <f t="shared" si="36"/>
        <v>16.011600000000001</v>
      </c>
      <c r="AN88" s="53">
        <f t="shared" si="37"/>
        <v>10.402000000000001</v>
      </c>
      <c r="AO88" s="55">
        <f t="shared" si="22"/>
        <v>24.76</v>
      </c>
      <c r="AP88" s="55">
        <f t="shared" si="22"/>
        <v>15.16</v>
      </c>
      <c r="AQ88" s="55">
        <v>0</v>
      </c>
      <c r="AR88" s="55">
        <f t="shared" si="29"/>
        <v>75</v>
      </c>
      <c r="AS88" s="55">
        <f t="shared" si="38"/>
        <v>225</v>
      </c>
      <c r="AT88" s="55">
        <f t="shared" si="30"/>
        <v>750</v>
      </c>
      <c r="AU88" s="55">
        <f t="shared" si="39"/>
        <v>9117.0011999999988</v>
      </c>
      <c r="AV88" s="53">
        <v>6000</v>
      </c>
      <c r="AW88" s="53">
        <f t="shared" si="40"/>
        <v>151910.15720000002</v>
      </c>
      <c r="AX88" s="56"/>
      <c r="AY88" s="56"/>
      <c r="AZ88" s="56"/>
      <c r="BA88" s="56"/>
      <c r="BB88" s="43"/>
      <c r="BC88" s="43"/>
      <c r="BD88" s="43"/>
      <c r="BE88" s="43"/>
    </row>
    <row r="89" spans="1:57" s="4" customFormat="1">
      <c r="A89" s="44">
        <f t="shared" si="41"/>
        <v>83</v>
      </c>
      <c r="B89" s="44">
        <f t="shared" si="41"/>
        <v>83</v>
      </c>
      <c r="C89" s="46">
        <v>10</v>
      </c>
      <c r="D89" s="46">
        <v>1</v>
      </c>
      <c r="E89" s="44">
        <v>20</v>
      </c>
      <c r="F89" s="44">
        <f t="shared" si="32"/>
        <v>83</v>
      </c>
      <c r="G89" s="44">
        <v>270</v>
      </c>
      <c r="H89" s="44"/>
      <c r="I89" s="44"/>
      <c r="J89" s="47" t="s">
        <v>215</v>
      </c>
      <c r="K89" s="48">
        <v>33939</v>
      </c>
      <c r="L89" s="49">
        <f>2014-1992</f>
        <v>22</v>
      </c>
      <c r="M89" s="50" t="s">
        <v>205</v>
      </c>
      <c r="N89" s="46">
        <v>3</v>
      </c>
      <c r="O89" s="46">
        <v>30</v>
      </c>
      <c r="P89" s="46" t="s">
        <v>48</v>
      </c>
      <c r="Q89" s="51" t="s">
        <v>49</v>
      </c>
      <c r="R89" s="52" t="s">
        <v>50</v>
      </c>
      <c r="S89" s="52" t="s">
        <v>51</v>
      </c>
      <c r="T89" s="46">
        <v>1</v>
      </c>
      <c r="U89" s="53">
        <v>6852.3</v>
      </c>
      <c r="V89" s="53">
        <v>0</v>
      </c>
      <c r="W89" s="53">
        <f t="shared" si="23"/>
        <v>6852.3</v>
      </c>
      <c r="X89" s="53">
        <v>420.6</v>
      </c>
      <c r="Y89" s="53">
        <v>0</v>
      </c>
      <c r="Z89" s="53">
        <f t="shared" si="24"/>
        <v>1142.05</v>
      </c>
      <c r="AA89" s="53">
        <f t="shared" si="25"/>
        <v>11420.5</v>
      </c>
      <c r="AB89" s="53">
        <f t="shared" si="26"/>
        <v>981.84150000000011</v>
      </c>
      <c r="AC89" s="53">
        <f t="shared" si="27"/>
        <v>218.18700000000001</v>
      </c>
      <c r="AD89" s="54">
        <v>533.57000000000005</v>
      </c>
      <c r="AE89" s="53">
        <f t="shared" si="28"/>
        <v>145.45800000000003</v>
      </c>
      <c r="AF89" s="53">
        <v>619</v>
      </c>
      <c r="AG89" s="53">
        <v>379</v>
      </c>
      <c r="AH89" s="53">
        <f t="shared" si="33"/>
        <v>3426.15</v>
      </c>
      <c r="AI89" s="55">
        <v>450</v>
      </c>
      <c r="AJ89" s="55">
        <v>0</v>
      </c>
      <c r="AK89" s="53">
        <f t="shared" si="34"/>
        <v>60.750000000000007</v>
      </c>
      <c r="AL89" s="53">
        <f t="shared" si="35"/>
        <v>13.5</v>
      </c>
      <c r="AM89" s="53">
        <f t="shared" si="36"/>
        <v>16.007100000000001</v>
      </c>
      <c r="AN89" s="53">
        <f t="shared" si="37"/>
        <v>9</v>
      </c>
      <c r="AO89" s="55">
        <f t="shared" si="22"/>
        <v>24.76</v>
      </c>
      <c r="AP89" s="55">
        <f t="shared" si="22"/>
        <v>15.16</v>
      </c>
      <c r="AQ89" s="55">
        <v>0</v>
      </c>
      <c r="AR89" s="55">
        <f t="shared" si="29"/>
        <v>75</v>
      </c>
      <c r="AS89" s="55">
        <f t="shared" si="38"/>
        <v>225</v>
      </c>
      <c r="AT89" s="55">
        <f t="shared" si="30"/>
        <v>750</v>
      </c>
      <c r="AU89" s="55">
        <f t="shared" si="39"/>
        <v>8120.1252000000004</v>
      </c>
      <c r="AV89" s="53">
        <v>6000</v>
      </c>
      <c r="AW89" s="53">
        <f t="shared" si="40"/>
        <v>151908.30319999999</v>
      </c>
      <c r="AX89" s="56"/>
      <c r="AY89" s="56"/>
      <c r="AZ89" s="56"/>
      <c r="BA89" s="56"/>
      <c r="BB89" s="43"/>
      <c r="BC89" s="43"/>
      <c r="BD89" s="43"/>
      <c r="BE89" s="43"/>
    </row>
    <row r="90" spans="1:57" s="4" customFormat="1">
      <c r="A90" s="44">
        <f t="shared" si="41"/>
        <v>84</v>
      </c>
      <c r="B90" s="44">
        <f t="shared" si="41"/>
        <v>84</v>
      </c>
      <c r="C90" s="46">
        <v>10</v>
      </c>
      <c r="D90" s="46">
        <v>1</v>
      </c>
      <c r="E90" s="44">
        <v>20</v>
      </c>
      <c r="F90" s="44">
        <f t="shared" si="32"/>
        <v>84</v>
      </c>
      <c r="G90" s="44">
        <v>270</v>
      </c>
      <c r="H90" s="44"/>
      <c r="I90" s="44"/>
      <c r="J90" s="47" t="s">
        <v>216</v>
      </c>
      <c r="K90" s="48">
        <v>35566</v>
      </c>
      <c r="L90" s="49">
        <f>2014-1997</f>
        <v>17</v>
      </c>
      <c r="M90" s="50" t="s">
        <v>205</v>
      </c>
      <c r="N90" s="46">
        <v>4</v>
      </c>
      <c r="O90" s="46">
        <v>30</v>
      </c>
      <c r="P90" s="46" t="s">
        <v>48</v>
      </c>
      <c r="Q90" s="51" t="s">
        <v>57</v>
      </c>
      <c r="R90" s="52" t="s">
        <v>54</v>
      </c>
      <c r="S90" s="52" t="s">
        <v>51</v>
      </c>
      <c r="T90" s="46">
        <v>1</v>
      </c>
      <c r="U90" s="53">
        <v>7116</v>
      </c>
      <c r="V90" s="53">
        <v>0</v>
      </c>
      <c r="W90" s="53">
        <f t="shared" si="23"/>
        <v>7116</v>
      </c>
      <c r="X90" s="53">
        <v>350.5</v>
      </c>
      <c r="Y90" s="53">
        <f>W90/30*25%*52</f>
        <v>3083.6</v>
      </c>
      <c r="Z90" s="53">
        <f t="shared" si="24"/>
        <v>1186</v>
      </c>
      <c r="AA90" s="53">
        <f t="shared" si="25"/>
        <v>11860</v>
      </c>
      <c r="AB90" s="53">
        <f t="shared" si="26"/>
        <v>1007.9775000000001</v>
      </c>
      <c r="AC90" s="53">
        <f t="shared" si="27"/>
        <v>223.995</v>
      </c>
      <c r="AD90" s="54">
        <v>541.14</v>
      </c>
      <c r="AE90" s="53">
        <f t="shared" si="28"/>
        <v>149.33000000000001</v>
      </c>
      <c r="AF90" s="53">
        <v>629</v>
      </c>
      <c r="AG90" s="53">
        <v>389</v>
      </c>
      <c r="AH90" s="53">
        <f t="shared" si="33"/>
        <v>3558</v>
      </c>
      <c r="AI90" s="55">
        <v>450</v>
      </c>
      <c r="AJ90" s="55">
        <v>0</v>
      </c>
      <c r="AK90" s="53">
        <f t="shared" si="34"/>
        <v>60.750000000000007</v>
      </c>
      <c r="AL90" s="53">
        <f t="shared" si="35"/>
        <v>13.5</v>
      </c>
      <c r="AM90" s="53">
        <f t="shared" si="36"/>
        <v>16.234199999999998</v>
      </c>
      <c r="AN90" s="53">
        <f t="shared" si="37"/>
        <v>9</v>
      </c>
      <c r="AO90" s="55">
        <f t="shared" si="22"/>
        <v>25.16</v>
      </c>
      <c r="AP90" s="55">
        <f t="shared" si="22"/>
        <v>15.56</v>
      </c>
      <c r="AQ90" s="55">
        <f>Y90*6.58%</f>
        <v>202.90087999999997</v>
      </c>
      <c r="AR90" s="55">
        <f t="shared" si="29"/>
        <v>75</v>
      </c>
      <c r="AS90" s="55">
        <f t="shared" si="38"/>
        <v>225</v>
      </c>
      <c r="AT90" s="55">
        <f t="shared" si="30"/>
        <v>750</v>
      </c>
      <c r="AU90" s="55">
        <f t="shared" si="39"/>
        <v>8335.351279999999</v>
      </c>
      <c r="AV90" s="53">
        <v>6000</v>
      </c>
      <c r="AW90" s="53">
        <f t="shared" si="40"/>
        <v>158906.26128000001</v>
      </c>
      <c r="AX90" s="56"/>
      <c r="AY90" s="56"/>
      <c r="AZ90" s="10"/>
      <c r="BA90" s="10"/>
      <c r="BB90" s="10"/>
      <c r="BC90" s="10"/>
      <c r="BD90" s="10"/>
      <c r="BE90" s="10"/>
    </row>
    <row r="91" spans="1:57" s="4" customFormat="1">
      <c r="A91" s="44">
        <f t="shared" si="41"/>
        <v>85</v>
      </c>
      <c r="B91" s="44">
        <f t="shared" si="41"/>
        <v>85</v>
      </c>
      <c r="C91" s="46">
        <v>10</v>
      </c>
      <c r="D91" s="46">
        <v>1</v>
      </c>
      <c r="E91" s="44">
        <v>20</v>
      </c>
      <c r="F91" s="44">
        <f t="shared" si="32"/>
        <v>85</v>
      </c>
      <c r="G91" s="44">
        <v>270</v>
      </c>
      <c r="H91" s="44"/>
      <c r="I91" s="44"/>
      <c r="J91" s="47" t="s">
        <v>217</v>
      </c>
      <c r="K91" s="48">
        <v>36938</v>
      </c>
      <c r="L91" s="49">
        <f>2014-2001</f>
        <v>13</v>
      </c>
      <c r="M91" s="50" t="s">
        <v>205</v>
      </c>
      <c r="N91" s="46">
        <v>8</v>
      </c>
      <c r="O91" s="46">
        <v>40</v>
      </c>
      <c r="P91" s="46" t="s">
        <v>48</v>
      </c>
      <c r="Q91" s="51" t="s">
        <v>218</v>
      </c>
      <c r="R91" s="52" t="s">
        <v>153</v>
      </c>
      <c r="S91" s="52" t="s">
        <v>51</v>
      </c>
      <c r="T91" s="46">
        <v>1</v>
      </c>
      <c r="U91" s="53">
        <v>10822.5</v>
      </c>
      <c r="V91" s="53">
        <v>0</v>
      </c>
      <c r="W91" s="53">
        <f t="shared" si="23"/>
        <v>10822.5</v>
      </c>
      <c r="X91" s="53">
        <v>280.39999999999998</v>
      </c>
      <c r="Y91" s="53">
        <v>0</v>
      </c>
      <c r="Z91" s="53">
        <f t="shared" si="24"/>
        <v>1803.75</v>
      </c>
      <c r="AA91" s="53">
        <f t="shared" si="25"/>
        <v>18037.5</v>
      </c>
      <c r="AB91" s="53">
        <f t="shared" si="26"/>
        <v>1498.8915</v>
      </c>
      <c r="AC91" s="53">
        <f t="shared" si="27"/>
        <v>333.08699999999999</v>
      </c>
      <c r="AD91" s="54">
        <v>653.66</v>
      </c>
      <c r="AE91" s="53">
        <f t="shared" si="28"/>
        <v>222.05799999999999</v>
      </c>
      <c r="AF91" s="53">
        <v>951</v>
      </c>
      <c r="AG91" s="53">
        <v>665</v>
      </c>
      <c r="AH91" s="53">
        <f t="shared" si="33"/>
        <v>5411.25</v>
      </c>
      <c r="AI91" s="55">
        <v>500</v>
      </c>
      <c r="AJ91" s="55">
        <v>0</v>
      </c>
      <c r="AK91" s="53">
        <f t="shared" si="34"/>
        <v>67.5</v>
      </c>
      <c r="AL91" s="53">
        <f t="shared" si="35"/>
        <v>15</v>
      </c>
      <c r="AM91" s="53">
        <f t="shared" si="36"/>
        <v>19.6098</v>
      </c>
      <c r="AN91" s="53">
        <f t="shared" si="37"/>
        <v>10</v>
      </c>
      <c r="AO91" s="55">
        <f t="shared" si="22"/>
        <v>38.04</v>
      </c>
      <c r="AP91" s="55">
        <f t="shared" si="22"/>
        <v>26.6</v>
      </c>
      <c r="AQ91" s="55">
        <v>0</v>
      </c>
      <c r="AR91" s="55">
        <f t="shared" si="29"/>
        <v>83.333333333333343</v>
      </c>
      <c r="AS91" s="55">
        <f t="shared" si="38"/>
        <v>250.00000000000003</v>
      </c>
      <c r="AT91" s="55">
        <f t="shared" si="30"/>
        <v>833.33333333333337</v>
      </c>
      <c r="AU91" s="55">
        <f t="shared" si="39"/>
        <v>9287.6642666666648</v>
      </c>
      <c r="AV91" s="53">
        <v>6000</v>
      </c>
      <c r="AW91" s="53">
        <f t="shared" si="40"/>
        <v>225659.32226666666</v>
      </c>
      <c r="AX91" s="56"/>
      <c r="AY91" s="56"/>
      <c r="AZ91" s="10"/>
      <c r="BA91" s="10"/>
      <c r="BB91" s="35"/>
      <c r="BC91" s="35"/>
      <c r="BD91" s="35"/>
      <c r="BE91" s="35"/>
    </row>
    <row r="92" spans="1:57" s="4" customFormat="1">
      <c r="A92" s="44">
        <f t="shared" si="41"/>
        <v>86</v>
      </c>
      <c r="B92" s="44">
        <f t="shared" si="41"/>
        <v>86</v>
      </c>
      <c r="C92" s="46">
        <v>10</v>
      </c>
      <c r="D92" s="46">
        <v>1</v>
      </c>
      <c r="E92" s="44">
        <v>20</v>
      </c>
      <c r="F92" s="44">
        <f t="shared" si="32"/>
        <v>86</v>
      </c>
      <c r="G92" s="44">
        <v>270</v>
      </c>
      <c r="H92" s="44"/>
      <c r="I92" s="3"/>
      <c r="J92" s="47" t="s">
        <v>219</v>
      </c>
      <c r="K92" s="48">
        <v>35842</v>
      </c>
      <c r="L92" s="49">
        <f>2014-1998</f>
        <v>16</v>
      </c>
      <c r="M92" s="50" t="s">
        <v>206</v>
      </c>
      <c r="N92" s="46">
        <v>13</v>
      </c>
      <c r="O92" s="46">
        <v>30</v>
      </c>
      <c r="P92" s="46" t="s">
        <v>48</v>
      </c>
      <c r="Q92" s="51" t="s">
        <v>103</v>
      </c>
      <c r="R92" s="52" t="s">
        <v>70</v>
      </c>
      <c r="S92" s="52" t="s">
        <v>51</v>
      </c>
      <c r="T92" s="46">
        <v>1</v>
      </c>
      <c r="U92" s="53">
        <v>9861</v>
      </c>
      <c r="V92" s="53">
        <v>0</v>
      </c>
      <c r="W92" s="53">
        <f t="shared" si="23"/>
        <v>9861</v>
      </c>
      <c r="X92" s="53">
        <v>350.5</v>
      </c>
      <c r="Y92" s="53">
        <v>0</v>
      </c>
      <c r="Z92" s="53">
        <f t="shared" si="24"/>
        <v>1643.5</v>
      </c>
      <c r="AA92" s="53">
        <f t="shared" si="25"/>
        <v>16435</v>
      </c>
      <c r="AB92" s="53">
        <f t="shared" si="26"/>
        <v>1378.5525</v>
      </c>
      <c r="AC92" s="53">
        <f t="shared" si="27"/>
        <v>306.34499999999997</v>
      </c>
      <c r="AD92" s="54">
        <v>625.91</v>
      </c>
      <c r="AE92" s="53">
        <f t="shared" si="28"/>
        <v>204.23000000000002</v>
      </c>
      <c r="AF92" s="53">
        <v>926</v>
      </c>
      <c r="AG92" s="53">
        <v>578</v>
      </c>
      <c r="AH92" s="53">
        <f t="shared" si="33"/>
        <v>4930.5</v>
      </c>
      <c r="AI92" s="55">
        <v>375</v>
      </c>
      <c r="AJ92" s="55">
        <v>0</v>
      </c>
      <c r="AK92" s="53">
        <f t="shared" si="34"/>
        <v>50.625</v>
      </c>
      <c r="AL92" s="53">
        <f t="shared" si="35"/>
        <v>11.25</v>
      </c>
      <c r="AM92" s="53">
        <f t="shared" si="36"/>
        <v>18.777299999999997</v>
      </c>
      <c r="AN92" s="53">
        <f t="shared" si="37"/>
        <v>7.5</v>
      </c>
      <c r="AO92" s="55">
        <f t="shared" si="22"/>
        <v>37.04</v>
      </c>
      <c r="AP92" s="55">
        <f t="shared" si="22"/>
        <v>23.12</v>
      </c>
      <c r="AQ92" s="55">
        <v>0</v>
      </c>
      <c r="AR92" s="55">
        <f t="shared" si="29"/>
        <v>62.5</v>
      </c>
      <c r="AS92" s="55">
        <f t="shared" si="38"/>
        <v>187.5</v>
      </c>
      <c r="AT92" s="55">
        <f t="shared" si="30"/>
        <v>625</v>
      </c>
      <c r="AU92" s="55">
        <f t="shared" si="39"/>
        <v>7154.7475999999988</v>
      </c>
      <c r="AV92" s="53">
        <v>6000</v>
      </c>
      <c r="AW92" s="53">
        <f t="shared" si="40"/>
        <v>206930.19759999998</v>
      </c>
      <c r="AX92" s="56"/>
      <c r="AY92" s="56"/>
      <c r="AZ92" s="56"/>
      <c r="BA92" s="56"/>
      <c r="BB92" s="43"/>
      <c r="BC92" s="43"/>
      <c r="BD92" s="43"/>
      <c r="BE92" s="43"/>
    </row>
    <row r="93" spans="1:57" s="4" customFormat="1">
      <c r="A93" s="44">
        <f t="shared" si="41"/>
        <v>87</v>
      </c>
      <c r="B93" s="44">
        <f t="shared" si="41"/>
        <v>87</v>
      </c>
      <c r="C93" s="46">
        <v>10</v>
      </c>
      <c r="D93" s="46">
        <v>1</v>
      </c>
      <c r="E93" s="44">
        <v>20</v>
      </c>
      <c r="F93" s="44">
        <f t="shared" si="32"/>
        <v>87</v>
      </c>
      <c r="G93" s="44">
        <v>270</v>
      </c>
      <c r="H93" s="44"/>
      <c r="I93" s="44"/>
      <c r="J93" s="47" t="s">
        <v>220</v>
      </c>
      <c r="K93" s="48">
        <v>38580</v>
      </c>
      <c r="L93" s="49">
        <f>2014-2005</f>
        <v>9</v>
      </c>
      <c r="M93" s="50" t="s">
        <v>206</v>
      </c>
      <c r="N93" s="46">
        <v>3</v>
      </c>
      <c r="O93" s="46">
        <v>30</v>
      </c>
      <c r="P93" s="46" t="s">
        <v>48</v>
      </c>
      <c r="Q93" s="51" t="s">
        <v>49</v>
      </c>
      <c r="R93" s="52" t="s">
        <v>50</v>
      </c>
      <c r="S93" s="52" t="s">
        <v>51</v>
      </c>
      <c r="T93" s="46">
        <v>1</v>
      </c>
      <c r="U93" s="53">
        <v>6852.3</v>
      </c>
      <c r="V93" s="53">
        <v>0</v>
      </c>
      <c r="W93" s="53">
        <f t="shared" si="23"/>
        <v>6852.3</v>
      </c>
      <c r="X93" s="53">
        <v>210.3</v>
      </c>
      <c r="Y93" s="53">
        <v>0</v>
      </c>
      <c r="Z93" s="53">
        <f t="shared" si="24"/>
        <v>1142.05</v>
      </c>
      <c r="AA93" s="53">
        <f t="shared" si="25"/>
        <v>11420.5</v>
      </c>
      <c r="AB93" s="53">
        <f t="shared" si="26"/>
        <v>953.45100000000014</v>
      </c>
      <c r="AC93" s="53">
        <f t="shared" si="27"/>
        <v>211.87800000000001</v>
      </c>
      <c r="AD93" s="54">
        <v>533.19000000000005</v>
      </c>
      <c r="AE93" s="53">
        <f t="shared" si="28"/>
        <v>141.25200000000001</v>
      </c>
      <c r="AF93" s="53">
        <v>619</v>
      </c>
      <c r="AG93" s="53">
        <v>379</v>
      </c>
      <c r="AH93" s="53">
        <f t="shared" si="33"/>
        <v>3426.15</v>
      </c>
      <c r="AI93" s="55">
        <v>450</v>
      </c>
      <c r="AJ93" s="55">
        <v>70.099999999999994</v>
      </c>
      <c r="AK93" s="53">
        <f t="shared" si="34"/>
        <v>70.21350000000001</v>
      </c>
      <c r="AL93" s="53">
        <f t="shared" si="35"/>
        <v>15.603</v>
      </c>
      <c r="AM93" s="53">
        <f t="shared" si="36"/>
        <v>15.995700000000001</v>
      </c>
      <c r="AN93" s="53">
        <f t="shared" si="37"/>
        <v>10.402000000000001</v>
      </c>
      <c r="AO93" s="55">
        <f t="shared" si="22"/>
        <v>24.76</v>
      </c>
      <c r="AP93" s="55">
        <f t="shared" si="22"/>
        <v>15.16</v>
      </c>
      <c r="AQ93" s="55">
        <v>0</v>
      </c>
      <c r="AR93" s="55">
        <f t="shared" si="29"/>
        <v>75</v>
      </c>
      <c r="AS93" s="55">
        <f t="shared" si="38"/>
        <v>225</v>
      </c>
      <c r="AT93" s="55">
        <f t="shared" si="30"/>
        <v>750</v>
      </c>
      <c r="AU93" s="55">
        <f t="shared" si="39"/>
        <v>9116.8104000000003</v>
      </c>
      <c r="AV93" s="53">
        <v>6000</v>
      </c>
      <c r="AW93" s="53">
        <f t="shared" si="40"/>
        <v>149909.96240000002</v>
      </c>
      <c r="AX93" s="56"/>
      <c r="AY93" s="56"/>
      <c r="AZ93" s="56"/>
      <c r="BA93" s="56"/>
      <c r="BB93" s="43"/>
      <c r="BC93" s="43"/>
      <c r="BD93" s="43"/>
      <c r="BE93" s="43"/>
    </row>
    <row r="94" spans="1:57" s="4" customFormat="1">
      <c r="A94" s="44">
        <f t="shared" si="41"/>
        <v>88</v>
      </c>
      <c r="B94" s="44">
        <f t="shared" si="41"/>
        <v>88</v>
      </c>
      <c r="C94" s="46">
        <v>10</v>
      </c>
      <c r="D94" s="46">
        <v>1</v>
      </c>
      <c r="E94" s="44">
        <v>20</v>
      </c>
      <c r="F94" s="44">
        <f t="shared" si="32"/>
        <v>88</v>
      </c>
      <c r="G94" s="44">
        <v>270</v>
      </c>
      <c r="H94" s="44"/>
      <c r="I94" s="44"/>
      <c r="J94" s="47" t="s">
        <v>221</v>
      </c>
      <c r="K94" s="48">
        <v>37849</v>
      </c>
      <c r="L94" s="49">
        <f>2014-2003</f>
        <v>11</v>
      </c>
      <c r="M94" s="50" t="s">
        <v>206</v>
      </c>
      <c r="N94" s="46">
        <v>4</v>
      </c>
      <c r="O94" s="46">
        <v>30</v>
      </c>
      <c r="P94" s="46" t="s">
        <v>48</v>
      </c>
      <c r="Q94" s="51" t="s">
        <v>57</v>
      </c>
      <c r="R94" s="52" t="s">
        <v>54</v>
      </c>
      <c r="S94" s="52" t="s">
        <v>51</v>
      </c>
      <c r="T94" s="46">
        <v>1</v>
      </c>
      <c r="U94" s="53">
        <v>7116</v>
      </c>
      <c r="V94" s="53">
        <v>0</v>
      </c>
      <c r="W94" s="53">
        <f t="shared" si="23"/>
        <v>7116</v>
      </c>
      <c r="X94" s="53">
        <v>280.39999999999998</v>
      </c>
      <c r="Y94" s="53">
        <f>W94/30*25%*52</f>
        <v>3083.6</v>
      </c>
      <c r="Z94" s="53">
        <f t="shared" si="24"/>
        <v>1186</v>
      </c>
      <c r="AA94" s="53">
        <f t="shared" si="25"/>
        <v>11860</v>
      </c>
      <c r="AB94" s="53">
        <f t="shared" si="26"/>
        <v>998.51400000000001</v>
      </c>
      <c r="AC94" s="53">
        <f t="shared" si="27"/>
        <v>221.89199999999997</v>
      </c>
      <c r="AD94" s="54">
        <v>541.02</v>
      </c>
      <c r="AE94" s="53">
        <f t="shared" si="28"/>
        <v>147.928</v>
      </c>
      <c r="AF94" s="53">
        <v>629</v>
      </c>
      <c r="AG94" s="53">
        <v>389</v>
      </c>
      <c r="AH94" s="53">
        <f t="shared" si="33"/>
        <v>3558</v>
      </c>
      <c r="AI94" s="55">
        <v>450</v>
      </c>
      <c r="AJ94" s="55">
        <v>0</v>
      </c>
      <c r="AK94" s="53">
        <f t="shared" si="34"/>
        <v>60.750000000000007</v>
      </c>
      <c r="AL94" s="53">
        <f t="shared" si="35"/>
        <v>13.5</v>
      </c>
      <c r="AM94" s="53">
        <f t="shared" si="36"/>
        <v>16.230599999999999</v>
      </c>
      <c r="AN94" s="53">
        <f t="shared" si="37"/>
        <v>9</v>
      </c>
      <c r="AO94" s="55">
        <f t="shared" si="22"/>
        <v>25.16</v>
      </c>
      <c r="AP94" s="55">
        <f t="shared" si="22"/>
        <v>15.56</v>
      </c>
      <c r="AQ94" s="55">
        <f>Y94*6.58%</f>
        <v>202.90087999999997</v>
      </c>
      <c r="AR94" s="55">
        <f t="shared" si="29"/>
        <v>75</v>
      </c>
      <c r="AS94" s="55">
        <f t="shared" si="38"/>
        <v>225</v>
      </c>
      <c r="AT94" s="55">
        <f t="shared" si="30"/>
        <v>750</v>
      </c>
      <c r="AU94" s="55">
        <f t="shared" si="39"/>
        <v>8335.3080799999989</v>
      </c>
      <c r="AV94" s="53">
        <v>6000</v>
      </c>
      <c r="AW94" s="53">
        <f t="shared" si="40"/>
        <v>157907.95607999997</v>
      </c>
      <c r="AX94" s="56"/>
      <c r="AY94" s="56"/>
      <c r="AZ94" s="56"/>
      <c r="BA94" s="56"/>
      <c r="BB94" s="10"/>
      <c r="BC94" s="10"/>
      <c r="BD94" s="10"/>
      <c r="BE94" s="10"/>
    </row>
    <row r="95" spans="1:57" s="4" customFormat="1">
      <c r="A95" s="44">
        <f t="shared" si="41"/>
        <v>89</v>
      </c>
      <c r="B95" s="44">
        <f t="shared" si="41"/>
        <v>89</v>
      </c>
      <c r="C95" s="46">
        <v>10</v>
      </c>
      <c r="D95" s="46">
        <v>1</v>
      </c>
      <c r="E95" s="44">
        <v>20</v>
      </c>
      <c r="F95" s="44">
        <f t="shared" si="32"/>
        <v>89</v>
      </c>
      <c r="G95" s="44">
        <v>270</v>
      </c>
      <c r="H95" s="44"/>
      <c r="I95" s="44"/>
      <c r="J95" s="47" t="s">
        <v>222</v>
      </c>
      <c r="K95" s="48">
        <v>38292</v>
      </c>
      <c r="L95" s="49">
        <f>2014-2004</f>
        <v>10</v>
      </c>
      <c r="M95" s="50" t="s">
        <v>206</v>
      </c>
      <c r="N95" s="46">
        <v>3</v>
      </c>
      <c r="O95" s="46">
        <v>30</v>
      </c>
      <c r="P95" s="46" t="s">
        <v>48</v>
      </c>
      <c r="Q95" s="51" t="s">
        <v>49</v>
      </c>
      <c r="R95" s="52" t="s">
        <v>50</v>
      </c>
      <c r="S95" s="52" t="s">
        <v>51</v>
      </c>
      <c r="T95" s="46">
        <v>1</v>
      </c>
      <c r="U95" s="53">
        <v>6852.3</v>
      </c>
      <c r="V95" s="53">
        <v>0</v>
      </c>
      <c r="W95" s="53">
        <f t="shared" si="23"/>
        <v>6852.3</v>
      </c>
      <c r="X95" s="53">
        <v>210.3</v>
      </c>
      <c r="Y95" s="53">
        <v>0</v>
      </c>
      <c r="Z95" s="53">
        <f t="shared" si="24"/>
        <v>1142.05</v>
      </c>
      <c r="AA95" s="53">
        <f t="shared" si="25"/>
        <v>11420.5</v>
      </c>
      <c r="AB95" s="53">
        <f t="shared" si="26"/>
        <v>953.45100000000014</v>
      </c>
      <c r="AC95" s="53">
        <f t="shared" si="27"/>
        <v>211.87800000000001</v>
      </c>
      <c r="AD95" s="54">
        <v>533.19000000000005</v>
      </c>
      <c r="AE95" s="53">
        <f t="shared" si="28"/>
        <v>141.25200000000001</v>
      </c>
      <c r="AF95" s="53">
        <v>619</v>
      </c>
      <c r="AG95" s="53">
        <v>379</v>
      </c>
      <c r="AH95" s="53">
        <f t="shared" si="33"/>
        <v>3426.15</v>
      </c>
      <c r="AI95" s="55">
        <v>450</v>
      </c>
      <c r="AJ95" s="55">
        <v>70.099999999999994</v>
      </c>
      <c r="AK95" s="53">
        <f t="shared" si="34"/>
        <v>70.21350000000001</v>
      </c>
      <c r="AL95" s="53">
        <f t="shared" si="35"/>
        <v>15.603</v>
      </c>
      <c r="AM95" s="53">
        <f t="shared" si="36"/>
        <v>15.995700000000001</v>
      </c>
      <c r="AN95" s="53">
        <f t="shared" si="37"/>
        <v>10.402000000000001</v>
      </c>
      <c r="AO95" s="55">
        <f t="shared" si="22"/>
        <v>24.76</v>
      </c>
      <c r="AP95" s="55">
        <f t="shared" si="22"/>
        <v>15.16</v>
      </c>
      <c r="AQ95" s="55">
        <v>0</v>
      </c>
      <c r="AR95" s="55">
        <f t="shared" si="29"/>
        <v>75</v>
      </c>
      <c r="AS95" s="55">
        <f t="shared" si="38"/>
        <v>225</v>
      </c>
      <c r="AT95" s="55">
        <f t="shared" si="30"/>
        <v>750</v>
      </c>
      <c r="AU95" s="55">
        <f t="shared" si="39"/>
        <v>9116.8104000000003</v>
      </c>
      <c r="AV95" s="53">
        <v>6000</v>
      </c>
      <c r="AW95" s="53">
        <f t="shared" si="40"/>
        <v>149909.96240000002</v>
      </c>
      <c r="AX95" s="56"/>
      <c r="AY95" s="56"/>
      <c r="AZ95" s="56"/>
      <c r="BA95" s="56"/>
      <c r="BB95" s="10"/>
      <c r="BC95" s="10"/>
      <c r="BD95" s="10"/>
      <c r="BE95" s="10"/>
    </row>
    <row r="96" spans="1:57" s="4" customFormat="1">
      <c r="A96" s="44">
        <f t="shared" si="41"/>
        <v>90</v>
      </c>
      <c r="B96" s="44">
        <f t="shared" si="41"/>
        <v>90</v>
      </c>
      <c r="C96" s="46">
        <v>10</v>
      </c>
      <c r="D96" s="46">
        <v>1</v>
      </c>
      <c r="E96" s="44">
        <v>20</v>
      </c>
      <c r="F96" s="44">
        <f t="shared" si="32"/>
        <v>90</v>
      </c>
      <c r="G96" s="44">
        <v>270</v>
      </c>
      <c r="H96" s="44"/>
      <c r="I96" s="44"/>
      <c r="J96" s="47" t="s">
        <v>223</v>
      </c>
      <c r="K96" s="48">
        <v>32933</v>
      </c>
      <c r="L96" s="49">
        <f>2014-1990</f>
        <v>24</v>
      </c>
      <c r="M96" s="50" t="s">
        <v>206</v>
      </c>
      <c r="N96" s="46">
        <v>4</v>
      </c>
      <c r="O96" s="46">
        <v>30</v>
      </c>
      <c r="P96" s="46" t="s">
        <v>48</v>
      </c>
      <c r="Q96" s="51" t="s">
        <v>57</v>
      </c>
      <c r="R96" s="52" t="s">
        <v>54</v>
      </c>
      <c r="S96" s="52" t="s">
        <v>51</v>
      </c>
      <c r="T96" s="46">
        <v>1</v>
      </c>
      <c r="U96" s="53">
        <v>7116</v>
      </c>
      <c r="V96" s="53">
        <v>0</v>
      </c>
      <c r="W96" s="53">
        <f t="shared" si="23"/>
        <v>7116</v>
      </c>
      <c r="X96" s="53">
        <v>420.6</v>
      </c>
      <c r="Y96" s="53">
        <v>0</v>
      </c>
      <c r="Z96" s="53">
        <f t="shared" si="24"/>
        <v>1186</v>
      </c>
      <c r="AA96" s="53">
        <f t="shared" si="25"/>
        <v>11860</v>
      </c>
      <c r="AB96" s="53">
        <f t="shared" si="26"/>
        <v>1017.4410000000001</v>
      </c>
      <c r="AC96" s="53">
        <f t="shared" si="27"/>
        <v>226.09800000000001</v>
      </c>
      <c r="AD96" s="54">
        <v>541.28</v>
      </c>
      <c r="AE96" s="53">
        <f t="shared" si="28"/>
        <v>150.732</v>
      </c>
      <c r="AF96" s="53">
        <v>629</v>
      </c>
      <c r="AG96" s="53">
        <v>389</v>
      </c>
      <c r="AH96" s="53">
        <f t="shared" si="33"/>
        <v>3558</v>
      </c>
      <c r="AI96" s="55">
        <v>450</v>
      </c>
      <c r="AJ96" s="55">
        <v>70.099999999999994</v>
      </c>
      <c r="AK96" s="53">
        <f t="shared" si="34"/>
        <v>70.21350000000001</v>
      </c>
      <c r="AL96" s="53">
        <f t="shared" si="35"/>
        <v>15.603</v>
      </c>
      <c r="AM96" s="53">
        <f t="shared" si="36"/>
        <v>16.238399999999999</v>
      </c>
      <c r="AN96" s="53">
        <f t="shared" si="37"/>
        <v>10.402000000000001</v>
      </c>
      <c r="AO96" s="55">
        <f t="shared" si="22"/>
        <v>25.16</v>
      </c>
      <c r="AP96" s="55">
        <f t="shared" si="22"/>
        <v>15.56</v>
      </c>
      <c r="AQ96" s="55">
        <v>0</v>
      </c>
      <c r="AR96" s="55">
        <f t="shared" si="29"/>
        <v>75</v>
      </c>
      <c r="AS96" s="55">
        <f t="shared" si="38"/>
        <v>225</v>
      </c>
      <c r="AT96" s="55">
        <f t="shared" si="30"/>
        <v>750</v>
      </c>
      <c r="AU96" s="55">
        <f t="shared" si="39"/>
        <v>9129.3227999999981</v>
      </c>
      <c r="AV96" s="53">
        <v>6000</v>
      </c>
      <c r="AW96" s="53">
        <f t="shared" si="40"/>
        <v>157615.13480000003</v>
      </c>
      <c r="AX96" s="56"/>
      <c r="AY96" s="56"/>
      <c r="AZ96" s="56"/>
      <c r="BA96" s="56"/>
      <c r="BB96" s="10"/>
      <c r="BC96" s="10"/>
      <c r="BD96" s="43"/>
      <c r="BE96" s="43"/>
    </row>
    <row r="97" spans="1:57" s="4" customFormat="1">
      <c r="A97" s="44">
        <f t="shared" si="41"/>
        <v>91</v>
      </c>
      <c r="B97" s="44">
        <f t="shared" si="41"/>
        <v>91</v>
      </c>
      <c r="C97" s="46">
        <v>10</v>
      </c>
      <c r="D97" s="46">
        <v>1</v>
      </c>
      <c r="E97" s="44">
        <v>20</v>
      </c>
      <c r="F97" s="44">
        <f t="shared" si="32"/>
        <v>91</v>
      </c>
      <c r="G97" s="44">
        <v>270</v>
      </c>
      <c r="H97" s="44"/>
      <c r="I97" s="44"/>
      <c r="J97" s="47" t="s">
        <v>224</v>
      </c>
      <c r="K97" s="48">
        <v>33645</v>
      </c>
      <c r="L97" s="49">
        <f>2014-1992</f>
        <v>22</v>
      </c>
      <c r="M97" s="50" t="s">
        <v>206</v>
      </c>
      <c r="N97" s="46">
        <v>3</v>
      </c>
      <c r="O97" s="46">
        <v>30</v>
      </c>
      <c r="P97" s="46" t="s">
        <v>48</v>
      </c>
      <c r="Q97" s="51" t="s">
        <v>49</v>
      </c>
      <c r="R97" s="52" t="s">
        <v>50</v>
      </c>
      <c r="S97" s="52" t="s">
        <v>51</v>
      </c>
      <c r="T97" s="46">
        <v>1</v>
      </c>
      <c r="U97" s="53">
        <v>6852.3</v>
      </c>
      <c r="V97" s="53">
        <v>0</v>
      </c>
      <c r="W97" s="53">
        <f t="shared" si="23"/>
        <v>6852.3</v>
      </c>
      <c r="X97" s="53">
        <v>420.6</v>
      </c>
      <c r="Y97" s="53">
        <v>0</v>
      </c>
      <c r="Z97" s="53">
        <f t="shared" si="24"/>
        <v>1142.05</v>
      </c>
      <c r="AA97" s="53">
        <f t="shared" si="25"/>
        <v>11420.5</v>
      </c>
      <c r="AB97" s="53">
        <f t="shared" si="26"/>
        <v>981.84150000000011</v>
      </c>
      <c r="AC97" s="53">
        <f t="shared" si="27"/>
        <v>218.18700000000001</v>
      </c>
      <c r="AD97" s="54">
        <v>533.57000000000005</v>
      </c>
      <c r="AE97" s="53">
        <f t="shared" si="28"/>
        <v>145.45800000000003</v>
      </c>
      <c r="AF97" s="53">
        <v>619</v>
      </c>
      <c r="AG97" s="53">
        <v>379</v>
      </c>
      <c r="AH97" s="53">
        <f t="shared" si="33"/>
        <v>3426.15</v>
      </c>
      <c r="AI97" s="55">
        <v>450</v>
      </c>
      <c r="AJ97" s="55">
        <v>0</v>
      </c>
      <c r="AK97" s="53">
        <f t="shared" si="34"/>
        <v>60.750000000000007</v>
      </c>
      <c r="AL97" s="53">
        <f t="shared" si="35"/>
        <v>13.5</v>
      </c>
      <c r="AM97" s="53">
        <f t="shared" si="36"/>
        <v>16.007100000000001</v>
      </c>
      <c r="AN97" s="53">
        <f t="shared" si="37"/>
        <v>9</v>
      </c>
      <c r="AO97" s="55">
        <f t="shared" si="22"/>
        <v>24.76</v>
      </c>
      <c r="AP97" s="55">
        <f t="shared" si="22"/>
        <v>15.16</v>
      </c>
      <c r="AQ97" s="55">
        <v>0</v>
      </c>
      <c r="AR97" s="55">
        <f t="shared" si="29"/>
        <v>75</v>
      </c>
      <c r="AS97" s="55">
        <f t="shared" si="38"/>
        <v>225</v>
      </c>
      <c r="AT97" s="55">
        <f t="shared" si="30"/>
        <v>750</v>
      </c>
      <c r="AU97" s="55">
        <f t="shared" si="39"/>
        <v>8120.1252000000004</v>
      </c>
      <c r="AV97" s="53">
        <v>6000</v>
      </c>
      <c r="AW97" s="53">
        <f t="shared" si="40"/>
        <v>151908.30319999999</v>
      </c>
      <c r="AX97" s="10"/>
      <c r="AY97" s="10"/>
      <c r="AZ97" s="56"/>
      <c r="BA97" s="56"/>
      <c r="BB97" s="43"/>
      <c r="BC97" s="43"/>
      <c r="BD97" s="43"/>
      <c r="BE97" s="43"/>
    </row>
    <row r="98" spans="1:57" s="4" customFormat="1">
      <c r="A98" s="44">
        <f t="shared" si="41"/>
        <v>92</v>
      </c>
      <c r="B98" s="44">
        <f t="shared" si="41"/>
        <v>92</v>
      </c>
      <c r="C98" s="46">
        <v>10</v>
      </c>
      <c r="D98" s="46">
        <v>1</v>
      </c>
      <c r="E98" s="44">
        <v>20</v>
      </c>
      <c r="F98" s="44">
        <f t="shared" si="32"/>
        <v>92</v>
      </c>
      <c r="G98" s="44">
        <v>270</v>
      </c>
      <c r="H98" s="44"/>
      <c r="I98" s="44"/>
      <c r="J98" s="47" t="s">
        <v>225</v>
      </c>
      <c r="K98" s="48">
        <v>35916</v>
      </c>
      <c r="L98" s="49">
        <f>2014-1998</f>
        <v>16</v>
      </c>
      <c r="M98" s="50" t="s">
        <v>205</v>
      </c>
      <c r="N98" s="46">
        <v>6</v>
      </c>
      <c r="O98" s="46">
        <v>30</v>
      </c>
      <c r="P98" s="46" t="s">
        <v>48</v>
      </c>
      <c r="Q98" s="51" t="s">
        <v>53</v>
      </c>
      <c r="R98" s="52" t="s">
        <v>71</v>
      </c>
      <c r="S98" s="52" t="s">
        <v>71</v>
      </c>
      <c r="T98" s="46">
        <v>1</v>
      </c>
      <c r="U98" s="53">
        <v>7713</v>
      </c>
      <c r="V98" s="53">
        <v>0</v>
      </c>
      <c r="W98" s="53">
        <f t="shared" si="23"/>
        <v>7713</v>
      </c>
      <c r="X98" s="53">
        <v>350.5</v>
      </c>
      <c r="Y98" s="53">
        <v>0</v>
      </c>
      <c r="Z98" s="53">
        <f t="shared" si="24"/>
        <v>1285.5</v>
      </c>
      <c r="AA98" s="53">
        <f t="shared" si="25"/>
        <v>12855.000000000002</v>
      </c>
      <c r="AB98" s="53">
        <f t="shared" si="26"/>
        <v>1088.5725</v>
      </c>
      <c r="AC98" s="53">
        <f t="shared" si="27"/>
        <v>241.905</v>
      </c>
      <c r="AD98" s="54">
        <v>560.17999999999995</v>
      </c>
      <c r="AE98" s="53">
        <f t="shared" si="28"/>
        <v>161.27000000000001</v>
      </c>
      <c r="AF98" s="53">
        <v>714</v>
      </c>
      <c r="AG98" s="53">
        <v>490</v>
      </c>
      <c r="AH98" s="53">
        <f t="shared" si="33"/>
        <v>3856.5000000000005</v>
      </c>
      <c r="AI98" s="55">
        <v>375</v>
      </c>
      <c r="AJ98" s="55">
        <v>0</v>
      </c>
      <c r="AK98" s="53">
        <f t="shared" si="34"/>
        <v>50.625</v>
      </c>
      <c r="AL98" s="53">
        <f t="shared" si="35"/>
        <v>11.25</v>
      </c>
      <c r="AM98" s="53">
        <f t="shared" si="36"/>
        <v>16.805399999999999</v>
      </c>
      <c r="AN98" s="53">
        <f t="shared" si="37"/>
        <v>7.5</v>
      </c>
      <c r="AO98" s="55">
        <f t="shared" si="22"/>
        <v>28.560000000000002</v>
      </c>
      <c r="AP98" s="55">
        <f t="shared" si="22"/>
        <v>19.600000000000001</v>
      </c>
      <c r="AQ98" s="55">
        <v>0</v>
      </c>
      <c r="AR98" s="55">
        <f t="shared" si="29"/>
        <v>62.5</v>
      </c>
      <c r="AS98" s="55">
        <f t="shared" si="38"/>
        <v>187.5</v>
      </c>
      <c r="AT98" s="55">
        <f t="shared" si="30"/>
        <v>625</v>
      </c>
      <c r="AU98" s="55">
        <f t="shared" si="39"/>
        <v>6987.0848000000005</v>
      </c>
      <c r="AV98" s="53">
        <v>6000</v>
      </c>
      <c r="AW98" s="53">
        <f t="shared" si="40"/>
        <v>166817.21480000002</v>
      </c>
      <c r="AX98" s="56"/>
      <c r="AY98" s="56"/>
      <c r="AZ98" s="56"/>
      <c r="BA98" s="56"/>
      <c r="BB98" s="10"/>
      <c r="BC98" s="10"/>
      <c r="BD98" s="10"/>
      <c r="BE98" s="10"/>
    </row>
    <row r="99" spans="1:57" s="4" customFormat="1" ht="14.25">
      <c r="A99" s="44">
        <f t="shared" si="41"/>
        <v>93</v>
      </c>
      <c r="B99" s="44">
        <f t="shared" si="41"/>
        <v>93</v>
      </c>
      <c r="C99" s="46">
        <v>10</v>
      </c>
      <c r="D99" s="46">
        <v>1</v>
      </c>
      <c r="E99" s="44">
        <v>20</v>
      </c>
      <c r="F99" s="44">
        <f t="shared" si="32"/>
        <v>93</v>
      </c>
      <c r="G99" s="44">
        <v>270</v>
      </c>
      <c r="H99" s="44"/>
      <c r="I99" s="44"/>
      <c r="J99" s="57" t="s">
        <v>226</v>
      </c>
      <c r="K99" s="48">
        <v>39129</v>
      </c>
      <c r="L99" s="49">
        <f>2014-2007</f>
        <v>7</v>
      </c>
      <c r="M99" s="50" t="s">
        <v>206</v>
      </c>
      <c r="N99" s="46">
        <v>7</v>
      </c>
      <c r="O99" s="46">
        <v>30</v>
      </c>
      <c r="P99" s="46" t="s">
        <v>48</v>
      </c>
      <c r="Q99" s="51" t="s">
        <v>227</v>
      </c>
      <c r="R99" s="52" t="s">
        <v>71</v>
      </c>
      <c r="S99" s="52" t="s">
        <v>71</v>
      </c>
      <c r="T99" s="46">
        <v>1</v>
      </c>
      <c r="U99" s="53">
        <v>8586.2999999999993</v>
      </c>
      <c r="V99" s="53">
        <v>0</v>
      </c>
      <c r="W99" s="53">
        <f t="shared" si="23"/>
        <v>8586.2999999999993</v>
      </c>
      <c r="X99" s="53">
        <v>210.3</v>
      </c>
      <c r="Y99" s="53">
        <v>0</v>
      </c>
      <c r="Z99" s="53">
        <f t="shared" si="24"/>
        <v>1431.05</v>
      </c>
      <c r="AA99" s="53">
        <f t="shared" si="25"/>
        <v>14310.499999999998</v>
      </c>
      <c r="AB99" s="53">
        <f t="shared" si="26"/>
        <v>1187.5409999999999</v>
      </c>
      <c r="AC99" s="53">
        <f t="shared" si="27"/>
        <v>263.89799999999997</v>
      </c>
      <c r="AD99" s="54">
        <v>564.25</v>
      </c>
      <c r="AE99" s="53">
        <f t="shared" si="28"/>
        <v>175.93199999999999</v>
      </c>
      <c r="AF99" s="53">
        <v>722</v>
      </c>
      <c r="AG99" s="53">
        <v>500</v>
      </c>
      <c r="AH99" s="53">
        <f t="shared" si="33"/>
        <v>4293.1499999999996</v>
      </c>
      <c r="AI99" s="55">
        <v>375</v>
      </c>
      <c r="AJ99" s="55">
        <v>0</v>
      </c>
      <c r="AK99" s="53">
        <f t="shared" si="34"/>
        <v>50.625</v>
      </c>
      <c r="AL99" s="53">
        <f t="shared" si="35"/>
        <v>11.25</v>
      </c>
      <c r="AM99" s="53">
        <f t="shared" si="36"/>
        <v>16.927499999999998</v>
      </c>
      <c r="AN99" s="53">
        <f t="shared" si="37"/>
        <v>7.5</v>
      </c>
      <c r="AO99" s="55">
        <f t="shared" si="22"/>
        <v>28.88</v>
      </c>
      <c r="AP99" s="55">
        <f t="shared" si="22"/>
        <v>20</v>
      </c>
      <c r="AQ99" s="55">
        <v>0</v>
      </c>
      <c r="AR99" s="55">
        <f t="shared" si="29"/>
        <v>62.5</v>
      </c>
      <c r="AS99" s="55">
        <f t="shared" si="38"/>
        <v>187.5</v>
      </c>
      <c r="AT99" s="55">
        <f t="shared" si="30"/>
        <v>625</v>
      </c>
      <c r="AU99" s="55">
        <f t="shared" si="39"/>
        <v>6997.1900000000005</v>
      </c>
      <c r="AV99" s="53">
        <v>6000</v>
      </c>
      <c r="AW99" s="53">
        <f t="shared" si="40"/>
        <v>179554.54199999996</v>
      </c>
    </row>
    <row r="100" spans="1:57" s="4" customFormat="1">
      <c r="A100" s="45"/>
      <c r="H100" s="67"/>
      <c r="I100" s="68"/>
      <c r="J100" s="69"/>
      <c r="K100" s="70"/>
      <c r="L100" s="70"/>
      <c r="M100" s="71"/>
      <c r="N100" s="72"/>
      <c r="O100" s="73"/>
      <c r="P100" s="73"/>
      <c r="Q100" s="74"/>
      <c r="R100" s="45"/>
      <c r="S100" s="45"/>
      <c r="T100" s="74"/>
      <c r="U100" s="75"/>
      <c r="V100" s="76"/>
      <c r="W100" s="77"/>
      <c r="X100" s="76"/>
      <c r="Y100" s="78"/>
      <c r="Z100" s="76"/>
      <c r="AA100" s="76"/>
      <c r="AB100" s="74"/>
      <c r="AC100" s="74"/>
      <c r="AD100" s="79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55"/>
      <c r="AT100" s="74"/>
      <c r="AU100" s="74"/>
      <c r="AV100" s="74"/>
      <c r="AW100" s="74"/>
      <c r="AX100" s="56"/>
      <c r="AY100" s="56"/>
      <c r="AZ100" s="56"/>
      <c r="BA100" s="56"/>
      <c r="BB100" s="43"/>
      <c r="BC100" s="43"/>
      <c r="BD100" s="43"/>
      <c r="BE100" s="43"/>
    </row>
    <row r="101" spans="1:57" s="4" customFormat="1">
      <c r="A101" s="80"/>
      <c r="H101" s="80"/>
      <c r="I101" s="80"/>
      <c r="J101" s="80"/>
      <c r="K101" s="70"/>
      <c r="L101" s="70"/>
      <c r="M101" s="71"/>
      <c r="N101" s="71"/>
      <c r="O101" s="71"/>
      <c r="P101" s="71"/>
      <c r="Q101" s="81"/>
      <c r="R101" s="82"/>
      <c r="S101" s="82"/>
      <c r="T101" s="71"/>
      <c r="U101" s="83"/>
      <c r="V101" s="83"/>
      <c r="W101" s="83"/>
      <c r="X101" s="53"/>
      <c r="Y101" s="53"/>
      <c r="Z101" s="53"/>
      <c r="AA101" s="53"/>
      <c r="AB101" s="53"/>
      <c r="AC101" s="53"/>
      <c r="AD101" s="84"/>
      <c r="AE101" s="53"/>
      <c r="AF101" s="53"/>
      <c r="AG101" s="53"/>
      <c r="AH101" s="53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3"/>
      <c r="AW101" s="53"/>
      <c r="AX101" s="56"/>
      <c r="AY101" s="56"/>
      <c r="AZ101" s="56"/>
      <c r="BA101" s="56"/>
      <c r="BB101" s="10"/>
      <c r="BC101" s="10"/>
      <c r="BD101" s="10"/>
      <c r="BE101" s="10"/>
    </row>
    <row r="102" spans="1:57" s="4" customFormat="1">
      <c r="A102" s="85"/>
      <c r="H102" s="67"/>
      <c r="I102" s="80"/>
      <c r="J102" s="86"/>
      <c r="K102" s="45"/>
      <c r="L102" s="45"/>
      <c r="M102" s="45"/>
      <c r="N102" s="45"/>
      <c r="O102" s="45"/>
      <c r="P102" s="45"/>
      <c r="Q102" s="74"/>
      <c r="R102" s="45"/>
      <c r="S102" s="45"/>
      <c r="T102" s="74"/>
      <c r="U102" s="87">
        <f t="shared" ref="U102:AW102" si="42">SUM(U7:U99)</f>
        <v>825152.2000000003</v>
      </c>
      <c r="V102" s="87">
        <f t="shared" si="42"/>
        <v>0</v>
      </c>
      <c r="W102" s="87">
        <f t="shared" si="42"/>
        <v>825152.2000000003</v>
      </c>
      <c r="X102" s="87">
        <f t="shared" si="42"/>
        <v>29652.3</v>
      </c>
      <c r="Y102" s="87">
        <f t="shared" si="42"/>
        <v>40154.009999999995</v>
      </c>
      <c r="Z102" s="87">
        <f t="shared" si="42"/>
        <v>137525.36666666667</v>
      </c>
      <c r="AA102" s="87">
        <f t="shared" si="42"/>
        <v>1375253.6666666667</v>
      </c>
      <c r="AB102" s="87">
        <f t="shared" si="42"/>
        <v>115398.60749999994</v>
      </c>
      <c r="AC102" s="87">
        <f t="shared" si="42"/>
        <v>25644.135000000006</v>
      </c>
      <c r="AD102" s="87">
        <f t="shared" si="42"/>
        <v>54769.749999999993</v>
      </c>
      <c r="AE102" s="87">
        <f t="shared" si="42"/>
        <v>17096.089999999997</v>
      </c>
      <c r="AF102" s="87">
        <f t="shared" si="42"/>
        <v>69743</v>
      </c>
      <c r="AG102" s="87">
        <f t="shared" si="42"/>
        <v>45181</v>
      </c>
      <c r="AH102" s="87">
        <f t="shared" si="42"/>
        <v>386286.10000000015</v>
      </c>
      <c r="AI102" s="87">
        <f t="shared" si="42"/>
        <v>38875</v>
      </c>
      <c r="AJ102" s="87">
        <f t="shared" si="42"/>
        <v>2593.6999999999985</v>
      </c>
      <c r="AK102" s="87">
        <f t="shared" si="42"/>
        <v>5598.2744999999968</v>
      </c>
      <c r="AL102" s="87">
        <f t="shared" si="42"/>
        <v>1244.0609999999997</v>
      </c>
      <c r="AM102" s="87">
        <f t="shared" si="42"/>
        <v>1643.0925000000007</v>
      </c>
      <c r="AN102" s="87">
        <f t="shared" si="42"/>
        <v>829.37400000000036</v>
      </c>
      <c r="AO102" s="87">
        <f t="shared" si="42"/>
        <v>2789.7200000000003</v>
      </c>
      <c r="AP102" s="87">
        <f t="shared" si="42"/>
        <v>1807.2399999999993</v>
      </c>
      <c r="AQ102" s="87">
        <f t="shared" si="42"/>
        <v>2439.232978</v>
      </c>
      <c r="AR102" s="87">
        <f t="shared" si="42"/>
        <v>6479.1666666666661</v>
      </c>
      <c r="AS102" s="87">
        <f t="shared" si="42"/>
        <v>19437.5</v>
      </c>
      <c r="AT102" s="87">
        <f t="shared" si="42"/>
        <v>64791.666666666679</v>
      </c>
      <c r="AU102" s="87">
        <f t="shared" si="42"/>
        <v>757713.11031133286</v>
      </c>
      <c r="AV102" s="87">
        <f t="shared" si="42"/>
        <v>528000</v>
      </c>
      <c r="AW102" s="87">
        <f t="shared" si="42"/>
        <v>17416577.243644662</v>
      </c>
      <c r="AX102" s="56"/>
      <c r="AY102" s="56"/>
      <c r="AZ102" s="56"/>
      <c r="BA102" s="56"/>
      <c r="BB102" s="10"/>
      <c r="BC102" s="10"/>
      <c r="BD102" s="10"/>
      <c r="BE102" s="10"/>
    </row>
    <row r="103" spans="1:57" s="4" customFormat="1">
      <c r="A103" s="74"/>
      <c r="B103" s="45"/>
      <c r="C103" s="45"/>
      <c r="D103" s="45"/>
      <c r="E103" s="45"/>
      <c r="F103" s="45"/>
      <c r="G103" s="67"/>
      <c r="H103" s="88"/>
      <c r="I103" s="67"/>
      <c r="J103" s="89" t="s">
        <v>228</v>
      </c>
      <c r="K103" s="71"/>
      <c r="L103" s="71"/>
      <c r="M103" s="71"/>
      <c r="N103" s="71"/>
      <c r="O103" s="71"/>
      <c r="P103" s="71"/>
      <c r="Q103" s="74"/>
      <c r="R103" s="45"/>
      <c r="S103" s="45"/>
      <c r="T103" s="90"/>
      <c r="U103" s="91">
        <f>SUM(U7:U99)*12</f>
        <v>9901826.4000000041</v>
      </c>
      <c r="V103" s="91">
        <f>SUM(V7:V99)*12</f>
        <v>0</v>
      </c>
      <c r="W103" s="91">
        <f>SUM(W7:W99)*12</f>
        <v>9901826.4000000041</v>
      </c>
      <c r="X103" s="91">
        <f>SUM(X7:X99)*12</f>
        <v>355827.6</v>
      </c>
      <c r="Y103" s="91">
        <f>SUM(Y7:Y99)</f>
        <v>40154.009999999995</v>
      </c>
      <c r="Z103" s="91">
        <f>SUM(Z7:Z99)</f>
        <v>137525.36666666667</v>
      </c>
      <c r="AA103" s="91">
        <f>SUM(AA7:AA99)</f>
        <v>1375253.6666666667</v>
      </c>
      <c r="AB103" s="91">
        <f t="shared" ref="AB103:AG103" si="43">SUM(AB102*12)</f>
        <v>1384783.2899999993</v>
      </c>
      <c r="AC103" s="91">
        <f t="shared" si="43"/>
        <v>307729.62000000005</v>
      </c>
      <c r="AD103" s="91">
        <f t="shared" si="43"/>
        <v>657236.99999999988</v>
      </c>
      <c r="AE103" s="91">
        <f t="shared" si="43"/>
        <v>205153.07999999996</v>
      </c>
      <c r="AF103" s="91">
        <f t="shared" si="43"/>
        <v>836916</v>
      </c>
      <c r="AG103" s="91">
        <f t="shared" si="43"/>
        <v>542172</v>
      </c>
      <c r="AH103" s="91">
        <f>SUM(AH7:AH99)</f>
        <v>386286.10000000015</v>
      </c>
      <c r="AI103" s="91">
        <f t="shared" ref="AI103:AP103" si="44">SUM(AI7:AI99)*12</f>
        <v>466500</v>
      </c>
      <c r="AJ103" s="91">
        <f t="shared" si="44"/>
        <v>31124.39999999998</v>
      </c>
      <c r="AK103" s="91">
        <f t="shared" si="44"/>
        <v>67179.293999999965</v>
      </c>
      <c r="AL103" s="91">
        <f t="shared" si="44"/>
        <v>14928.731999999996</v>
      </c>
      <c r="AM103" s="91">
        <f t="shared" si="44"/>
        <v>19717.110000000008</v>
      </c>
      <c r="AN103" s="91">
        <f t="shared" si="44"/>
        <v>9952.4880000000048</v>
      </c>
      <c r="AO103" s="91">
        <f t="shared" si="44"/>
        <v>33476.639999999999</v>
      </c>
      <c r="AP103" s="91">
        <f t="shared" si="44"/>
        <v>21686.87999999999</v>
      </c>
      <c r="AQ103" s="91">
        <f>SUM(AQ7:AQ99)</f>
        <v>2439.232978</v>
      </c>
      <c r="AR103" s="91">
        <f>SUM(AR7:AR99)</f>
        <v>6479.1666666666661</v>
      </c>
      <c r="AS103" s="91">
        <f>SUM(AS7:AS99)</f>
        <v>19437.5</v>
      </c>
      <c r="AT103" s="91">
        <f>SUM(AT7:AT99)</f>
        <v>64791.666666666679</v>
      </c>
      <c r="AU103" s="91">
        <f>SUM(AI103:AT103)</f>
        <v>757713.11031133309</v>
      </c>
      <c r="AV103" s="87">
        <f>SUM(AV7:AV99)</f>
        <v>528000</v>
      </c>
      <c r="AW103" s="91">
        <v>20788653.870000001</v>
      </c>
      <c r="AX103" s="56"/>
      <c r="AY103" s="56"/>
      <c r="AZ103" s="56"/>
      <c r="BA103" s="56"/>
      <c r="BB103" s="43"/>
      <c r="BC103" s="43"/>
      <c r="BD103" s="43"/>
      <c r="BE103" s="43"/>
    </row>
    <row r="104" spans="1:57" s="4" customFormat="1">
      <c r="A104" s="74"/>
      <c r="B104" s="80"/>
      <c r="C104" s="71"/>
      <c r="D104" s="71"/>
      <c r="E104" s="80"/>
      <c r="F104" s="80"/>
      <c r="G104" s="80"/>
      <c r="H104" s="92"/>
      <c r="I104" s="80"/>
      <c r="J104" s="80"/>
      <c r="K104" s="71"/>
      <c r="L104" s="71"/>
      <c r="M104" s="71"/>
      <c r="N104" s="71"/>
      <c r="O104" s="71"/>
      <c r="P104" s="71"/>
      <c r="Q104" s="74"/>
      <c r="R104" s="93"/>
      <c r="S104" s="93"/>
      <c r="T104" s="45"/>
      <c r="U104" s="94"/>
      <c r="V104" s="94"/>
      <c r="W104" s="94"/>
      <c r="X104" s="95">
        <f>SUM(W103:X103)</f>
        <v>10257654.000000004</v>
      </c>
      <c r="Y104" s="94"/>
      <c r="Z104" s="94"/>
      <c r="AA104" s="95">
        <f>SUM(Y103:AA103)</f>
        <v>1552933.0433333335</v>
      </c>
      <c r="AB104" s="94"/>
      <c r="AC104" s="94"/>
      <c r="AD104" s="94"/>
      <c r="AE104" s="94"/>
      <c r="AF104" s="94"/>
      <c r="AG104" s="95">
        <f>SUM(AB103:AG103)</f>
        <v>3933990.9899999993</v>
      </c>
      <c r="AH104" s="96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5">
        <f>SUM(AI103:AT103)</f>
        <v>757713.11031133309</v>
      </c>
      <c r="AU104" s="94" t="s">
        <v>229</v>
      </c>
      <c r="AV104" s="94">
        <f>SUM(AV103+AH103)</f>
        <v>914286.10000000009</v>
      </c>
      <c r="AW104" s="97">
        <f>SUM(U104:AV104)</f>
        <v>17416577.24364467</v>
      </c>
      <c r="AX104" s="56"/>
      <c r="AY104" s="56"/>
      <c r="AZ104" s="56"/>
      <c r="BA104" s="56"/>
      <c r="BB104" s="43"/>
      <c r="BC104" s="43"/>
      <c r="BD104" s="43"/>
      <c r="BE104" s="10"/>
    </row>
    <row r="105" spans="1:57" s="4" customFormat="1">
      <c r="A105" s="74"/>
      <c r="B105" s="98"/>
      <c r="C105" s="45"/>
      <c r="D105" s="99"/>
      <c r="E105" s="45"/>
      <c r="F105" s="45"/>
      <c r="G105" s="67"/>
      <c r="H105" s="92"/>
      <c r="I105" s="67"/>
      <c r="J105" s="67"/>
      <c r="K105" s="71"/>
      <c r="L105" s="71"/>
      <c r="M105" s="71"/>
      <c r="N105" s="71"/>
      <c r="O105" s="71"/>
      <c r="P105" s="71"/>
      <c r="Q105" s="74"/>
      <c r="R105" s="93"/>
      <c r="S105" s="93"/>
      <c r="T105" s="45"/>
      <c r="U105" s="100"/>
      <c r="V105" s="100"/>
      <c r="W105" s="100"/>
      <c r="X105" s="95">
        <f>SUM(W104:X104)</f>
        <v>10257654.000000004</v>
      </c>
      <c r="Y105" s="94"/>
      <c r="Z105" s="94"/>
      <c r="AA105" s="95">
        <f>SUM(Y104:AA104)</f>
        <v>1552933.0433333335</v>
      </c>
      <c r="AB105" s="94"/>
      <c r="AC105" s="94"/>
      <c r="AD105" s="94"/>
      <c r="AE105" s="94"/>
      <c r="AF105" s="94"/>
      <c r="AG105" s="95">
        <f>SUM(AB104:AG104)</f>
        <v>3933990.9899999993</v>
      </c>
      <c r="AH105" s="96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5">
        <f>SUM(AI103:AT103)</f>
        <v>757713.11031133309</v>
      </c>
      <c r="AU105" s="94" t="s">
        <v>229</v>
      </c>
      <c r="AV105" s="94">
        <f>SUM(AV104+AH104)</f>
        <v>914286.10000000009</v>
      </c>
      <c r="AW105" s="97">
        <f>SUM(U105:AV105)</f>
        <v>17416577.24364467</v>
      </c>
      <c r="AX105" s="56"/>
      <c r="AY105" s="56"/>
      <c r="AZ105" s="56"/>
      <c r="BA105" s="56"/>
      <c r="BB105" s="43"/>
      <c r="BC105" s="43"/>
      <c r="BD105" s="43"/>
      <c r="BE105" s="10"/>
    </row>
    <row r="106" spans="1:57" s="4" customFormat="1">
      <c r="A106" s="74"/>
      <c r="B106" s="98"/>
      <c r="C106" s="45"/>
      <c r="D106" s="99"/>
      <c r="E106" s="45"/>
      <c r="F106" s="45"/>
      <c r="G106" s="67"/>
      <c r="H106" s="92"/>
      <c r="I106" s="67"/>
      <c r="J106" s="67"/>
      <c r="K106" s="71"/>
      <c r="L106" s="71"/>
      <c r="M106" s="71"/>
      <c r="N106" s="71"/>
      <c r="O106" s="71"/>
      <c r="P106" s="71"/>
      <c r="Q106" s="74"/>
      <c r="R106" s="93"/>
      <c r="S106" s="93"/>
      <c r="T106" s="45"/>
      <c r="U106" s="100"/>
      <c r="V106" s="100"/>
      <c r="W106" s="100"/>
      <c r="X106" s="100"/>
      <c r="Y106" s="100"/>
      <c r="Z106" s="100"/>
      <c r="AA106" s="101"/>
      <c r="AB106" s="100"/>
      <c r="AC106" s="100"/>
      <c r="AD106" s="100"/>
      <c r="AE106" s="100"/>
      <c r="AF106" s="100"/>
      <c r="AG106" s="100"/>
      <c r="AH106" s="101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83"/>
      <c r="AV106" s="83"/>
      <c r="AW106" s="83"/>
      <c r="AX106" s="56"/>
      <c r="AY106" s="56"/>
      <c r="AZ106" s="56"/>
      <c r="BA106" s="56"/>
      <c r="BB106" s="43"/>
      <c r="BC106" s="43"/>
      <c r="BD106" s="43"/>
      <c r="BE106" s="10"/>
    </row>
    <row r="107" spans="1:57" s="4" customFormat="1">
      <c r="A107" s="74"/>
      <c r="B107" s="98"/>
      <c r="C107" s="45"/>
      <c r="D107" s="99"/>
      <c r="E107" s="45"/>
      <c r="F107" s="45"/>
      <c r="G107" s="67"/>
      <c r="H107" s="92"/>
      <c r="I107" s="67"/>
      <c r="J107" s="67"/>
      <c r="K107" s="71"/>
      <c r="L107" s="71"/>
      <c r="M107" s="71"/>
      <c r="N107" s="71"/>
      <c r="O107" s="71"/>
      <c r="P107" s="71"/>
      <c r="Q107" s="74"/>
      <c r="R107" s="93"/>
      <c r="S107" s="93"/>
      <c r="T107" s="45"/>
      <c r="U107" s="100"/>
      <c r="V107" s="100"/>
      <c r="W107" s="100"/>
      <c r="X107" s="100"/>
      <c r="Y107" s="100"/>
      <c r="Z107" s="100"/>
      <c r="AA107" s="101"/>
      <c r="AB107" s="100"/>
      <c r="AC107" s="100"/>
      <c r="AD107" s="100"/>
      <c r="AE107" s="100"/>
      <c r="AF107" s="100"/>
      <c r="AG107" s="100"/>
      <c r="AH107" s="101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83"/>
      <c r="AV107" s="83"/>
      <c r="AW107" s="83"/>
      <c r="AX107" s="56"/>
      <c r="AY107" s="56"/>
      <c r="AZ107" s="56"/>
      <c r="BA107" s="56"/>
      <c r="BB107" s="43"/>
      <c r="BC107" s="43"/>
      <c r="BD107" s="43"/>
      <c r="BE107" s="10"/>
    </row>
    <row r="108" spans="1:57" s="113" customFormat="1">
      <c r="A108" s="102"/>
      <c r="B108" s="103"/>
      <c r="C108" s="104"/>
      <c r="D108" s="105"/>
      <c r="E108" s="104"/>
      <c r="F108" s="104"/>
      <c r="G108" s="102"/>
      <c r="H108" s="106"/>
      <c r="I108" s="102"/>
      <c r="J108" s="102"/>
      <c r="K108" s="107"/>
      <c r="L108" s="107"/>
      <c r="M108" s="107"/>
      <c r="N108" s="107"/>
      <c r="O108" s="107"/>
      <c r="P108" s="107"/>
      <c r="Q108" s="102"/>
      <c r="R108" s="108"/>
      <c r="S108" s="108" t="s">
        <v>230</v>
      </c>
      <c r="T108" s="104"/>
      <c r="U108" s="108"/>
      <c r="V108" s="108"/>
      <c r="W108" s="108">
        <f>AI103</f>
        <v>466500</v>
      </c>
      <c r="X108" s="108">
        <f>AJ103</f>
        <v>31124.39999999998</v>
      </c>
      <c r="Y108" s="108">
        <f>AQ103</f>
        <v>2439.232978</v>
      </c>
      <c r="Z108" s="108">
        <f>AR103</f>
        <v>6479.1666666666661</v>
      </c>
      <c r="AA108" s="109">
        <f>AT103</f>
        <v>64791.666666666679</v>
      </c>
      <c r="AB108" s="108">
        <f t="shared" ref="AB108:AG108" si="45">AK103</f>
        <v>67179.293999999965</v>
      </c>
      <c r="AC108" s="108">
        <f t="shared" si="45"/>
        <v>14928.731999999996</v>
      </c>
      <c r="AD108" s="108">
        <f t="shared" si="45"/>
        <v>19717.110000000008</v>
      </c>
      <c r="AE108" s="108">
        <f t="shared" si="45"/>
        <v>9952.4880000000048</v>
      </c>
      <c r="AF108" s="108">
        <f t="shared" si="45"/>
        <v>33476.639999999999</v>
      </c>
      <c r="AG108" s="108">
        <f t="shared" si="45"/>
        <v>21686.87999999999</v>
      </c>
      <c r="AH108" s="109">
        <f>AS103</f>
        <v>19437.5</v>
      </c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10"/>
      <c r="AV108" s="110"/>
      <c r="AW108" s="110"/>
      <c r="AX108" s="111"/>
      <c r="AY108" s="111"/>
      <c r="AZ108" s="111"/>
      <c r="BA108" s="111"/>
      <c r="BB108" s="112"/>
      <c r="BC108" s="112"/>
      <c r="BD108" s="112"/>
      <c r="BE108" s="112"/>
    </row>
    <row r="109" spans="1:57" s="4" customFormat="1">
      <c r="A109" s="74"/>
      <c r="B109" s="98"/>
      <c r="C109" s="45"/>
      <c r="D109" s="99"/>
      <c r="E109" s="45"/>
      <c r="F109" s="45"/>
      <c r="G109" s="67"/>
      <c r="H109" s="92"/>
      <c r="I109" s="67"/>
      <c r="J109" s="67"/>
      <c r="K109" s="71"/>
      <c r="L109" s="71"/>
      <c r="M109" s="71"/>
      <c r="N109" s="71"/>
      <c r="O109" s="71"/>
      <c r="P109" s="71"/>
      <c r="Q109" s="74"/>
      <c r="R109" s="93"/>
      <c r="S109" s="93"/>
      <c r="T109" s="45"/>
      <c r="U109" s="100"/>
      <c r="V109" s="100"/>
      <c r="W109" s="100">
        <f>SUM(W108+W103)</f>
        <v>10368326.400000004</v>
      </c>
      <c r="X109" s="100">
        <f t="shared" ref="X109:AH109" si="46">SUM(X108+X103)</f>
        <v>386951.99999999994</v>
      </c>
      <c r="Y109" s="100">
        <f t="shared" si="46"/>
        <v>42593.242977999995</v>
      </c>
      <c r="Z109" s="100">
        <f t="shared" si="46"/>
        <v>144004.53333333333</v>
      </c>
      <c r="AA109" s="100">
        <f t="shared" si="46"/>
        <v>1440045.3333333335</v>
      </c>
      <c r="AB109" s="100">
        <f t="shared" si="46"/>
        <v>1451962.5839999993</v>
      </c>
      <c r="AC109" s="100">
        <f t="shared" si="46"/>
        <v>322658.35200000007</v>
      </c>
      <c r="AD109" s="100">
        <f t="shared" si="46"/>
        <v>676954.10999999987</v>
      </c>
      <c r="AE109" s="100">
        <f t="shared" si="46"/>
        <v>215105.56799999997</v>
      </c>
      <c r="AF109" s="100">
        <f t="shared" si="46"/>
        <v>870392.64</v>
      </c>
      <c r="AG109" s="100">
        <f t="shared" si="46"/>
        <v>563858.88</v>
      </c>
      <c r="AH109" s="100">
        <f t="shared" si="46"/>
        <v>405723.60000000015</v>
      </c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83"/>
      <c r="AV109" s="100">
        <f>AV103</f>
        <v>528000</v>
      </c>
      <c r="AW109" s="83">
        <f>SUM(W109:AV109)</f>
        <v>17416577.24364467</v>
      </c>
      <c r="AX109" s="56"/>
      <c r="AY109" s="56"/>
      <c r="AZ109" s="56"/>
      <c r="BA109" s="56"/>
      <c r="BB109" s="43"/>
      <c r="BC109" s="43"/>
      <c r="BD109" s="43"/>
      <c r="BE109" s="10"/>
    </row>
    <row r="110" spans="1:57" s="4" customFormat="1">
      <c r="A110" s="74"/>
      <c r="B110" s="98"/>
      <c r="C110" s="45"/>
      <c r="D110" s="99"/>
      <c r="E110" s="45"/>
      <c r="F110" s="45"/>
      <c r="G110" s="67"/>
      <c r="H110" s="92"/>
      <c r="I110" s="67"/>
      <c r="J110" s="67"/>
      <c r="K110" s="71"/>
      <c r="L110" s="71"/>
      <c r="M110" s="71"/>
      <c r="N110" s="71"/>
      <c r="O110" s="71"/>
      <c r="P110" s="71"/>
      <c r="Q110" s="74"/>
      <c r="R110" s="93"/>
      <c r="S110" s="93"/>
      <c r="T110" s="45"/>
      <c r="U110" s="100"/>
      <c r="V110" s="100"/>
      <c r="W110" s="100"/>
      <c r="X110" s="100"/>
      <c r="Y110" s="100"/>
      <c r="Z110" s="100"/>
      <c r="AA110" s="101"/>
      <c r="AB110" s="100"/>
      <c r="AC110" s="100"/>
      <c r="AD110" s="100"/>
      <c r="AE110" s="100"/>
      <c r="AF110" s="100"/>
      <c r="AG110" s="100"/>
      <c r="AH110" s="101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83"/>
      <c r="AV110" s="83"/>
      <c r="AW110" s="83"/>
      <c r="AX110" s="56"/>
      <c r="AY110" s="56"/>
      <c r="AZ110" s="56"/>
      <c r="BA110" s="56"/>
      <c r="BB110" s="43"/>
      <c r="BC110" s="43"/>
      <c r="BD110" s="43"/>
      <c r="BE110" s="10"/>
    </row>
    <row r="111" spans="1:57" s="4" customFormat="1">
      <c r="A111" s="74"/>
      <c r="B111" s="98"/>
      <c r="C111" s="45"/>
      <c r="D111" s="99"/>
      <c r="E111" s="45"/>
      <c r="F111" s="45"/>
      <c r="G111" s="67"/>
      <c r="H111" s="92"/>
      <c r="I111" s="67"/>
      <c r="J111" s="67"/>
      <c r="K111" s="71"/>
      <c r="L111" s="71"/>
      <c r="M111" s="71"/>
      <c r="N111" s="71"/>
      <c r="O111" s="71"/>
      <c r="P111" s="71"/>
      <c r="Q111" s="74"/>
      <c r="R111" s="93"/>
      <c r="S111" s="93"/>
      <c r="T111" s="45"/>
      <c r="U111" s="100"/>
      <c r="V111" s="100"/>
      <c r="W111" s="100"/>
      <c r="X111" s="100"/>
      <c r="Y111" s="100"/>
      <c r="Z111" s="100"/>
      <c r="AA111" s="101"/>
      <c r="AB111" s="100"/>
      <c r="AC111" s="100"/>
      <c r="AD111" s="100"/>
      <c r="AE111" s="100"/>
      <c r="AF111" s="100"/>
      <c r="AG111" s="100"/>
      <c r="AH111" s="101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83"/>
      <c r="AV111" s="83"/>
      <c r="AW111" s="83"/>
      <c r="AX111" s="56"/>
      <c r="AY111" s="56"/>
      <c r="AZ111" s="56"/>
      <c r="BA111" s="56"/>
      <c r="BB111" s="43"/>
      <c r="BC111" s="43"/>
      <c r="BD111" s="43"/>
      <c r="BE111" s="10"/>
    </row>
    <row r="112" spans="1:57" s="4" customFormat="1">
      <c r="A112" s="93"/>
      <c r="B112" s="74"/>
      <c r="C112" s="74"/>
      <c r="D112" s="114"/>
      <c r="E112" s="82"/>
      <c r="F112" s="71"/>
      <c r="G112" s="88"/>
      <c r="H112" s="77"/>
      <c r="I112" s="88"/>
      <c r="J112" s="88"/>
      <c r="K112" s="45"/>
      <c r="L112" s="45"/>
      <c r="M112" s="45"/>
      <c r="N112" s="45"/>
      <c r="O112" s="45"/>
      <c r="P112" s="45"/>
      <c r="Q112" s="74"/>
      <c r="R112" s="45"/>
      <c r="S112" s="45"/>
      <c r="T112" s="74"/>
      <c r="U112" s="75"/>
      <c r="V112" s="76"/>
      <c r="W112" s="77"/>
      <c r="X112" s="76"/>
      <c r="Y112" s="74"/>
      <c r="Z112" s="74"/>
      <c r="AA112" s="74"/>
      <c r="AB112" s="78"/>
      <c r="AC112" s="76"/>
      <c r="AD112" s="76"/>
      <c r="AE112" s="74"/>
      <c r="AF112" s="74"/>
      <c r="AG112" s="79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56"/>
      <c r="AY112" s="56"/>
      <c r="AZ112" s="56"/>
      <c r="BA112" s="56"/>
      <c r="BB112" s="43"/>
      <c r="BC112" s="43"/>
      <c r="BD112" s="43"/>
      <c r="BE112" s="10"/>
    </row>
    <row r="113" spans="1:57" s="4" customFormat="1">
      <c r="A113" s="115"/>
      <c r="B113" s="74"/>
      <c r="C113" s="74"/>
      <c r="D113" s="116"/>
      <c r="E113" s="116"/>
      <c r="F113" s="116"/>
      <c r="G113" s="92"/>
      <c r="H113" s="67"/>
      <c r="I113" s="92"/>
      <c r="J113" s="92"/>
      <c r="K113" s="118"/>
      <c r="L113" s="118"/>
      <c r="M113" s="119"/>
      <c r="N113" s="117"/>
      <c r="O113" s="117"/>
      <c r="P113" s="117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56"/>
      <c r="AY113" s="56"/>
      <c r="AZ113" s="56"/>
      <c r="BA113" s="56"/>
      <c r="BB113" s="10"/>
      <c r="BC113" s="10"/>
      <c r="BD113" s="10"/>
      <c r="BE113" s="10"/>
    </row>
    <row r="114" spans="1:57" s="4" customFormat="1">
      <c r="A114" s="93"/>
      <c r="B114" s="121" t="s">
        <v>231</v>
      </c>
      <c r="C114" s="56"/>
      <c r="D114" s="56"/>
      <c r="E114" s="56"/>
      <c r="F114" s="56"/>
      <c r="G114" s="43"/>
      <c r="H114" s="74"/>
      <c r="I114" s="43"/>
      <c r="J114" s="43"/>
      <c r="K114" s="56"/>
      <c r="L114" s="56"/>
      <c r="M114" s="56"/>
      <c r="N114" s="56"/>
      <c r="O114" s="43"/>
      <c r="P114" s="43"/>
      <c r="Q114" s="43"/>
      <c r="R114" s="58" t="s">
        <v>232</v>
      </c>
      <c r="S114" s="56"/>
      <c r="T114" s="56"/>
      <c r="V114" s="56"/>
      <c r="W114" s="56"/>
      <c r="X114" s="56"/>
      <c r="Y114" s="56"/>
      <c r="Z114" s="58" t="s">
        <v>232</v>
      </c>
      <c r="AA114" s="56"/>
      <c r="AB114" s="56"/>
      <c r="AC114" s="56"/>
      <c r="AD114" s="56"/>
      <c r="AE114" s="58" t="s">
        <v>232</v>
      </c>
      <c r="AF114" s="56"/>
      <c r="AG114" s="56"/>
      <c r="AH114" s="56"/>
      <c r="AI114" s="56"/>
      <c r="AJ114" s="43"/>
      <c r="AK114" s="43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W114" s="56"/>
      <c r="AX114" s="56"/>
      <c r="AY114" s="56"/>
      <c r="AZ114" s="43"/>
      <c r="BA114" s="43"/>
      <c r="BB114" s="43"/>
      <c r="BC114" s="10"/>
      <c r="BD114" s="10"/>
      <c r="BE114" s="10"/>
    </row>
    <row r="115" spans="1:57" s="4" customFormat="1">
      <c r="A115" s="93"/>
      <c r="B115" s="122" t="s">
        <v>233</v>
      </c>
      <c r="C115" s="56"/>
      <c r="D115" s="56"/>
      <c r="E115" s="56"/>
      <c r="F115" s="56"/>
      <c r="G115" s="43"/>
      <c r="H115" s="74"/>
      <c r="I115" s="43"/>
      <c r="J115" s="43"/>
      <c r="K115" s="56"/>
      <c r="L115" s="56"/>
      <c r="M115" s="56"/>
      <c r="N115" s="56"/>
      <c r="O115" s="43"/>
      <c r="P115" s="43"/>
      <c r="Q115" s="43"/>
      <c r="R115" s="59" t="s">
        <v>234</v>
      </c>
      <c r="S115" s="56"/>
      <c r="T115" s="56"/>
      <c r="V115" s="56"/>
      <c r="W115" s="56"/>
      <c r="X115" s="56"/>
      <c r="Y115" s="56"/>
      <c r="Z115" s="59" t="s">
        <v>235</v>
      </c>
      <c r="AA115" s="56"/>
      <c r="AB115" s="56"/>
      <c r="AC115" s="56"/>
      <c r="AD115" s="56"/>
      <c r="AE115" s="59" t="s">
        <v>236</v>
      </c>
      <c r="AF115" s="56"/>
      <c r="AG115" s="56"/>
      <c r="AH115" s="56"/>
      <c r="AI115" s="56"/>
      <c r="AJ115" s="43"/>
      <c r="AK115" s="43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W115" s="56"/>
      <c r="AX115" s="10"/>
      <c r="AY115" s="10"/>
      <c r="AZ115" s="43"/>
      <c r="BA115" s="43"/>
      <c r="BB115" s="43"/>
      <c r="BC115" s="10"/>
      <c r="BD115" s="43"/>
      <c r="BE115" s="123"/>
    </row>
    <row r="116" spans="1:57" s="4" customFormat="1">
      <c r="A116" s="93"/>
      <c r="B116" s="115"/>
      <c r="C116" s="124"/>
      <c r="D116" s="118"/>
      <c r="E116" s="117"/>
      <c r="F116" s="45"/>
      <c r="G116" s="67"/>
      <c r="H116" s="74"/>
      <c r="I116" s="67"/>
      <c r="J116" s="67"/>
      <c r="K116" s="126"/>
      <c r="L116" s="127"/>
      <c r="M116" s="127"/>
      <c r="N116" s="128"/>
      <c r="O116" s="129"/>
      <c r="P116" s="130"/>
      <c r="Q116" s="125"/>
      <c r="R116" s="125"/>
      <c r="S116" s="45"/>
      <c r="T116" s="74"/>
      <c r="V116" s="76"/>
      <c r="W116" s="77"/>
      <c r="X116" s="76"/>
      <c r="Y116" s="78"/>
      <c r="Z116" s="76"/>
      <c r="AA116" s="131"/>
      <c r="AB116" s="125"/>
      <c r="AC116" s="126"/>
      <c r="AD116" s="127"/>
      <c r="AE116" s="127"/>
      <c r="AF116" s="128"/>
      <c r="AG116" s="129"/>
      <c r="AH116" s="130"/>
      <c r="AI116" s="125"/>
      <c r="AJ116" s="125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59"/>
      <c r="AW116" s="56"/>
      <c r="AX116" s="56"/>
      <c r="AY116" s="56"/>
      <c r="AZ116" s="43"/>
      <c r="BA116" s="43"/>
      <c r="BB116" s="43"/>
      <c r="BC116" s="10"/>
      <c r="BD116" s="43"/>
      <c r="BE116" s="10"/>
    </row>
    <row r="117" spans="1:57" s="4" customFormat="1">
      <c r="A117" s="45"/>
      <c r="B117" s="45"/>
      <c r="C117" s="45"/>
      <c r="D117" s="45"/>
      <c r="E117" s="45"/>
      <c r="F117" s="45"/>
      <c r="G117" s="67"/>
      <c r="H117" s="67"/>
      <c r="I117" s="67"/>
      <c r="J117" s="67"/>
      <c r="K117" s="45"/>
      <c r="L117" s="45"/>
      <c r="M117" s="45"/>
      <c r="N117" s="45"/>
      <c r="O117" s="45"/>
      <c r="P117" s="45"/>
      <c r="Q117" s="74"/>
      <c r="R117" s="45"/>
      <c r="S117" s="45"/>
      <c r="T117" s="74"/>
      <c r="U117" s="75"/>
      <c r="V117" s="76"/>
      <c r="W117" s="77"/>
      <c r="X117" s="76"/>
      <c r="Y117" s="78"/>
      <c r="Z117" s="76"/>
      <c r="AA117" s="76"/>
      <c r="AB117" s="74"/>
      <c r="AC117" s="74"/>
      <c r="AD117" s="79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56"/>
      <c r="AY117" s="56"/>
      <c r="AZ117" s="56"/>
      <c r="BA117" s="56"/>
      <c r="BB117" s="43"/>
      <c r="BC117" s="43"/>
      <c r="BD117" s="43"/>
      <c r="BE117" s="10"/>
    </row>
    <row r="118" spans="1:57" s="4" customFormat="1">
      <c r="A118" s="45"/>
      <c r="B118" s="45"/>
      <c r="C118" s="45"/>
      <c r="D118" s="45"/>
      <c r="E118" s="45"/>
      <c r="F118" s="45"/>
      <c r="G118" s="67"/>
      <c r="H118" s="67"/>
      <c r="I118" s="67"/>
      <c r="J118" s="67"/>
      <c r="K118" s="45"/>
      <c r="L118" s="45"/>
      <c r="M118" s="45"/>
      <c r="N118" s="45"/>
      <c r="O118" s="45"/>
      <c r="P118" s="45"/>
      <c r="Q118" s="74"/>
      <c r="R118" s="45"/>
      <c r="S118" s="45"/>
      <c r="T118" s="74"/>
      <c r="U118" s="75"/>
      <c r="V118" s="76"/>
      <c r="W118" s="77"/>
      <c r="X118" s="76"/>
      <c r="Y118" s="78"/>
      <c r="Z118" s="76"/>
      <c r="AA118" s="76"/>
      <c r="AB118" s="74"/>
      <c r="AC118" s="74"/>
      <c r="AD118" s="79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56"/>
      <c r="AY118" s="56"/>
      <c r="AZ118" s="56"/>
      <c r="BA118" s="56"/>
      <c r="BB118" s="43"/>
      <c r="BC118" s="43"/>
      <c r="BD118" s="43"/>
      <c r="BE118" s="10"/>
    </row>
    <row r="119" spans="1:57" s="4" customFormat="1">
      <c r="A119" s="45"/>
      <c r="B119" s="45"/>
      <c r="C119" s="45"/>
      <c r="D119" s="45"/>
      <c r="E119" s="45"/>
      <c r="F119" s="45"/>
      <c r="G119" s="67"/>
      <c r="H119" s="67"/>
      <c r="I119" s="67"/>
      <c r="J119" s="67"/>
      <c r="K119" s="45"/>
      <c r="L119" s="45"/>
      <c r="M119" s="45"/>
      <c r="N119" s="45"/>
      <c r="O119" s="45"/>
      <c r="P119" s="45"/>
      <c r="Q119" s="74"/>
      <c r="R119" s="45"/>
      <c r="S119" s="45"/>
      <c r="T119" s="74"/>
      <c r="U119" s="75"/>
      <c r="V119" s="76"/>
      <c r="W119" s="77"/>
      <c r="X119" s="76"/>
      <c r="Y119" s="78"/>
      <c r="Z119" s="76"/>
      <c r="AA119" s="76"/>
      <c r="AB119" s="74"/>
      <c r="AC119" s="74"/>
      <c r="AD119" s="79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56"/>
      <c r="AY119" s="56"/>
      <c r="AZ119" s="56"/>
      <c r="BA119" s="56"/>
      <c r="BB119" s="10"/>
      <c r="BC119" s="10"/>
      <c r="BD119" s="43"/>
      <c r="BE119" s="10"/>
    </row>
    <row r="120" spans="1:57" s="4" customFormat="1">
      <c r="A120" s="45"/>
      <c r="B120" s="45"/>
      <c r="C120" s="45"/>
      <c r="D120" s="45"/>
      <c r="E120" s="45"/>
      <c r="F120" s="45"/>
      <c r="G120" s="67"/>
      <c r="H120" s="67"/>
      <c r="I120" s="67"/>
      <c r="J120" s="67"/>
      <c r="K120" s="45"/>
      <c r="L120" s="45"/>
      <c r="M120" s="45"/>
      <c r="N120" s="45"/>
      <c r="O120" s="45"/>
      <c r="P120" s="45"/>
      <c r="Q120" s="74"/>
      <c r="R120" s="45"/>
      <c r="S120" s="45"/>
      <c r="T120" s="74"/>
      <c r="U120" s="75"/>
      <c r="V120" s="76"/>
      <c r="W120" s="77"/>
      <c r="X120" s="76"/>
      <c r="Y120" s="78"/>
      <c r="Z120" s="76"/>
      <c r="AA120" s="76"/>
      <c r="AB120" s="74"/>
      <c r="AC120" s="74"/>
      <c r="AD120" s="79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56"/>
      <c r="AY120" s="56"/>
      <c r="AZ120" s="56"/>
      <c r="BA120" s="56"/>
      <c r="BB120" s="10"/>
      <c r="BC120" s="10"/>
      <c r="BD120" s="43"/>
      <c r="BE120" s="10"/>
    </row>
    <row r="121" spans="1:57" s="4" customFormat="1">
      <c r="A121" s="45"/>
      <c r="B121" s="45"/>
      <c r="C121" s="45"/>
      <c r="D121" s="45"/>
      <c r="E121" s="45"/>
      <c r="F121" s="45"/>
      <c r="G121" s="67"/>
      <c r="H121" s="67"/>
      <c r="I121" s="67"/>
      <c r="J121" s="67"/>
      <c r="K121" s="45"/>
      <c r="L121" s="45"/>
      <c r="M121" s="45"/>
      <c r="N121" s="45"/>
      <c r="O121" s="45"/>
      <c r="P121" s="45"/>
      <c r="Q121" s="74"/>
      <c r="R121" s="45"/>
      <c r="S121" s="45"/>
      <c r="T121" s="74"/>
      <c r="U121" s="75"/>
      <c r="V121" s="76"/>
      <c r="W121" s="77"/>
      <c r="X121" s="76"/>
      <c r="Y121" s="78"/>
      <c r="Z121" s="76"/>
      <c r="AA121" s="76"/>
      <c r="AB121" s="74"/>
      <c r="AC121" s="74"/>
      <c r="AD121" s="79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56"/>
      <c r="AY121" s="56"/>
      <c r="AZ121" s="56"/>
      <c r="BA121" s="56"/>
      <c r="BB121" s="43"/>
      <c r="BC121" s="43"/>
      <c r="BD121" s="43"/>
      <c r="BE121" s="10"/>
    </row>
    <row r="122" spans="1:57" s="4" customFormat="1">
      <c r="A122" s="45"/>
      <c r="B122" s="45"/>
      <c r="C122" s="45"/>
      <c r="D122" s="45"/>
      <c r="E122" s="45"/>
      <c r="F122" s="45"/>
      <c r="G122" s="67"/>
      <c r="H122" s="67"/>
      <c r="I122" s="67"/>
      <c r="J122" s="67"/>
      <c r="K122" s="45"/>
      <c r="L122" s="45"/>
      <c r="M122" s="45"/>
      <c r="N122" s="45"/>
      <c r="O122" s="45"/>
      <c r="P122" s="45"/>
      <c r="Q122" s="74"/>
      <c r="R122" s="45"/>
      <c r="S122" s="45"/>
      <c r="T122" s="74"/>
      <c r="U122" s="75"/>
      <c r="V122" s="76"/>
      <c r="W122" s="77"/>
      <c r="X122" s="76"/>
      <c r="Y122" s="78"/>
      <c r="Z122" s="76"/>
      <c r="AA122" s="76"/>
      <c r="AB122" s="74"/>
      <c r="AC122" s="74"/>
      <c r="AD122" s="79"/>
      <c r="AE122" s="132"/>
      <c r="AF122" s="56"/>
      <c r="AG122" s="56"/>
      <c r="AH122" s="56"/>
      <c r="AI122" s="56"/>
      <c r="AJ122" s="43"/>
      <c r="AK122" s="43"/>
      <c r="AL122" s="43"/>
      <c r="AM122" s="43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10"/>
      <c r="AY122" s="10"/>
      <c r="AZ122" s="56"/>
      <c r="BA122" s="56"/>
      <c r="BB122" s="43"/>
      <c r="BC122" s="43"/>
      <c r="BD122" s="43"/>
      <c r="BE122" s="10"/>
    </row>
    <row r="123" spans="1:57" s="4" customFormat="1">
      <c r="A123" s="45"/>
      <c r="B123" s="58" t="s">
        <v>232</v>
      </c>
      <c r="C123" s="45"/>
      <c r="D123" s="45"/>
      <c r="E123" s="45"/>
      <c r="F123" s="45"/>
      <c r="G123" s="67"/>
      <c r="H123" s="67"/>
      <c r="I123" s="67"/>
      <c r="J123" s="67"/>
      <c r="K123" s="45"/>
      <c r="L123" s="58" t="s">
        <v>232</v>
      </c>
      <c r="M123" s="45"/>
      <c r="N123" s="45"/>
      <c r="O123" s="45"/>
      <c r="P123" s="45"/>
      <c r="Q123" s="74"/>
      <c r="R123" s="45"/>
      <c r="S123" s="45"/>
      <c r="T123" s="74"/>
      <c r="U123" s="75"/>
      <c r="V123" s="76"/>
      <c r="W123" s="77"/>
      <c r="X123" s="76"/>
      <c r="Y123" s="78"/>
      <c r="Z123" s="76"/>
      <c r="AA123" s="76"/>
      <c r="AB123" s="74"/>
      <c r="AC123" s="74"/>
      <c r="AD123" s="79"/>
      <c r="AE123" s="132" t="s">
        <v>237</v>
      </c>
      <c r="AF123" s="56"/>
      <c r="AG123" s="56"/>
      <c r="AH123" s="56"/>
      <c r="AI123" s="56"/>
      <c r="AJ123" s="43"/>
      <c r="AK123" s="43"/>
      <c r="AL123" s="43"/>
      <c r="AM123" s="43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56"/>
      <c r="AY123" s="56"/>
      <c r="AZ123" s="56"/>
      <c r="BA123" s="56"/>
      <c r="BB123" s="10"/>
      <c r="BC123" s="10"/>
      <c r="BD123" s="10"/>
      <c r="BE123" s="10"/>
    </row>
    <row r="124" spans="1:57" s="4" customFormat="1">
      <c r="A124" s="45"/>
      <c r="B124" s="59" t="s">
        <v>238</v>
      </c>
      <c r="C124" s="45"/>
      <c r="D124" s="45"/>
      <c r="E124" s="45"/>
      <c r="F124" s="45"/>
      <c r="G124" s="67"/>
      <c r="H124" s="67"/>
      <c r="I124" s="67"/>
      <c r="J124" s="67"/>
      <c r="K124" s="45"/>
      <c r="L124" s="59" t="s">
        <v>239</v>
      </c>
      <c r="M124" s="45"/>
      <c r="N124" s="45"/>
      <c r="O124" s="45"/>
      <c r="P124" s="45"/>
      <c r="Q124" s="74"/>
      <c r="R124" s="45"/>
      <c r="S124" s="45"/>
      <c r="T124" s="74"/>
      <c r="U124" s="75"/>
      <c r="V124" s="76"/>
      <c r="W124" s="77"/>
      <c r="X124" s="76"/>
      <c r="Y124" s="78"/>
      <c r="Z124" s="76"/>
      <c r="AA124" s="76"/>
      <c r="AB124" s="74"/>
      <c r="AC124" s="74"/>
      <c r="AD124" s="79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56"/>
      <c r="AY124" s="56"/>
      <c r="AZ124" s="56"/>
      <c r="BA124" s="56"/>
      <c r="BB124" s="10"/>
      <c r="BC124" s="10"/>
      <c r="BD124" s="10"/>
      <c r="BE124" s="10"/>
    </row>
    <row r="125" spans="1:57" s="4" customFormat="1">
      <c r="A125" s="45"/>
      <c r="B125" s="45"/>
      <c r="C125" s="45"/>
      <c r="D125" s="45"/>
      <c r="E125" s="45"/>
      <c r="F125" s="45"/>
      <c r="G125" s="67"/>
      <c r="H125" s="67"/>
      <c r="I125" s="67"/>
      <c r="J125" s="67"/>
      <c r="K125" s="45"/>
      <c r="L125" s="75"/>
      <c r="M125" s="45"/>
      <c r="N125" s="45"/>
      <c r="O125" s="45"/>
      <c r="P125" s="45"/>
      <c r="Q125" s="74"/>
      <c r="R125" s="45"/>
      <c r="S125" s="45"/>
      <c r="T125" s="74"/>
      <c r="U125" s="75"/>
      <c r="V125" s="76"/>
      <c r="W125" s="77"/>
      <c r="X125" s="76"/>
      <c r="Y125" s="78"/>
      <c r="Z125" s="76"/>
      <c r="AA125" s="76"/>
      <c r="AB125" s="74"/>
      <c r="AC125" s="74"/>
      <c r="AD125" s="79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56"/>
      <c r="AY125" s="56"/>
      <c r="AZ125" s="56"/>
      <c r="BA125" s="56"/>
      <c r="BB125" s="10"/>
      <c r="BC125" s="10"/>
      <c r="BD125" s="10"/>
      <c r="BE125" s="10"/>
    </row>
    <row r="126" spans="1:57" s="4" customFormat="1">
      <c r="A126" s="45"/>
      <c r="B126" s="45"/>
      <c r="C126" s="45"/>
      <c r="D126" s="45"/>
      <c r="E126" s="45"/>
      <c r="F126" s="45"/>
      <c r="G126" s="67"/>
      <c r="H126" s="67"/>
      <c r="I126" s="67"/>
      <c r="J126" s="67"/>
      <c r="K126" s="45"/>
      <c r="L126" s="45"/>
      <c r="M126" s="45"/>
      <c r="N126" s="45"/>
      <c r="O126" s="45"/>
      <c r="P126" s="45"/>
      <c r="Q126" s="74"/>
      <c r="R126" s="45"/>
      <c r="S126" s="45"/>
      <c r="T126" s="74"/>
      <c r="U126" s="75"/>
      <c r="V126" s="76"/>
      <c r="W126" s="77"/>
      <c r="X126" s="76"/>
      <c r="Y126" s="78"/>
      <c r="Z126" s="76"/>
      <c r="AA126" s="76"/>
      <c r="AB126" s="74"/>
      <c r="AC126" s="74"/>
      <c r="AD126" s="79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56"/>
      <c r="AY126" s="56"/>
      <c r="AZ126" s="56"/>
      <c r="BA126" s="56"/>
      <c r="BB126" s="43"/>
      <c r="BC126" s="43"/>
      <c r="BD126" s="43"/>
      <c r="BE126" s="10"/>
    </row>
    <row r="127" spans="1:57" s="4" customFormat="1">
      <c r="A127" s="45"/>
      <c r="B127" s="45"/>
      <c r="C127" s="45"/>
      <c r="D127" s="45"/>
      <c r="E127" s="45"/>
      <c r="F127" s="45"/>
      <c r="G127" s="67"/>
      <c r="H127" s="67"/>
      <c r="I127" s="67"/>
      <c r="J127" s="67"/>
      <c r="K127" s="45"/>
      <c r="L127" s="45"/>
      <c r="M127" s="45"/>
      <c r="N127" s="45"/>
      <c r="O127" s="45"/>
      <c r="P127" s="45"/>
      <c r="Q127" s="74"/>
      <c r="R127" s="45"/>
      <c r="S127" s="45"/>
      <c r="T127" s="74"/>
      <c r="U127" s="75"/>
      <c r="V127" s="76"/>
      <c r="W127" s="77"/>
      <c r="X127" s="76"/>
      <c r="Y127" s="78"/>
      <c r="Z127" s="76"/>
      <c r="AA127" s="76"/>
      <c r="AB127" s="74"/>
      <c r="AC127" s="74"/>
      <c r="AD127" s="79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56"/>
      <c r="AY127" s="56"/>
      <c r="AZ127" s="56"/>
      <c r="BA127" s="56"/>
      <c r="BB127" s="43"/>
      <c r="BC127" s="43"/>
      <c r="BD127" s="43"/>
      <c r="BE127" s="10"/>
    </row>
    <row r="128" spans="1:57" s="4" customFormat="1">
      <c r="A128" s="45"/>
      <c r="B128" s="45"/>
      <c r="C128" s="45"/>
      <c r="D128" s="45"/>
      <c r="E128" s="45"/>
      <c r="F128" s="45"/>
      <c r="G128" s="67"/>
      <c r="H128" s="67"/>
      <c r="I128" s="67"/>
      <c r="J128" s="67"/>
      <c r="K128" s="45"/>
      <c r="L128" s="45"/>
      <c r="M128" s="45"/>
      <c r="N128" s="45"/>
      <c r="O128" s="45"/>
      <c r="P128" s="45"/>
      <c r="Q128" s="74"/>
      <c r="R128" s="45"/>
      <c r="S128" s="45"/>
      <c r="T128" s="74"/>
      <c r="U128" s="75"/>
      <c r="V128" s="76"/>
      <c r="W128" s="77"/>
      <c r="X128" s="76"/>
      <c r="Y128" s="78"/>
      <c r="Z128" s="76"/>
      <c r="AA128" s="76"/>
      <c r="AB128" s="74"/>
      <c r="AC128" s="74"/>
      <c r="AD128" s="79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56"/>
      <c r="AY128" s="56"/>
      <c r="AZ128" s="56"/>
      <c r="BA128" s="56"/>
      <c r="BB128" s="43"/>
      <c r="BC128" s="43"/>
      <c r="BD128" s="43"/>
      <c r="BE128" s="10"/>
    </row>
    <row r="129" spans="1:57" s="4" customFormat="1">
      <c r="A129" s="45"/>
      <c r="B129" s="45"/>
      <c r="C129" s="45"/>
      <c r="D129" s="45"/>
      <c r="E129" s="45"/>
      <c r="F129" s="45"/>
      <c r="G129" s="67"/>
      <c r="H129" s="67"/>
      <c r="I129" s="67"/>
      <c r="J129" s="67"/>
      <c r="K129" s="45"/>
      <c r="L129" s="45"/>
      <c r="M129" s="45"/>
      <c r="N129" s="45"/>
      <c r="O129" s="45"/>
      <c r="P129" s="45"/>
      <c r="Q129" s="74"/>
      <c r="R129" s="45"/>
      <c r="S129" s="45"/>
      <c r="T129" s="74"/>
      <c r="U129" s="75"/>
      <c r="V129" s="76"/>
      <c r="W129" s="77"/>
      <c r="X129" s="76"/>
      <c r="Y129" s="78"/>
      <c r="Z129" s="76"/>
      <c r="AA129" s="76"/>
      <c r="AB129" s="74"/>
      <c r="AC129" s="74"/>
      <c r="AD129" s="79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56"/>
      <c r="AY129" s="56"/>
      <c r="AZ129" s="56"/>
      <c r="BA129" s="56"/>
      <c r="BB129" s="43"/>
      <c r="BC129" s="43"/>
      <c r="BD129" s="43"/>
      <c r="BE129" s="10"/>
    </row>
    <row r="130" spans="1:57" s="4" customFormat="1">
      <c r="A130" s="45"/>
      <c r="B130" s="45"/>
      <c r="C130" s="45"/>
      <c r="D130" s="45"/>
      <c r="E130" s="45"/>
      <c r="F130" s="45"/>
      <c r="G130" s="67"/>
      <c r="H130" s="67"/>
      <c r="I130" s="67"/>
      <c r="J130" s="67"/>
      <c r="K130" s="45"/>
      <c r="L130" s="45"/>
      <c r="M130" s="45"/>
      <c r="N130" s="45"/>
      <c r="O130" s="45"/>
      <c r="P130" s="45"/>
      <c r="Q130" s="74"/>
      <c r="R130" s="45"/>
      <c r="S130" s="45"/>
      <c r="T130" s="74"/>
      <c r="U130" s="75"/>
      <c r="V130" s="76"/>
      <c r="W130" s="77"/>
      <c r="X130" s="76"/>
      <c r="Y130" s="78"/>
      <c r="Z130" s="76"/>
      <c r="AA130" s="76"/>
      <c r="AB130" s="74"/>
      <c r="AC130" s="74"/>
      <c r="AD130" s="79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2"/>
      <c r="AY130" s="2"/>
      <c r="AZ130" s="2"/>
      <c r="BA130" s="2"/>
      <c r="BB130" s="10"/>
      <c r="BC130" s="10"/>
      <c r="BD130" s="10"/>
      <c r="BE130" s="10"/>
    </row>
    <row r="131" spans="1:57" s="10" customFormat="1">
      <c r="A131" s="45"/>
      <c r="B131" s="45"/>
      <c r="C131" s="45"/>
      <c r="D131" s="45"/>
      <c r="E131" s="45"/>
      <c r="F131" s="45"/>
      <c r="G131" s="67"/>
      <c r="H131" s="67"/>
      <c r="I131" s="67"/>
      <c r="J131" s="67"/>
      <c r="K131" s="45"/>
      <c r="L131" s="45"/>
      <c r="M131" s="45"/>
      <c r="N131" s="45"/>
      <c r="O131" s="45"/>
      <c r="P131" s="45"/>
      <c r="Q131" s="74"/>
      <c r="R131" s="45"/>
      <c r="S131" s="45"/>
      <c r="T131" s="74"/>
      <c r="U131" s="75"/>
      <c r="V131" s="76"/>
      <c r="W131" s="77"/>
      <c r="X131" s="76"/>
      <c r="Y131" s="78"/>
      <c r="Z131" s="76"/>
      <c r="AA131" s="76"/>
      <c r="AB131" s="74"/>
      <c r="AC131" s="74"/>
      <c r="AD131" s="79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2"/>
      <c r="AY131" s="2"/>
      <c r="AZ131" s="2"/>
      <c r="BA131" s="2"/>
    </row>
    <row r="132" spans="1:57" s="10" customFormat="1">
      <c r="A132" s="45"/>
      <c r="B132" s="45"/>
      <c r="C132" s="45"/>
      <c r="D132" s="45"/>
      <c r="E132" s="45"/>
      <c r="F132" s="45"/>
      <c r="G132" s="67"/>
      <c r="H132" s="67"/>
      <c r="I132" s="67"/>
      <c r="J132" s="67"/>
      <c r="K132" s="45"/>
      <c r="L132" s="45"/>
      <c r="M132" s="45"/>
      <c r="N132" s="45"/>
      <c r="O132" s="45"/>
      <c r="P132" s="45"/>
      <c r="Q132" s="74"/>
      <c r="R132" s="45"/>
      <c r="S132" s="45"/>
      <c r="T132" s="74"/>
      <c r="U132" s="75"/>
      <c r="V132" s="76"/>
      <c r="W132" s="77"/>
      <c r="X132" s="76"/>
      <c r="Y132" s="78"/>
      <c r="Z132" s="76"/>
      <c r="AA132" s="76"/>
      <c r="AB132" s="74"/>
      <c r="AC132" s="74"/>
      <c r="AD132" s="79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2"/>
      <c r="AY132" s="2"/>
      <c r="AZ132" s="2"/>
      <c r="BA132" s="2"/>
    </row>
    <row r="133" spans="1:57" s="10" customFormat="1">
      <c r="A133" s="45"/>
      <c r="B133" s="45"/>
      <c r="C133" s="45"/>
      <c r="D133" s="45"/>
      <c r="E133" s="45"/>
      <c r="F133" s="45"/>
      <c r="G133" s="67"/>
      <c r="H133" s="67"/>
      <c r="I133" s="67"/>
      <c r="J133" s="67"/>
      <c r="K133" s="45"/>
      <c r="L133" s="45"/>
      <c r="M133" s="45"/>
      <c r="N133" s="45"/>
      <c r="O133" s="45"/>
      <c r="P133" s="45"/>
      <c r="Q133" s="74"/>
      <c r="R133" s="45"/>
      <c r="S133" s="45"/>
      <c r="T133" s="74"/>
      <c r="U133" s="75"/>
      <c r="V133" s="76"/>
      <c r="W133" s="77"/>
      <c r="X133" s="76"/>
      <c r="Y133" s="78"/>
      <c r="Z133" s="76"/>
      <c r="AA133" s="76"/>
      <c r="AB133" s="74"/>
      <c r="AC133" s="74"/>
      <c r="AD133" s="79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2"/>
      <c r="AY133" s="2"/>
      <c r="AZ133" s="2"/>
      <c r="BA133" s="2"/>
    </row>
    <row r="134" spans="1:57" s="10" customFormat="1">
      <c r="A134" s="45"/>
      <c r="B134" s="45"/>
      <c r="C134" s="45"/>
      <c r="D134" s="45"/>
      <c r="E134" s="45"/>
      <c r="F134" s="45"/>
      <c r="G134" s="67"/>
      <c r="H134" s="67"/>
      <c r="I134" s="67"/>
      <c r="J134" s="67"/>
      <c r="K134" s="45"/>
      <c r="L134" s="45"/>
      <c r="M134" s="45"/>
      <c r="N134" s="45"/>
      <c r="O134" s="45"/>
      <c r="P134" s="45"/>
      <c r="Q134" s="74"/>
      <c r="R134" s="45"/>
      <c r="S134" s="45"/>
      <c r="T134" s="74"/>
      <c r="U134" s="75"/>
      <c r="V134" s="76"/>
      <c r="W134" s="77"/>
      <c r="X134" s="76"/>
      <c r="Y134" s="78"/>
      <c r="Z134" s="76"/>
      <c r="AA134" s="76"/>
      <c r="AB134" s="74"/>
      <c r="AC134" s="74"/>
      <c r="AD134" s="79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2"/>
      <c r="AY134" s="2"/>
      <c r="AZ134" s="2"/>
      <c r="BA134" s="2"/>
    </row>
    <row r="135" spans="1:57">
      <c r="AX135" s="138"/>
      <c r="AY135" s="138"/>
      <c r="AZ135" s="138"/>
      <c r="BA135" s="138"/>
    </row>
    <row r="136" spans="1:57">
      <c r="AX136" s="138"/>
      <c r="AY136" s="138"/>
      <c r="AZ136" s="138"/>
      <c r="BA136" s="138"/>
    </row>
    <row r="137" spans="1:57">
      <c r="AX137" s="138"/>
      <c r="AY137" s="138"/>
      <c r="AZ137" s="138"/>
      <c r="BA137" s="138"/>
    </row>
    <row r="138" spans="1:57">
      <c r="AX138" s="138"/>
      <c r="AY138" s="138"/>
      <c r="AZ138" s="138"/>
      <c r="BA138" s="138"/>
    </row>
    <row r="139" spans="1:57">
      <c r="AX139" s="138"/>
      <c r="AY139" s="138"/>
      <c r="AZ139" s="138"/>
      <c r="BA139" s="138"/>
    </row>
    <row r="140" spans="1:57">
      <c r="AX140" s="138"/>
      <c r="AY140" s="138"/>
      <c r="AZ140" s="138"/>
      <c r="BA140" s="138"/>
    </row>
    <row r="141" spans="1:57">
      <c r="AX141" s="138"/>
      <c r="AY141" s="138"/>
      <c r="AZ141" s="138"/>
      <c r="BA141" s="138"/>
    </row>
    <row r="142" spans="1:57">
      <c r="AX142" s="138"/>
      <c r="AY142" s="138"/>
      <c r="AZ142" s="138"/>
      <c r="BA142" s="138"/>
    </row>
    <row r="143" spans="1:57">
      <c r="AX143" s="138"/>
      <c r="AY143" s="138"/>
      <c r="AZ143" s="138"/>
      <c r="BA143" s="138"/>
    </row>
    <row r="144" spans="1:57">
      <c r="AX144" s="138"/>
      <c r="AY144" s="138"/>
      <c r="AZ144" s="138"/>
      <c r="BA144" s="138"/>
    </row>
    <row r="145" spans="50:53">
      <c r="AX145" s="138"/>
      <c r="AY145" s="138"/>
      <c r="AZ145" s="138"/>
      <c r="BA145" s="138"/>
    </row>
    <row r="146" spans="50:53">
      <c r="AX146" s="138"/>
      <c r="AY146" s="138"/>
      <c r="AZ146" s="138"/>
      <c r="BA146" s="138"/>
    </row>
    <row r="147" spans="50:53">
      <c r="AX147" s="138"/>
      <c r="AY147" s="138"/>
      <c r="AZ147" s="138"/>
      <c r="BA147" s="138"/>
    </row>
  </sheetData>
  <mergeCells count="3">
    <mergeCell ref="U4:X4"/>
    <mergeCell ref="AB4:AG4"/>
    <mergeCell ref="AH4:A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SoftPack©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</cp:lastModifiedBy>
  <dcterms:created xsi:type="dcterms:W3CDTF">2015-01-20T20:15:10Z</dcterms:created>
  <dcterms:modified xsi:type="dcterms:W3CDTF">2015-02-03T18:56:30Z</dcterms:modified>
</cp:coreProperties>
</file>