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autoCompressPictures="0" defaultThemeVersion="124226"/>
  <bookViews>
    <workbookView xWindow="0" yWindow="0" windowWidth="15600" windowHeight="7155" tabRatio="776" firstSheet="6" activeTab="6"/>
  </bookViews>
  <sheets>
    <sheet name="tamazula" sheetId="66" r:id="rId1"/>
    <sheet name="arandas" sheetId="67" r:id="rId2"/>
    <sheet name="lagos" sheetId="70" r:id="rId3"/>
    <sheet name="el grullo" sheetId="63" r:id="rId4"/>
    <sheet name="cocula " sheetId="84" r:id="rId5"/>
    <sheet name="zapotlanejo" sheetId="64" r:id="rId6"/>
    <sheet name="PRESUPUESTO DE EGRESOS 2017" sheetId="86" r:id="rId7"/>
  </sheets>
  <externalReferences>
    <externalReference r:id="rId8"/>
  </externalReferences>
  <definedNames>
    <definedName name="_xlnm._FilterDatabase" localSheetId="6" hidden="1">'PRESUPUESTO DE EGRESOS 2017'!$A$1:$J$729</definedName>
    <definedName name="adfafd">#REF!</definedName>
    <definedName name="adsfadgfgfb">#REF!</definedName>
    <definedName name="AFGADG">#REF!</definedName>
    <definedName name="_xlnm.Print_Area" localSheetId="1">arandas!$A$8:$F$11</definedName>
    <definedName name="_xlnm.Print_Area" localSheetId="4">'cocula '!$A$8:$F$10</definedName>
    <definedName name="_xlnm.Print_Area" localSheetId="3">'el grullo'!$A$9:$F$11</definedName>
    <definedName name="_xlnm.Print_Area" localSheetId="2">lagos!$A$8:$F$11</definedName>
    <definedName name="_xlnm.Print_Area" localSheetId="0">tamazula!$A$8:$F$11</definedName>
    <definedName name="_xlnm.Print_Area" localSheetId="5">zapotlanejo!$A$8:$F$11</definedName>
    <definedName name="asdf">#REF!</definedName>
    <definedName name="_xlnm.Database" localSheetId="1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  <definedName name="bb" localSheetId="6">#REF!</definedName>
    <definedName name="bb">#REF!</definedName>
    <definedName name="bbb" localSheetId="6">#REF!</definedName>
    <definedName name="bbb">#REF!</definedName>
    <definedName name="bbd" localSheetId="6">#REF!</definedName>
    <definedName name="bbd">#REF!</definedName>
    <definedName name="bd" localSheetId="6">#REF!</definedName>
    <definedName name="bd">#REF!</definedName>
    <definedName name="dafghjklj">#REF!</definedName>
    <definedName name="dd" localSheetId="6">#REF!</definedName>
    <definedName name="dd">#REF!</definedName>
    <definedName name="ddd">#REF!</definedName>
    <definedName name="dddf">#REF!</definedName>
    <definedName name="dfadfadsfadsfdas">#REF!</definedName>
    <definedName name="dhjhgjhjdghjsg">#REF!</definedName>
    <definedName name="drtuy">#REF!</definedName>
    <definedName name="dsADS">#REF!</definedName>
    <definedName name="edd">#REF!</definedName>
    <definedName name="fdgarhyhj">#REF!</definedName>
    <definedName name="fgsgsfg">#REF!</definedName>
    <definedName name="gshfgh">#REF!</definedName>
    <definedName name="iklik">#REF!</definedName>
    <definedName name="jhgfgds">#REF!</definedName>
    <definedName name="kjhgf">#REF!</definedName>
    <definedName name="kllk">#REF!</definedName>
    <definedName name="kuku">#REF!</definedName>
    <definedName name="kukuykuy">#REF!</definedName>
    <definedName name="lili">#REF!</definedName>
    <definedName name="lilil">#REF!</definedName>
    <definedName name="lilili">#REF!</definedName>
    <definedName name="llll">#REF!</definedName>
    <definedName name="ñlkjhg">#REF!</definedName>
    <definedName name="ooo">#REF!</definedName>
    <definedName name="ppp">#REF!</definedName>
    <definedName name="rggfffgs">#REF!</definedName>
    <definedName name="ryukjhkghjk">#REF!</definedName>
    <definedName name="sdfasdfasdf">#REF!</definedName>
    <definedName name="SFGSDF">#REF!</definedName>
    <definedName name="sfgsfg">#REF!</definedName>
    <definedName name="thdthdt">#REF!</definedName>
    <definedName name="thrtghst">#REF!</definedName>
    <definedName name="yukryjryjyt">#REF!</definedName>
    <definedName name="yuku">#REF!</definedName>
  </definedNames>
  <calcPr calcId="144525"/>
</workbook>
</file>

<file path=xl/calcChain.xml><?xml version="1.0" encoding="utf-8"?>
<calcChain xmlns="http://schemas.openxmlformats.org/spreadsheetml/2006/main">
  <c r="D511" i="70" l="1"/>
  <c r="H511" i="70"/>
  <c r="D513" i="70"/>
  <c r="G513" i="70"/>
  <c r="G518" i="70"/>
  <c r="D536" i="70"/>
  <c r="I609" i="70" l="1"/>
  <c r="F621" i="64"/>
  <c r="G725" i="70" l="1"/>
  <c r="E725" i="63"/>
  <c r="F725" i="70"/>
  <c r="G725" i="84"/>
  <c r="D536" i="84"/>
  <c r="F536" i="84"/>
  <c r="D521" i="84"/>
  <c r="D511" i="84"/>
  <c r="F511" i="84"/>
  <c r="F393" i="84"/>
  <c r="D393" i="84"/>
  <c r="G725" i="63"/>
  <c r="D518" i="63"/>
  <c r="G518" i="63"/>
  <c r="D513" i="63"/>
  <c r="D511" i="63"/>
  <c r="G511" i="63"/>
  <c r="G318" i="63"/>
  <c r="F511" i="63"/>
  <c r="G248" i="70" l="1"/>
  <c r="D660" i="70"/>
  <c r="F157" i="66"/>
  <c r="D157" i="66"/>
  <c r="D624" i="66"/>
  <c r="F624" i="66"/>
  <c r="F609" i="66"/>
  <c r="D609" i="66"/>
  <c r="F376" i="66"/>
  <c r="E725" i="70" l="1"/>
  <c r="F725" i="67"/>
  <c r="F725" i="66"/>
  <c r="C733" i="66" l="1"/>
  <c r="I733" i="64"/>
  <c r="H733" i="64"/>
  <c r="G733" i="64"/>
  <c r="F733" i="64"/>
  <c r="E733" i="64"/>
  <c r="D733" i="64"/>
  <c r="C733" i="64"/>
  <c r="I733" i="84"/>
  <c r="H733" i="84"/>
  <c r="G733" i="84"/>
  <c r="F733" i="84"/>
  <c r="E733" i="84"/>
  <c r="D733" i="84"/>
  <c r="C733" i="84"/>
  <c r="I733" i="63"/>
  <c r="H733" i="63"/>
  <c r="G733" i="63"/>
  <c r="F733" i="63"/>
  <c r="E733" i="63"/>
  <c r="D733" i="63"/>
  <c r="C733" i="63"/>
  <c r="I733" i="70"/>
  <c r="H733" i="70"/>
  <c r="G733" i="70"/>
  <c r="F733" i="70"/>
  <c r="E733" i="70"/>
  <c r="D733" i="70"/>
  <c r="C733" i="70"/>
  <c r="I733" i="67"/>
  <c r="H733" i="67"/>
  <c r="G733" i="67"/>
  <c r="F733" i="67"/>
  <c r="E733" i="67"/>
  <c r="D733" i="67"/>
  <c r="C733" i="67"/>
  <c r="D733" i="66"/>
  <c r="E733" i="66"/>
  <c r="F733" i="66"/>
  <c r="G733" i="66"/>
  <c r="H733" i="66"/>
  <c r="I733" i="66"/>
  <c r="I656" i="70" l="1"/>
  <c r="G609" i="70"/>
  <c r="I603" i="70"/>
  <c r="G603" i="70"/>
  <c r="G513" i="66"/>
  <c r="I465" i="63"/>
  <c r="H402" i="70"/>
  <c r="G395" i="84"/>
  <c r="G391" i="84"/>
  <c r="G390" i="84"/>
  <c r="G376" i="63"/>
  <c r="G366" i="63"/>
  <c r="G361" i="84"/>
  <c r="G355" i="67"/>
  <c r="G353" i="67"/>
  <c r="G329" i="63" l="1"/>
  <c r="G310" i="84"/>
  <c r="G291" i="84"/>
  <c r="G273" i="84"/>
  <c r="E727" i="70" l="1"/>
  <c r="H729" i="64"/>
  <c r="H734" i="64" s="1"/>
  <c r="D729" i="64"/>
  <c r="D734" i="64" s="1"/>
  <c r="C729" i="64"/>
  <c r="C734" i="64" s="1"/>
  <c r="I728" i="64"/>
  <c r="J728" i="64" s="1"/>
  <c r="I727" i="64"/>
  <c r="H727" i="64"/>
  <c r="G727" i="64"/>
  <c r="G729" i="64" s="1"/>
  <c r="G734" i="64" s="1"/>
  <c r="F727" i="64"/>
  <c r="E727" i="64"/>
  <c r="D727" i="64"/>
  <c r="C727" i="64"/>
  <c r="J726" i="64"/>
  <c r="J725" i="64"/>
  <c r="J727" i="64" s="1"/>
  <c r="J724" i="64"/>
  <c r="J723" i="64"/>
  <c r="I722" i="64"/>
  <c r="I729" i="64" s="1"/>
  <c r="I734" i="64" s="1"/>
  <c r="H722" i="64"/>
  <c r="G722" i="64"/>
  <c r="F722" i="64"/>
  <c r="E722" i="64"/>
  <c r="E729" i="64" s="1"/>
  <c r="E734" i="64" s="1"/>
  <c r="D722" i="64"/>
  <c r="C722" i="64"/>
  <c r="J721" i="64"/>
  <c r="J722" i="64" s="1"/>
  <c r="H729" i="84"/>
  <c r="H734" i="84" s="1"/>
  <c r="C729" i="84"/>
  <c r="C734" i="84" s="1"/>
  <c r="I728" i="84"/>
  <c r="J728" i="84" s="1"/>
  <c r="I727" i="84"/>
  <c r="H727" i="84"/>
  <c r="G727" i="84"/>
  <c r="F727" i="84"/>
  <c r="E727" i="84"/>
  <c r="D727" i="84"/>
  <c r="C727" i="84"/>
  <c r="J726" i="84"/>
  <c r="J725" i="84"/>
  <c r="J727" i="84" s="1"/>
  <c r="J724" i="84"/>
  <c r="J723" i="84"/>
  <c r="I722" i="84"/>
  <c r="I729" i="84" s="1"/>
  <c r="I734" i="84" s="1"/>
  <c r="H722" i="84"/>
  <c r="G722" i="84"/>
  <c r="F722" i="84"/>
  <c r="E722" i="84"/>
  <c r="D722" i="84"/>
  <c r="C722" i="84"/>
  <c r="J721" i="84"/>
  <c r="J722" i="84" s="1"/>
  <c r="I728" i="63"/>
  <c r="J728" i="63" s="1"/>
  <c r="I727" i="63"/>
  <c r="H727" i="63"/>
  <c r="G727" i="63"/>
  <c r="F727" i="63"/>
  <c r="E727" i="63"/>
  <c r="D727" i="63"/>
  <c r="C727" i="63"/>
  <c r="J726" i="63"/>
  <c r="J725" i="63"/>
  <c r="J727" i="63" s="1"/>
  <c r="J724" i="63"/>
  <c r="J723" i="63"/>
  <c r="I722" i="63"/>
  <c r="H722" i="63"/>
  <c r="G722" i="63"/>
  <c r="F722" i="63"/>
  <c r="E722" i="63"/>
  <c r="D722" i="63"/>
  <c r="C722" i="63"/>
  <c r="C729" i="63" s="1"/>
  <c r="C734" i="63" s="1"/>
  <c r="J721" i="63"/>
  <c r="J722" i="63" s="1"/>
  <c r="I728" i="70"/>
  <c r="J728" i="70" s="1"/>
  <c r="I727" i="70"/>
  <c r="H727" i="70"/>
  <c r="G727" i="70"/>
  <c r="F727" i="70"/>
  <c r="D727" i="70"/>
  <c r="C727" i="70"/>
  <c r="J726" i="70"/>
  <c r="J724" i="70"/>
  <c r="J723" i="70"/>
  <c r="I722" i="70"/>
  <c r="H722" i="70"/>
  <c r="G722" i="70"/>
  <c r="F722" i="70"/>
  <c r="E722" i="70"/>
  <c r="D722" i="70"/>
  <c r="C722" i="70"/>
  <c r="J721" i="70"/>
  <c r="J722" i="70" s="1"/>
  <c r="C729" i="67"/>
  <c r="C734" i="67" s="1"/>
  <c r="I728" i="67"/>
  <c r="J728" i="67" s="1"/>
  <c r="I727" i="67"/>
  <c r="H727" i="67"/>
  <c r="G727" i="67"/>
  <c r="F727" i="67"/>
  <c r="E727" i="67"/>
  <c r="D727" i="67"/>
  <c r="C727" i="67"/>
  <c r="J726" i="67"/>
  <c r="J725" i="67"/>
  <c r="J727" i="67" s="1"/>
  <c r="J724" i="67"/>
  <c r="J723" i="67"/>
  <c r="I722" i="67"/>
  <c r="I729" i="67" s="1"/>
  <c r="I734" i="67" s="1"/>
  <c r="H722" i="67"/>
  <c r="G722" i="67"/>
  <c r="F722" i="67"/>
  <c r="E722" i="67"/>
  <c r="E729" i="67" s="1"/>
  <c r="E734" i="67" s="1"/>
  <c r="D722" i="67"/>
  <c r="D729" i="67" s="1"/>
  <c r="D734" i="67" s="1"/>
  <c r="C722" i="67"/>
  <c r="J721" i="67"/>
  <c r="J722" i="67" s="1"/>
  <c r="H727" i="66"/>
  <c r="I727" i="66"/>
  <c r="J725" i="66"/>
  <c r="J727" i="66" s="1"/>
  <c r="J726" i="66"/>
  <c r="J724" i="66"/>
  <c r="J721" i="66"/>
  <c r="D727" i="66"/>
  <c r="E727" i="66"/>
  <c r="F727" i="66"/>
  <c r="G727" i="66"/>
  <c r="C727" i="66"/>
  <c r="C719" i="63"/>
  <c r="D719" i="63"/>
  <c r="E719" i="63"/>
  <c r="F719" i="63"/>
  <c r="G719" i="63"/>
  <c r="H719" i="63"/>
  <c r="I719" i="63"/>
  <c r="J719" i="63"/>
  <c r="I728" i="66"/>
  <c r="J728" i="66" s="1"/>
  <c r="J723" i="66"/>
  <c r="I722" i="66"/>
  <c r="H722" i="66"/>
  <c r="G722" i="66"/>
  <c r="E722" i="66"/>
  <c r="D722" i="66"/>
  <c r="C722" i="66"/>
  <c r="E729" i="63" l="1"/>
  <c r="E734" i="63" s="1"/>
  <c r="H729" i="63"/>
  <c r="H734" i="63" s="1"/>
  <c r="F729" i="67"/>
  <c r="F734" i="67" s="1"/>
  <c r="H729" i="70"/>
  <c r="H734" i="70" s="1"/>
  <c r="J725" i="70"/>
  <c r="J727" i="70" s="1"/>
  <c r="J722" i="66"/>
  <c r="F722" i="66"/>
  <c r="F395" i="84" l="1"/>
  <c r="D395" i="84"/>
  <c r="D376" i="84"/>
  <c r="D390" i="70"/>
  <c r="E390" i="70"/>
  <c r="D307" i="67"/>
  <c r="F307" i="67"/>
  <c r="J602" i="64" l="1"/>
  <c r="J603" i="64"/>
  <c r="J604" i="64"/>
  <c r="J605" i="64"/>
  <c r="J606" i="64"/>
  <c r="J607" i="64"/>
  <c r="J608" i="64"/>
  <c r="J609" i="64"/>
  <c r="J610" i="64"/>
  <c r="J611" i="64"/>
  <c r="J612" i="64"/>
  <c r="J613" i="64"/>
  <c r="J614" i="64"/>
  <c r="J615" i="64"/>
  <c r="J616" i="64"/>
  <c r="J617" i="64"/>
  <c r="J618" i="64"/>
  <c r="J619" i="64"/>
  <c r="J620" i="64"/>
  <c r="J621" i="64"/>
  <c r="J622" i="64"/>
  <c r="J623" i="64"/>
  <c r="J624" i="64"/>
  <c r="J625" i="64"/>
  <c r="J626" i="64"/>
  <c r="J627" i="64"/>
  <c r="J628" i="64"/>
  <c r="J629" i="64"/>
  <c r="J630" i="64"/>
  <c r="J631" i="64"/>
  <c r="J632" i="64"/>
  <c r="J633" i="64"/>
  <c r="J634" i="64"/>
  <c r="J635" i="64"/>
  <c r="J636" i="64"/>
  <c r="J637" i="64"/>
  <c r="J638" i="64"/>
  <c r="J639" i="64"/>
  <c r="J640" i="64"/>
  <c r="J641" i="64"/>
  <c r="J642" i="64"/>
  <c r="J643" i="64"/>
  <c r="J644" i="64"/>
  <c r="J645" i="64"/>
  <c r="J646" i="64"/>
  <c r="J647" i="64"/>
  <c r="J648" i="64"/>
  <c r="J649" i="64"/>
  <c r="J650" i="64"/>
  <c r="J651" i="64"/>
  <c r="J652" i="64"/>
  <c r="J653" i="64"/>
  <c r="J654" i="64"/>
  <c r="J655" i="64"/>
  <c r="J656" i="64"/>
  <c r="J657" i="64"/>
  <c r="J658" i="64"/>
  <c r="J659" i="64"/>
  <c r="J660" i="64"/>
  <c r="J661" i="64"/>
  <c r="J662" i="64"/>
  <c r="J663" i="64"/>
  <c r="J664" i="64"/>
  <c r="J665" i="64"/>
  <c r="J666" i="64"/>
  <c r="J667" i="64"/>
  <c r="J668" i="64"/>
  <c r="J669" i="64"/>
  <c r="J670" i="64"/>
  <c r="J671" i="64"/>
  <c r="J672" i="64"/>
  <c r="J673" i="64"/>
  <c r="J674" i="64"/>
  <c r="J675" i="64"/>
  <c r="J676" i="64"/>
  <c r="J677" i="64"/>
  <c r="J678" i="64"/>
  <c r="J679" i="64"/>
  <c r="J680" i="64"/>
  <c r="J681" i="64"/>
  <c r="J682" i="64"/>
  <c r="J683" i="64"/>
  <c r="J684" i="64"/>
  <c r="J685" i="64"/>
  <c r="J686" i="64"/>
  <c r="J687" i="64"/>
  <c r="J688" i="64"/>
  <c r="J689" i="64"/>
  <c r="J690" i="64"/>
  <c r="J691" i="64"/>
  <c r="J692" i="64"/>
  <c r="J693" i="64"/>
  <c r="J694" i="64"/>
  <c r="J695" i="64"/>
  <c r="J696" i="64"/>
  <c r="J697" i="64"/>
  <c r="J698" i="64"/>
  <c r="J699" i="64"/>
  <c r="J700" i="64"/>
  <c r="J701" i="64"/>
  <c r="J702" i="64"/>
  <c r="J703" i="64"/>
  <c r="J704" i="64"/>
  <c r="J705" i="64"/>
  <c r="J706" i="64"/>
  <c r="J707" i="64"/>
  <c r="J708" i="64"/>
  <c r="J709" i="64"/>
  <c r="J710" i="64"/>
  <c r="J711" i="64"/>
  <c r="J712" i="64"/>
  <c r="J713" i="64"/>
  <c r="J714" i="64"/>
  <c r="J715" i="64"/>
  <c r="J716" i="64"/>
  <c r="J717" i="64"/>
  <c r="J718" i="64"/>
  <c r="J601" i="64"/>
  <c r="J428" i="64"/>
  <c r="J429" i="64"/>
  <c r="J430" i="64"/>
  <c r="J431" i="64"/>
  <c r="J432" i="64"/>
  <c r="J433" i="64"/>
  <c r="J434" i="64"/>
  <c r="J435" i="64"/>
  <c r="J436" i="64"/>
  <c r="J437" i="64"/>
  <c r="J438" i="64"/>
  <c r="J439" i="64"/>
  <c r="J440" i="64"/>
  <c r="J441" i="64"/>
  <c r="J442" i="64"/>
  <c r="J443" i="64"/>
  <c r="J444" i="64"/>
  <c r="J445" i="64"/>
  <c r="J446" i="64"/>
  <c r="J447" i="64"/>
  <c r="J448" i="64"/>
  <c r="J449" i="64"/>
  <c r="J450" i="64"/>
  <c r="J451" i="64"/>
  <c r="J452" i="64"/>
  <c r="J453" i="64"/>
  <c r="J454" i="64"/>
  <c r="J455" i="64"/>
  <c r="J456" i="64"/>
  <c r="J457" i="64"/>
  <c r="J458" i="64"/>
  <c r="J459" i="64"/>
  <c r="J460" i="64"/>
  <c r="J461" i="64"/>
  <c r="J462" i="64"/>
  <c r="J463" i="64"/>
  <c r="J464" i="64"/>
  <c r="J465" i="64"/>
  <c r="J466" i="64"/>
  <c r="J467" i="64"/>
  <c r="J468" i="64"/>
  <c r="J469" i="64"/>
  <c r="J470" i="64"/>
  <c r="J471" i="64"/>
  <c r="J472" i="64"/>
  <c r="J473" i="64"/>
  <c r="J474" i="64"/>
  <c r="J475" i="64"/>
  <c r="J476" i="64"/>
  <c r="J477" i="64"/>
  <c r="J478" i="64"/>
  <c r="J479" i="64"/>
  <c r="J480" i="64"/>
  <c r="J481" i="64"/>
  <c r="J482" i="64"/>
  <c r="J483" i="64"/>
  <c r="J484" i="64"/>
  <c r="J485" i="64"/>
  <c r="J486" i="64"/>
  <c r="J487" i="64"/>
  <c r="J488" i="64"/>
  <c r="J489" i="64"/>
  <c r="J490" i="64"/>
  <c r="J491" i="64"/>
  <c r="J492" i="64"/>
  <c r="J493" i="64"/>
  <c r="J494" i="64"/>
  <c r="J495" i="64"/>
  <c r="J496" i="64"/>
  <c r="J497" i="64"/>
  <c r="J498" i="64"/>
  <c r="J499" i="64"/>
  <c r="J500" i="64"/>
  <c r="J501" i="64"/>
  <c r="J502" i="64"/>
  <c r="J503" i="64"/>
  <c r="J504" i="64"/>
  <c r="J505" i="64"/>
  <c r="J506" i="64"/>
  <c r="J507" i="64"/>
  <c r="J508" i="64"/>
  <c r="J509" i="64"/>
  <c r="J510" i="64"/>
  <c r="J511" i="64"/>
  <c r="J512" i="64"/>
  <c r="J513" i="64"/>
  <c r="J514" i="64"/>
  <c r="J515" i="64"/>
  <c r="J516" i="64"/>
  <c r="J517" i="64"/>
  <c r="J518" i="64"/>
  <c r="J519" i="64"/>
  <c r="J520" i="64"/>
  <c r="J521" i="64"/>
  <c r="J522" i="64"/>
  <c r="J523" i="64"/>
  <c r="J524" i="64"/>
  <c r="J525" i="64"/>
  <c r="J526" i="64"/>
  <c r="J527" i="64"/>
  <c r="J528" i="64"/>
  <c r="J529" i="64"/>
  <c r="J530" i="64"/>
  <c r="J531" i="64"/>
  <c r="J532" i="64"/>
  <c r="J533" i="64"/>
  <c r="J534" i="64"/>
  <c r="J535" i="64"/>
  <c r="J536" i="64"/>
  <c r="J537" i="64"/>
  <c r="J538" i="64"/>
  <c r="J539" i="64"/>
  <c r="J540" i="64"/>
  <c r="J541" i="64"/>
  <c r="J542" i="64"/>
  <c r="J543" i="64"/>
  <c r="J544" i="64"/>
  <c r="J545" i="64"/>
  <c r="J546" i="64"/>
  <c r="J547" i="64"/>
  <c r="J548" i="64"/>
  <c r="J549" i="64"/>
  <c r="J550" i="64"/>
  <c r="J551" i="64"/>
  <c r="J552" i="64"/>
  <c r="J553" i="64"/>
  <c r="J554" i="64"/>
  <c r="J555" i="64"/>
  <c r="J556" i="64"/>
  <c r="J557" i="64"/>
  <c r="J558" i="64"/>
  <c r="J559" i="64"/>
  <c r="J560" i="64"/>
  <c r="J561" i="64"/>
  <c r="J562" i="64"/>
  <c r="J563" i="64"/>
  <c r="J564" i="64"/>
  <c r="J565" i="64"/>
  <c r="J566" i="64"/>
  <c r="J567" i="64"/>
  <c r="J568" i="64"/>
  <c r="J569" i="64"/>
  <c r="J570" i="64"/>
  <c r="J571" i="64"/>
  <c r="J572" i="64"/>
  <c r="J573" i="64"/>
  <c r="J574" i="64"/>
  <c r="J575" i="64"/>
  <c r="J576" i="64"/>
  <c r="J577" i="64"/>
  <c r="J578" i="64"/>
  <c r="J579" i="64"/>
  <c r="J580" i="64"/>
  <c r="J581" i="64"/>
  <c r="J582" i="64"/>
  <c r="J583" i="64"/>
  <c r="J584" i="64"/>
  <c r="J585" i="64"/>
  <c r="J586" i="64"/>
  <c r="J587" i="64"/>
  <c r="J588" i="64"/>
  <c r="J589" i="64"/>
  <c r="J590" i="64"/>
  <c r="J591" i="64"/>
  <c r="J592" i="64"/>
  <c r="J593" i="64"/>
  <c r="J594" i="64"/>
  <c r="J595" i="64"/>
  <c r="J596" i="64"/>
  <c r="J597" i="64"/>
  <c r="J598" i="64"/>
  <c r="J427" i="64"/>
  <c r="J233" i="64"/>
  <c r="J234" i="64"/>
  <c r="J235" i="64"/>
  <c r="J236" i="64"/>
  <c r="J237" i="64"/>
  <c r="J238" i="64"/>
  <c r="J239" i="64"/>
  <c r="J240" i="64"/>
  <c r="J241" i="64"/>
  <c r="J242" i="64"/>
  <c r="J243" i="64"/>
  <c r="J244" i="64"/>
  <c r="J245" i="64"/>
  <c r="J246" i="64"/>
  <c r="J247" i="64"/>
  <c r="J248" i="64"/>
  <c r="J249" i="64"/>
  <c r="J250" i="64"/>
  <c r="J251" i="64"/>
  <c r="J252" i="64"/>
  <c r="J253" i="64"/>
  <c r="J254" i="64"/>
  <c r="J255" i="64"/>
  <c r="J256" i="64"/>
  <c r="J257" i="64"/>
  <c r="J258" i="64"/>
  <c r="J259" i="64"/>
  <c r="J260" i="64"/>
  <c r="J261" i="64"/>
  <c r="J262" i="64"/>
  <c r="J263" i="64"/>
  <c r="J264" i="64"/>
  <c r="J265" i="64"/>
  <c r="J266" i="64"/>
  <c r="J267" i="64"/>
  <c r="J268" i="64"/>
  <c r="J269" i="64"/>
  <c r="J270" i="64"/>
  <c r="J271" i="64"/>
  <c r="J272" i="64"/>
  <c r="J273" i="64"/>
  <c r="J274" i="64"/>
  <c r="J275" i="64"/>
  <c r="J276" i="64"/>
  <c r="J277" i="64"/>
  <c r="J278" i="64"/>
  <c r="J279" i="64"/>
  <c r="J280" i="64"/>
  <c r="J281" i="64"/>
  <c r="J282" i="64"/>
  <c r="J283" i="64"/>
  <c r="J284" i="64"/>
  <c r="J285" i="64"/>
  <c r="J286" i="64"/>
  <c r="J287" i="64"/>
  <c r="J288" i="64"/>
  <c r="J289" i="64"/>
  <c r="J290" i="64"/>
  <c r="J291" i="64"/>
  <c r="J292" i="64"/>
  <c r="J293" i="64"/>
  <c r="J294" i="64"/>
  <c r="J295" i="64"/>
  <c r="J296" i="64"/>
  <c r="J297" i="64"/>
  <c r="J298" i="64"/>
  <c r="J299" i="64"/>
  <c r="J300" i="64"/>
  <c r="J301" i="64"/>
  <c r="J302" i="64"/>
  <c r="J303" i="64"/>
  <c r="J304" i="64"/>
  <c r="J305" i="64"/>
  <c r="J306" i="64"/>
  <c r="J307" i="64"/>
  <c r="J308" i="64"/>
  <c r="J309" i="64"/>
  <c r="J310" i="64"/>
  <c r="J311" i="64"/>
  <c r="J312" i="64"/>
  <c r="J313" i="64"/>
  <c r="J314" i="64"/>
  <c r="J315" i="64"/>
  <c r="J316" i="64"/>
  <c r="J317" i="64"/>
  <c r="J318" i="64"/>
  <c r="J319" i="64"/>
  <c r="J320" i="64"/>
  <c r="J321" i="64"/>
  <c r="J322" i="64"/>
  <c r="J323" i="64"/>
  <c r="J324" i="64"/>
  <c r="J325" i="64"/>
  <c r="J326" i="64"/>
  <c r="J327" i="64"/>
  <c r="J328" i="64"/>
  <c r="J329" i="64"/>
  <c r="J330" i="64"/>
  <c r="J331" i="64"/>
  <c r="J332" i="64"/>
  <c r="J333" i="64"/>
  <c r="J334" i="64"/>
  <c r="J335" i="64"/>
  <c r="J336" i="64"/>
  <c r="J337" i="64"/>
  <c r="J338" i="64"/>
  <c r="J339" i="64"/>
  <c r="J340" i="64"/>
  <c r="J341" i="64"/>
  <c r="J342" i="64"/>
  <c r="J343" i="64"/>
  <c r="J344" i="64"/>
  <c r="J345" i="64"/>
  <c r="J346" i="64"/>
  <c r="J347" i="64"/>
  <c r="J348" i="64"/>
  <c r="J349" i="64"/>
  <c r="J350" i="64"/>
  <c r="J351" i="64"/>
  <c r="J352" i="64"/>
  <c r="J353" i="64"/>
  <c r="J354" i="64"/>
  <c r="J355" i="64"/>
  <c r="J356" i="64"/>
  <c r="J357" i="64"/>
  <c r="J358" i="64"/>
  <c r="J359" i="64"/>
  <c r="J360" i="64"/>
  <c r="J361" i="64"/>
  <c r="J362" i="64"/>
  <c r="J363" i="64"/>
  <c r="J364" i="64"/>
  <c r="J365" i="64"/>
  <c r="J366" i="64"/>
  <c r="J367" i="64"/>
  <c r="J368" i="64"/>
  <c r="J369" i="64"/>
  <c r="J370" i="64"/>
  <c r="J371" i="64"/>
  <c r="J372" i="64"/>
  <c r="J373" i="64"/>
  <c r="J374" i="64"/>
  <c r="J375" i="64"/>
  <c r="J376" i="64"/>
  <c r="J377" i="64"/>
  <c r="J378" i="64"/>
  <c r="J379" i="64"/>
  <c r="J380" i="64"/>
  <c r="J381" i="64"/>
  <c r="J382" i="64"/>
  <c r="J383" i="64"/>
  <c r="J384" i="64"/>
  <c r="J385" i="64"/>
  <c r="J386" i="64"/>
  <c r="J387" i="64"/>
  <c r="J388" i="64"/>
  <c r="J389" i="64"/>
  <c r="J390" i="64"/>
  <c r="J391" i="64"/>
  <c r="J392" i="64"/>
  <c r="J393" i="64"/>
  <c r="J394" i="64"/>
  <c r="J395" i="64"/>
  <c r="J396" i="64"/>
  <c r="J397" i="64"/>
  <c r="J398" i="64"/>
  <c r="J399" i="64"/>
  <c r="J400" i="64"/>
  <c r="J401" i="64"/>
  <c r="J402" i="64"/>
  <c r="J403" i="64"/>
  <c r="J404" i="64"/>
  <c r="J405" i="64"/>
  <c r="J406" i="64"/>
  <c r="J407" i="64"/>
  <c r="J408" i="64"/>
  <c r="J409" i="64"/>
  <c r="J410" i="64"/>
  <c r="J411" i="64"/>
  <c r="J412" i="64"/>
  <c r="J413" i="64"/>
  <c r="J414" i="64"/>
  <c r="J415" i="64"/>
  <c r="J416" i="64"/>
  <c r="J417" i="64"/>
  <c r="J418" i="64"/>
  <c r="J419" i="64"/>
  <c r="J420" i="64"/>
  <c r="J421" i="64"/>
  <c r="J422" i="64"/>
  <c r="J423" i="64"/>
  <c r="J232" i="64"/>
  <c r="J105" i="64"/>
  <c r="J106" i="64"/>
  <c r="J107" i="64"/>
  <c r="J108" i="64"/>
  <c r="J109" i="64"/>
  <c r="J110" i="64"/>
  <c r="J111" i="64"/>
  <c r="J112" i="64"/>
  <c r="J113" i="64"/>
  <c r="J114" i="64"/>
  <c r="J115" i="64"/>
  <c r="J116" i="64"/>
  <c r="J117" i="64"/>
  <c r="J118" i="64"/>
  <c r="J119" i="64"/>
  <c r="J120" i="64"/>
  <c r="J121" i="64"/>
  <c r="J122" i="64"/>
  <c r="J123" i="64"/>
  <c r="J124" i="64"/>
  <c r="J125" i="64"/>
  <c r="J126" i="64"/>
  <c r="J127" i="64"/>
  <c r="J128" i="64"/>
  <c r="J129" i="64"/>
  <c r="J130" i="64"/>
  <c r="J131" i="64"/>
  <c r="J132" i="64"/>
  <c r="J133" i="64"/>
  <c r="J134" i="64"/>
  <c r="J135" i="64"/>
  <c r="J136" i="64"/>
  <c r="J137" i="64"/>
  <c r="J138" i="64"/>
  <c r="J139" i="64"/>
  <c r="J140" i="64"/>
  <c r="J141" i="64"/>
  <c r="J142" i="64"/>
  <c r="J143" i="64"/>
  <c r="J144" i="64"/>
  <c r="J145" i="64"/>
  <c r="J146" i="64"/>
  <c r="J147" i="64"/>
  <c r="J148" i="64"/>
  <c r="J149" i="64"/>
  <c r="J150" i="64"/>
  <c r="J151" i="64"/>
  <c r="J152" i="64"/>
  <c r="J153" i="64"/>
  <c r="J154" i="64"/>
  <c r="J155" i="64"/>
  <c r="J156" i="64"/>
  <c r="J157" i="64"/>
  <c r="J158" i="64"/>
  <c r="J159" i="64"/>
  <c r="J160" i="64"/>
  <c r="J161" i="64"/>
  <c r="J162" i="64"/>
  <c r="J163" i="64"/>
  <c r="J164" i="64"/>
  <c r="J165" i="64"/>
  <c r="J166" i="64"/>
  <c r="J167" i="64"/>
  <c r="J168" i="64"/>
  <c r="J169" i="64"/>
  <c r="J170" i="64"/>
  <c r="J171" i="64"/>
  <c r="J172" i="64"/>
  <c r="J173" i="64"/>
  <c r="J174" i="64"/>
  <c r="J175" i="64"/>
  <c r="J176" i="64"/>
  <c r="J177" i="64"/>
  <c r="J178" i="64"/>
  <c r="J179" i="64"/>
  <c r="J180" i="64"/>
  <c r="J181" i="64"/>
  <c r="J182" i="64"/>
  <c r="J183" i="64"/>
  <c r="J184" i="64"/>
  <c r="J185" i="64"/>
  <c r="J186" i="64"/>
  <c r="J187" i="64"/>
  <c r="J188" i="64"/>
  <c r="J189" i="64"/>
  <c r="J190" i="64"/>
  <c r="J191" i="64"/>
  <c r="J192" i="64"/>
  <c r="J193" i="64"/>
  <c r="J194" i="64"/>
  <c r="J195" i="64"/>
  <c r="J196" i="64"/>
  <c r="J197" i="64"/>
  <c r="J198" i="64"/>
  <c r="J199" i="64"/>
  <c r="J200" i="64"/>
  <c r="J201" i="64"/>
  <c r="J202" i="64"/>
  <c r="J203" i="64"/>
  <c r="J204" i="64"/>
  <c r="J205" i="64"/>
  <c r="J206" i="64"/>
  <c r="J207" i="64"/>
  <c r="J208" i="64"/>
  <c r="J209" i="64"/>
  <c r="J210" i="64"/>
  <c r="J211" i="64"/>
  <c r="J212" i="64"/>
  <c r="J213" i="64"/>
  <c r="J214" i="64"/>
  <c r="J215" i="64"/>
  <c r="J216" i="64"/>
  <c r="J217" i="64"/>
  <c r="J218" i="64"/>
  <c r="J219" i="64"/>
  <c r="J220" i="64"/>
  <c r="J221" i="64"/>
  <c r="J222" i="64"/>
  <c r="J223" i="64"/>
  <c r="J224" i="64"/>
  <c r="J225" i="64"/>
  <c r="J226" i="64"/>
  <c r="J227" i="64"/>
  <c r="J228" i="64"/>
  <c r="J229" i="64"/>
  <c r="J10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J69" i="64"/>
  <c r="J70" i="64"/>
  <c r="J71" i="64"/>
  <c r="J72" i="64"/>
  <c r="J73" i="64"/>
  <c r="J74" i="64"/>
  <c r="J75" i="64"/>
  <c r="J76" i="64"/>
  <c r="J77" i="64"/>
  <c r="J78" i="64"/>
  <c r="J79" i="64"/>
  <c r="J80" i="64"/>
  <c r="J81" i="64"/>
  <c r="J82" i="64"/>
  <c r="J83" i="64"/>
  <c r="J84" i="64"/>
  <c r="J85" i="64"/>
  <c r="J86" i="64"/>
  <c r="J87" i="64"/>
  <c r="J88" i="64"/>
  <c r="J89" i="64"/>
  <c r="J90" i="64"/>
  <c r="J91" i="64"/>
  <c r="J92" i="64"/>
  <c r="J93" i="64"/>
  <c r="J94" i="64"/>
  <c r="J95" i="64"/>
  <c r="J96" i="64"/>
  <c r="J97" i="64"/>
  <c r="J98" i="64"/>
  <c r="J99" i="64"/>
  <c r="J100" i="64"/>
  <c r="J603" i="84"/>
  <c r="J604" i="84"/>
  <c r="J605" i="84"/>
  <c r="J606" i="84"/>
  <c r="J607" i="84"/>
  <c r="J608" i="84"/>
  <c r="J609" i="84"/>
  <c r="J610" i="84"/>
  <c r="J611" i="84"/>
  <c r="J612" i="84"/>
  <c r="J613" i="84"/>
  <c r="J614" i="84"/>
  <c r="J615" i="84"/>
  <c r="J616" i="84"/>
  <c r="J617" i="84"/>
  <c r="J618" i="84"/>
  <c r="J619" i="84"/>
  <c r="J620" i="84"/>
  <c r="J621" i="84"/>
  <c r="J622" i="84"/>
  <c r="J623" i="84"/>
  <c r="J624" i="84"/>
  <c r="J625" i="84"/>
  <c r="J626" i="84"/>
  <c r="J627" i="84"/>
  <c r="J628" i="84"/>
  <c r="J629" i="84"/>
  <c r="J630" i="84"/>
  <c r="J631" i="84"/>
  <c r="J632" i="84"/>
  <c r="J633" i="84"/>
  <c r="J634" i="84"/>
  <c r="J635" i="84"/>
  <c r="J636" i="84"/>
  <c r="J637" i="84"/>
  <c r="J638" i="84"/>
  <c r="J639" i="84"/>
  <c r="J640" i="84"/>
  <c r="J641" i="84"/>
  <c r="J642" i="84"/>
  <c r="J643" i="84"/>
  <c r="J644" i="84"/>
  <c r="J645" i="84"/>
  <c r="J646" i="84"/>
  <c r="J647" i="84"/>
  <c r="J648" i="84"/>
  <c r="J649" i="84"/>
  <c r="J650" i="84"/>
  <c r="J651" i="84"/>
  <c r="J652" i="84"/>
  <c r="J653" i="84"/>
  <c r="J654" i="84"/>
  <c r="J655" i="84"/>
  <c r="J656" i="84"/>
  <c r="J657" i="84"/>
  <c r="J658" i="84"/>
  <c r="J659" i="84"/>
  <c r="J660" i="84"/>
  <c r="J661" i="84"/>
  <c r="J662" i="84"/>
  <c r="J663" i="84"/>
  <c r="J664" i="84"/>
  <c r="J665" i="84"/>
  <c r="J666" i="84"/>
  <c r="J667" i="84"/>
  <c r="J668" i="84"/>
  <c r="J669" i="84"/>
  <c r="J670" i="84"/>
  <c r="J671" i="84"/>
  <c r="J672" i="84"/>
  <c r="J673" i="84"/>
  <c r="J674" i="84"/>
  <c r="J675" i="84"/>
  <c r="J676" i="84"/>
  <c r="J677" i="84"/>
  <c r="J678" i="84"/>
  <c r="J679" i="84"/>
  <c r="J680" i="84"/>
  <c r="J681" i="84"/>
  <c r="J682" i="84"/>
  <c r="J683" i="84"/>
  <c r="J684" i="84"/>
  <c r="J685" i="84"/>
  <c r="J686" i="84"/>
  <c r="J687" i="84"/>
  <c r="J688" i="84"/>
  <c r="J689" i="84"/>
  <c r="J690" i="84"/>
  <c r="J691" i="84"/>
  <c r="J692" i="84"/>
  <c r="J693" i="84"/>
  <c r="J694" i="84"/>
  <c r="J695" i="84"/>
  <c r="J696" i="84"/>
  <c r="J697" i="84"/>
  <c r="J698" i="84"/>
  <c r="J699" i="84"/>
  <c r="J700" i="84"/>
  <c r="J701" i="84"/>
  <c r="J702" i="84"/>
  <c r="J703" i="84"/>
  <c r="J704" i="84"/>
  <c r="J705" i="84"/>
  <c r="J706" i="84"/>
  <c r="J707" i="84"/>
  <c r="J708" i="84"/>
  <c r="J709" i="84"/>
  <c r="J710" i="84"/>
  <c r="J711" i="84"/>
  <c r="J712" i="84"/>
  <c r="J713" i="84"/>
  <c r="J714" i="84"/>
  <c r="J715" i="84"/>
  <c r="J716" i="84"/>
  <c r="J717" i="84"/>
  <c r="J718" i="84"/>
  <c r="J427" i="84"/>
  <c r="J428" i="84"/>
  <c r="J429" i="84"/>
  <c r="J430" i="84"/>
  <c r="J431" i="84"/>
  <c r="J432" i="84"/>
  <c r="J433" i="84"/>
  <c r="J434" i="84"/>
  <c r="J435" i="84"/>
  <c r="J436" i="84"/>
  <c r="J437" i="84"/>
  <c r="J438" i="84"/>
  <c r="J439" i="84"/>
  <c r="J440" i="84"/>
  <c r="J441" i="84"/>
  <c r="J442" i="84"/>
  <c r="J443" i="84"/>
  <c r="J444" i="84"/>
  <c r="J445" i="84"/>
  <c r="J446" i="84"/>
  <c r="J447" i="84"/>
  <c r="J448" i="84"/>
  <c r="J449" i="84"/>
  <c r="J450" i="84"/>
  <c r="J451" i="84"/>
  <c r="J452" i="84"/>
  <c r="J453" i="84"/>
  <c r="J454" i="84"/>
  <c r="J455" i="84"/>
  <c r="J456" i="84"/>
  <c r="J457" i="84"/>
  <c r="J458" i="84"/>
  <c r="J459" i="84"/>
  <c r="J460" i="84"/>
  <c r="J461" i="84"/>
  <c r="J462" i="84"/>
  <c r="J463" i="84"/>
  <c r="J464" i="84"/>
  <c r="J465" i="84"/>
  <c r="J466" i="84"/>
  <c r="J467" i="84"/>
  <c r="J468" i="84"/>
  <c r="J469" i="84"/>
  <c r="J470" i="84"/>
  <c r="J471" i="84"/>
  <c r="J472" i="84"/>
  <c r="J473" i="84"/>
  <c r="J474" i="84"/>
  <c r="J475" i="84"/>
  <c r="J476" i="84"/>
  <c r="J477" i="84"/>
  <c r="J478" i="84"/>
  <c r="J479" i="84"/>
  <c r="J480" i="84"/>
  <c r="J481" i="84"/>
  <c r="J482" i="84"/>
  <c r="J483" i="84"/>
  <c r="J484" i="84"/>
  <c r="J485" i="84"/>
  <c r="J486" i="84"/>
  <c r="J487" i="84"/>
  <c r="J488" i="84"/>
  <c r="J489" i="84"/>
  <c r="J490" i="84"/>
  <c r="J491" i="84"/>
  <c r="J492" i="84"/>
  <c r="J493" i="84"/>
  <c r="J494" i="84"/>
  <c r="J495" i="84"/>
  <c r="J496" i="84"/>
  <c r="J497" i="84"/>
  <c r="J498" i="84"/>
  <c r="J499" i="84"/>
  <c r="J500" i="84"/>
  <c r="J501" i="84"/>
  <c r="J502" i="84"/>
  <c r="J503" i="84"/>
  <c r="J504" i="84"/>
  <c r="J505" i="84"/>
  <c r="J506" i="84"/>
  <c r="J507" i="84"/>
  <c r="J508" i="84"/>
  <c r="J509" i="84"/>
  <c r="J510" i="84"/>
  <c r="J511" i="84"/>
  <c r="J512" i="84"/>
  <c r="J513" i="84"/>
  <c r="J514" i="84"/>
  <c r="J515" i="84"/>
  <c r="J516" i="84"/>
  <c r="J517" i="84"/>
  <c r="J518" i="84"/>
  <c r="J519" i="84"/>
  <c r="J520" i="84"/>
  <c r="J521" i="84"/>
  <c r="J522" i="84"/>
  <c r="J523" i="84"/>
  <c r="J524" i="84"/>
  <c r="J525" i="84"/>
  <c r="J526" i="84"/>
  <c r="J527" i="84"/>
  <c r="J528" i="84"/>
  <c r="J529" i="84"/>
  <c r="J530" i="84"/>
  <c r="J531" i="84"/>
  <c r="J532" i="84"/>
  <c r="J533" i="84"/>
  <c r="J534" i="84"/>
  <c r="J535" i="84"/>
  <c r="J536" i="84"/>
  <c r="J537" i="84"/>
  <c r="J538" i="84"/>
  <c r="J539" i="84"/>
  <c r="J540" i="84"/>
  <c r="J541" i="84"/>
  <c r="J542" i="84"/>
  <c r="J543" i="84"/>
  <c r="J544" i="84"/>
  <c r="J545" i="84"/>
  <c r="J546" i="84"/>
  <c r="J547" i="84"/>
  <c r="J548" i="84"/>
  <c r="J549" i="84"/>
  <c r="J550" i="84"/>
  <c r="J551" i="84"/>
  <c r="J552" i="84"/>
  <c r="J553" i="84"/>
  <c r="J554" i="84"/>
  <c r="J555" i="84"/>
  <c r="J556" i="84"/>
  <c r="J557" i="84"/>
  <c r="J558" i="84"/>
  <c r="J559" i="84"/>
  <c r="J560" i="84"/>
  <c r="J561" i="84"/>
  <c r="J562" i="84"/>
  <c r="J563" i="84"/>
  <c r="J564" i="84"/>
  <c r="J565" i="84"/>
  <c r="J566" i="84"/>
  <c r="J567" i="84"/>
  <c r="J568" i="84"/>
  <c r="J569" i="84"/>
  <c r="J570" i="84"/>
  <c r="J571" i="84"/>
  <c r="J572" i="84"/>
  <c r="J573" i="84"/>
  <c r="J574" i="84"/>
  <c r="J575" i="84"/>
  <c r="J576" i="84"/>
  <c r="J577" i="84"/>
  <c r="J578" i="84"/>
  <c r="J579" i="84"/>
  <c r="J580" i="84"/>
  <c r="J581" i="84"/>
  <c r="J582" i="84"/>
  <c r="J583" i="84"/>
  <c r="J584" i="84"/>
  <c r="J585" i="84"/>
  <c r="J586" i="84"/>
  <c r="J587" i="84"/>
  <c r="J588" i="84"/>
  <c r="J589" i="84"/>
  <c r="J590" i="84"/>
  <c r="J591" i="84"/>
  <c r="J592" i="84"/>
  <c r="J593" i="84"/>
  <c r="J594" i="84"/>
  <c r="J595" i="84"/>
  <c r="J596" i="84"/>
  <c r="J597" i="84"/>
  <c r="J598" i="84"/>
  <c r="J233" i="84"/>
  <c r="J234" i="84"/>
  <c r="J235" i="84"/>
  <c r="J236" i="84"/>
  <c r="J237" i="84"/>
  <c r="J238" i="84"/>
  <c r="J239" i="84"/>
  <c r="J240" i="84"/>
  <c r="J241" i="84"/>
  <c r="J242" i="84"/>
  <c r="J243" i="84"/>
  <c r="J244" i="84"/>
  <c r="J245" i="84"/>
  <c r="J246" i="84"/>
  <c r="J247" i="84"/>
  <c r="J248" i="84"/>
  <c r="J249" i="84"/>
  <c r="J250" i="84"/>
  <c r="J251" i="84"/>
  <c r="J252" i="84"/>
  <c r="J253" i="84"/>
  <c r="J254" i="84"/>
  <c r="J255" i="84"/>
  <c r="J256" i="84"/>
  <c r="J257" i="84"/>
  <c r="J258" i="84"/>
  <c r="J259" i="84"/>
  <c r="J260" i="84"/>
  <c r="J261" i="84"/>
  <c r="J262" i="84"/>
  <c r="J263" i="84"/>
  <c r="J264" i="84"/>
  <c r="J265" i="84"/>
  <c r="J266" i="84"/>
  <c r="J267" i="84"/>
  <c r="J268" i="84"/>
  <c r="J269" i="84"/>
  <c r="J270" i="84"/>
  <c r="J271" i="84"/>
  <c r="J272" i="84"/>
  <c r="J273" i="84"/>
  <c r="J274" i="84"/>
  <c r="J275" i="84"/>
  <c r="J276" i="84"/>
  <c r="J277" i="84"/>
  <c r="J278" i="84"/>
  <c r="J279" i="84"/>
  <c r="J280" i="84"/>
  <c r="J281" i="84"/>
  <c r="J282" i="84"/>
  <c r="J283" i="84"/>
  <c r="J284" i="84"/>
  <c r="J285" i="84"/>
  <c r="J286" i="84"/>
  <c r="J287" i="84"/>
  <c r="J288" i="84"/>
  <c r="J289" i="84"/>
  <c r="J290" i="84"/>
  <c r="J291" i="84"/>
  <c r="J292" i="84"/>
  <c r="J293" i="84"/>
  <c r="J294" i="84"/>
  <c r="J295" i="84"/>
  <c r="J296" i="84"/>
  <c r="J297" i="84"/>
  <c r="J298" i="84"/>
  <c r="J299" i="84"/>
  <c r="J300" i="84"/>
  <c r="J301" i="84"/>
  <c r="J302" i="84"/>
  <c r="J303" i="84"/>
  <c r="J304" i="84"/>
  <c r="J305" i="84"/>
  <c r="J306" i="84"/>
  <c r="J307" i="84"/>
  <c r="J308" i="84"/>
  <c r="J309" i="84"/>
  <c r="J310" i="84"/>
  <c r="J311" i="84"/>
  <c r="J312" i="84"/>
  <c r="J313" i="84"/>
  <c r="J314" i="84"/>
  <c r="J315" i="84"/>
  <c r="J316" i="84"/>
  <c r="J317" i="84"/>
  <c r="J318" i="84"/>
  <c r="J319" i="84"/>
  <c r="J320" i="84"/>
  <c r="J321" i="84"/>
  <c r="J322" i="84"/>
  <c r="J323" i="84"/>
  <c r="J324" i="84"/>
  <c r="J325" i="84"/>
  <c r="J326" i="84"/>
  <c r="J327" i="84"/>
  <c r="J328" i="84"/>
  <c r="J329" i="84"/>
  <c r="J330" i="84"/>
  <c r="J331" i="84"/>
  <c r="J332" i="84"/>
  <c r="J333" i="84"/>
  <c r="J334" i="84"/>
  <c r="J335" i="84"/>
  <c r="J336" i="84"/>
  <c r="J337" i="84"/>
  <c r="J338" i="84"/>
  <c r="J339" i="84"/>
  <c r="J340" i="84"/>
  <c r="J341" i="84"/>
  <c r="J342" i="84"/>
  <c r="J343" i="84"/>
  <c r="J344" i="84"/>
  <c r="J345" i="84"/>
  <c r="J346" i="84"/>
  <c r="J347" i="84"/>
  <c r="J348" i="84"/>
  <c r="J349" i="84"/>
  <c r="J350" i="84"/>
  <c r="J351" i="84"/>
  <c r="J352" i="84"/>
  <c r="J353" i="84"/>
  <c r="J354" i="84"/>
  <c r="J355" i="84"/>
  <c r="J356" i="84"/>
  <c r="J357" i="84"/>
  <c r="J358" i="84"/>
  <c r="J359" i="84"/>
  <c r="J360" i="84"/>
  <c r="J361" i="84"/>
  <c r="J362" i="84"/>
  <c r="J363" i="84"/>
  <c r="J364" i="84"/>
  <c r="J365" i="84"/>
  <c r="J366" i="84"/>
  <c r="J367" i="84"/>
  <c r="J368" i="84"/>
  <c r="J369" i="84"/>
  <c r="J370" i="84"/>
  <c r="J371" i="84"/>
  <c r="J372" i="84"/>
  <c r="J373" i="84"/>
  <c r="J374" i="84"/>
  <c r="J375" i="84"/>
  <c r="J376" i="84"/>
  <c r="J377" i="84"/>
  <c r="J378" i="84"/>
  <c r="J379" i="84"/>
  <c r="J380" i="84"/>
  <c r="J381" i="84"/>
  <c r="J382" i="84"/>
  <c r="J383" i="84"/>
  <c r="J384" i="84"/>
  <c r="J385" i="84"/>
  <c r="J386" i="84"/>
  <c r="J387" i="84"/>
  <c r="J388" i="84"/>
  <c r="J389" i="84"/>
  <c r="J390" i="84"/>
  <c r="J391" i="84"/>
  <c r="J392" i="84"/>
  <c r="J393" i="84"/>
  <c r="J394" i="84"/>
  <c r="J395" i="84"/>
  <c r="J396" i="84"/>
  <c r="J397" i="84"/>
  <c r="J398" i="84"/>
  <c r="J399" i="84"/>
  <c r="J400" i="84"/>
  <c r="J401" i="84"/>
  <c r="J402" i="84"/>
  <c r="J403" i="84"/>
  <c r="J404" i="84"/>
  <c r="J405" i="84"/>
  <c r="J406" i="84"/>
  <c r="J407" i="84"/>
  <c r="J408" i="84"/>
  <c r="J409" i="84"/>
  <c r="J410" i="84"/>
  <c r="J411" i="84"/>
  <c r="J412" i="84"/>
  <c r="J413" i="84"/>
  <c r="J414" i="84"/>
  <c r="J415" i="84"/>
  <c r="J416" i="84"/>
  <c r="J417" i="84"/>
  <c r="J418" i="84"/>
  <c r="J419" i="84"/>
  <c r="J420" i="84"/>
  <c r="J421" i="84"/>
  <c r="J422" i="84"/>
  <c r="J423" i="84"/>
  <c r="J104" i="84"/>
  <c r="J105" i="84"/>
  <c r="J106" i="84"/>
  <c r="J107" i="84"/>
  <c r="J108" i="84"/>
  <c r="J109" i="84"/>
  <c r="J110" i="84"/>
  <c r="J111" i="84"/>
  <c r="J112" i="84"/>
  <c r="J113" i="84"/>
  <c r="J114" i="84"/>
  <c r="J115" i="84"/>
  <c r="J116" i="84"/>
  <c r="J117" i="84"/>
  <c r="J118" i="84"/>
  <c r="J119" i="84"/>
  <c r="J120" i="84"/>
  <c r="J121" i="84"/>
  <c r="J122" i="84"/>
  <c r="J123" i="84"/>
  <c r="J124" i="84"/>
  <c r="J125" i="84"/>
  <c r="J126" i="84"/>
  <c r="J127" i="84"/>
  <c r="J128" i="84"/>
  <c r="J129" i="84"/>
  <c r="J130" i="84"/>
  <c r="J131" i="84"/>
  <c r="J132" i="84"/>
  <c r="J133" i="84"/>
  <c r="J134" i="84"/>
  <c r="J135" i="84"/>
  <c r="J136" i="84"/>
  <c r="J137" i="84"/>
  <c r="J138" i="84"/>
  <c r="J139" i="84"/>
  <c r="J140" i="84"/>
  <c r="J141" i="84"/>
  <c r="J142" i="84"/>
  <c r="J143" i="84"/>
  <c r="J144" i="84"/>
  <c r="J145" i="84"/>
  <c r="J146" i="84"/>
  <c r="J147" i="84"/>
  <c r="J148" i="84"/>
  <c r="J149" i="84"/>
  <c r="J150" i="84"/>
  <c r="J151" i="84"/>
  <c r="J152" i="84"/>
  <c r="J153" i="84"/>
  <c r="J154" i="84"/>
  <c r="J155" i="84"/>
  <c r="J156" i="84"/>
  <c r="J157" i="84"/>
  <c r="J158" i="84"/>
  <c r="J159" i="84"/>
  <c r="J160" i="84"/>
  <c r="J161" i="84"/>
  <c r="J162" i="84"/>
  <c r="J163" i="84"/>
  <c r="J164" i="84"/>
  <c r="J165" i="84"/>
  <c r="J166" i="84"/>
  <c r="J167" i="84"/>
  <c r="J168" i="84"/>
  <c r="J169" i="84"/>
  <c r="J170" i="84"/>
  <c r="J171" i="84"/>
  <c r="J172" i="84"/>
  <c r="J173" i="84"/>
  <c r="J174" i="84"/>
  <c r="J175" i="84"/>
  <c r="J176" i="84"/>
  <c r="J177" i="84"/>
  <c r="J178" i="84"/>
  <c r="J179" i="84"/>
  <c r="J180" i="84"/>
  <c r="J181" i="84"/>
  <c r="J182" i="84"/>
  <c r="J183" i="84"/>
  <c r="J184" i="84"/>
  <c r="J185" i="84"/>
  <c r="J186" i="84"/>
  <c r="J187" i="84"/>
  <c r="J188" i="84"/>
  <c r="J189" i="84"/>
  <c r="J190" i="84"/>
  <c r="J191" i="84"/>
  <c r="J192" i="84"/>
  <c r="J193" i="84"/>
  <c r="J194" i="84"/>
  <c r="J195" i="84"/>
  <c r="J196" i="84"/>
  <c r="J197" i="84"/>
  <c r="J198" i="84"/>
  <c r="J199" i="84"/>
  <c r="J200" i="84"/>
  <c r="J201" i="84"/>
  <c r="J202" i="84"/>
  <c r="J203" i="84"/>
  <c r="J204" i="84"/>
  <c r="J205" i="84"/>
  <c r="J206" i="84"/>
  <c r="J207" i="84"/>
  <c r="J208" i="84"/>
  <c r="J209" i="84"/>
  <c r="J210" i="84"/>
  <c r="J211" i="84"/>
  <c r="J212" i="84"/>
  <c r="J213" i="84"/>
  <c r="J214" i="84"/>
  <c r="J215" i="84"/>
  <c r="J216" i="84"/>
  <c r="J217" i="84"/>
  <c r="J218" i="84"/>
  <c r="J219" i="84"/>
  <c r="J220" i="84"/>
  <c r="J221" i="84"/>
  <c r="J222" i="84"/>
  <c r="J223" i="84"/>
  <c r="J224" i="84"/>
  <c r="J225" i="84"/>
  <c r="J226" i="84"/>
  <c r="J227" i="84"/>
  <c r="J228" i="84"/>
  <c r="J229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30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5" i="84"/>
  <c r="J46" i="84"/>
  <c r="J47" i="84"/>
  <c r="J48" i="84"/>
  <c r="J49" i="84"/>
  <c r="J50" i="84"/>
  <c r="J51" i="84"/>
  <c r="J52" i="84"/>
  <c r="J53" i="84"/>
  <c r="J54" i="84"/>
  <c r="J55" i="84"/>
  <c r="J56" i="84"/>
  <c r="J57" i="84"/>
  <c r="J58" i="84"/>
  <c r="J59" i="84"/>
  <c r="J60" i="84"/>
  <c r="J61" i="84"/>
  <c r="J62" i="84"/>
  <c r="J66" i="84"/>
  <c r="J67" i="84"/>
  <c r="J68" i="84"/>
  <c r="J69" i="84"/>
  <c r="J70" i="84"/>
  <c r="J72" i="84"/>
  <c r="J73" i="84"/>
  <c r="J76" i="84"/>
  <c r="J77" i="84"/>
  <c r="J78" i="84"/>
  <c r="J79" i="84"/>
  <c r="J82" i="84"/>
  <c r="J83" i="84"/>
  <c r="J84" i="84"/>
  <c r="J85" i="84"/>
  <c r="J86" i="84"/>
  <c r="J87" i="84"/>
  <c r="J88" i="84"/>
  <c r="J89" i="84"/>
  <c r="J90" i="84"/>
  <c r="J91" i="84"/>
  <c r="J92" i="84"/>
  <c r="J93" i="84"/>
  <c r="J95" i="84"/>
  <c r="J97" i="84"/>
  <c r="J98" i="84"/>
  <c r="J99" i="84"/>
  <c r="J100" i="84"/>
  <c r="J602" i="63"/>
  <c r="J603" i="63"/>
  <c r="J604" i="63"/>
  <c r="J605" i="63"/>
  <c r="J606" i="63"/>
  <c r="J607" i="63"/>
  <c r="J608" i="63"/>
  <c r="J609" i="63"/>
  <c r="J610" i="63"/>
  <c r="J611" i="63"/>
  <c r="J612" i="63"/>
  <c r="J613" i="63"/>
  <c r="J614" i="63"/>
  <c r="J615" i="63"/>
  <c r="J616" i="63"/>
  <c r="J617" i="63"/>
  <c r="J618" i="63"/>
  <c r="J619" i="63"/>
  <c r="J620" i="63"/>
  <c r="J621" i="63"/>
  <c r="J622" i="63"/>
  <c r="J623" i="63"/>
  <c r="J624" i="63"/>
  <c r="J625" i="63"/>
  <c r="J626" i="63"/>
  <c r="J627" i="63"/>
  <c r="J628" i="63"/>
  <c r="J629" i="63"/>
  <c r="J630" i="63"/>
  <c r="J631" i="63"/>
  <c r="J632" i="63"/>
  <c r="J633" i="63"/>
  <c r="J634" i="63"/>
  <c r="J635" i="63"/>
  <c r="J636" i="63"/>
  <c r="J637" i="63"/>
  <c r="J638" i="63"/>
  <c r="J639" i="63"/>
  <c r="J640" i="63"/>
  <c r="J641" i="63"/>
  <c r="J642" i="63"/>
  <c r="J643" i="63"/>
  <c r="J644" i="63"/>
  <c r="J645" i="63"/>
  <c r="J646" i="63"/>
  <c r="J647" i="63"/>
  <c r="J648" i="63"/>
  <c r="J649" i="63"/>
  <c r="J650" i="63"/>
  <c r="J651" i="63"/>
  <c r="J652" i="63"/>
  <c r="J653" i="63"/>
  <c r="J654" i="63"/>
  <c r="J655" i="63"/>
  <c r="J656" i="63"/>
  <c r="J657" i="63"/>
  <c r="J658" i="63"/>
  <c r="J659" i="63"/>
  <c r="J660" i="63"/>
  <c r="J661" i="63"/>
  <c r="J662" i="63"/>
  <c r="J663" i="63"/>
  <c r="J664" i="63"/>
  <c r="J665" i="63"/>
  <c r="J666" i="63"/>
  <c r="J667" i="63"/>
  <c r="J668" i="63"/>
  <c r="J669" i="63"/>
  <c r="J670" i="63"/>
  <c r="J671" i="63"/>
  <c r="J672" i="63"/>
  <c r="J673" i="63"/>
  <c r="J674" i="63"/>
  <c r="J675" i="63"/>
  <c r="J676" i="63"/>
  <c r="J677" i="63"/>
  <c r="J678" i="63"/>
  <c r="J679" i="63"/>
  <c r="J680" i="63"/>
  <c r="J681" i="63"/>
  <c r="J682" i="63"/>
  <c r="J683" i="63"/>
  <c r="J684" i="63"/>
  <c r="J685" i="63"/>
  <c r="J686" i="63"/>
  <c r="J687" i="63"/>
  <c r="J688" i="63"/>
  <c r="J689" i="63"/>
  <c r="J690" i="63"/>
  <c r="J691" i="63"/>
  <c r="J692" i="63"/>
  <c r="J693" i="63"/>
  <c r="J694" i="63"/>
  <c r="J695" i="63"/>
  <c r="J696" i="63"/>
  <c r="J697" i="63"/>
  <c r="J698" i="63"/>
  <c r="J699" i="63"/>
  <c r="J700" i="63"/>
  <c r="J701" i="63"/>
  <c r="J702" i="63"/>
  <c r="J703" i="63"/>
  <c r="J704" i="63"/>
  <c r="J705" i="63"/>
  <c r="J706" i="63"/>
  <c r="J707" i="63"/>
  <c r="J708" i="63"/>
  <c r="J709" i="63"/>
  <c r="J710" i="63"/>
  <c r="J711" i="63"/>
  <c r="J712" i="63"/>
  <c r="J713" i="63"/>
  <c r="J714" i="63"/>
  <c r="J715" i="63"/>
  <c r="J716" i="63"/>
  <c r="J717" i="63"/>
  <c r="J718" i="63"/>
  <c r="J601" i="63"/>
  <c r="J427" i="63"/>
  <c r="J428" i="63"/>
  <c r="J429" i="63"/>
  <c r="J430" i="63"/>
  <c r="J431" i="63"/>
  <c r="J432" i="63"/>
  <c r="J433" i="63"/>
  <c r="J434" i="63"/>
  <c r="J435" i="63"/>
  <c r="J436" i="63"/>
  <c r="J437" i="63"/>
  <c r="J438" i="63"/>
  <c r="J439" i="63"/>
  <c r="J440" i="63"/>
  <c r="J441" i="63"/>
  <c r="J442" i="63"/>
  <c r="J443" i="63"/>
  <c r="J444" i="63"/>
  <c r="J445" i="63"/>
  <c r="J446" i="63"/>
  <c r="J447" i="63"/>
  <c r="J448" i="63"/>
  <c r="J449" i="63"/>
  <c r="J450" i="63"/>
  <c r="J451" i="63"/>
  <c r="J452" i="63"/>
  <c r="J453" i="63"/>
  <c r="J454" i="63"/>
  <c r="J455" i="63"/>
  <c r="J456" i="63"/>
  <c r="J457" i="63"/>
  <c r="J458" i="63"/>
  <c r="J459" i="63"/>
  <c r="J460" i="63"/>
  <c r="J461" i="63"/>
  <c r="J462" i="63"/>
  <c r="J463" i="63"/>
  <c r="J464" i="63"/>
  <c r="J465" i="63"/>
  <c r="J466" i="63"/>
  <c r="J467" i="63"/>
  <c r="J468" i="63"/>
  <c r="J469" i="63"/>
  <c r="J470" i="63"/>
  <c r="J471" i="63"/>
  <c r="J472" i="63"/>
  <c r="J473" i="63"/>
  <c r="J474" i="63"/>
  <c r="J475" i="63"/>
  <c r="J476" i="63"/>
  <c r="J477" i="63"/>
  <c r="J478" i="63"/>
  <c r="J479" i="63"/>
  <c r="J480" i="63"/>
  <c r="J481" i="63"/>
  <c r="J482" i="63"/>
  <c r="J483" i="63"/>
  <c r="J484" i="63"/>
  <c r="J485" i="63"/>
  <c r="J486" i="63"/>
  <c r="J487" i="63"/>
  <c r="J488" i="63"/>
  <c r="J489" i="63"/>
  <c r="J490" i="63"/>
  <c r="J491" i="63"/>
  <c r="J492" i="63"/>
  <c r="J493" i="63"/>
  <c r="J494" i="63"/>
  <c r="J495" i="63"/>
  <c r="J496" i="63"/>
  <c r="J497" i="63"/>
  <c r="J498" i="63"/>
  <c r="J499" i="63"/>
  <c r="J500" i="63"/>
  <c r="J501" i="63"/>
  <c r="J502" i="63"/>
  <c r="J503" i="63"/>
  <c r="J504" i="63"/>
  <c r="J505" i="63"/>
  <c r="J506" i="63"/>
  <c r="J507" i="63"/>
  <c r="J508" i="63"/>
  <c r="J509" i="63"/>
  <c r="J510" i="63"/>
  <c r="J511" i="63"/>
  <c r="J512" i="63"/>
  <c r="J513" i="63"/>
  <c r="J514" i="63"/>
  <c r="J515" i="63"/>
  <c r="J516" i="63"/>
  <c r="J517" i="63"/>
  <c r="J518" i="63"/>
  <c r="J519" i="63"/>
  <c r="J520" i="63"/>
  <c r="J521" i="63"/>
  <c r="J522" i="63"/>
  <c r="J523" i="63"/>
  <c r="J524" i="63"/>
  <c r="J525" i="63"/>
  <c r="J526" i="63"/>
  <c r="J527" i="63"/>
  <c r="J528" i="63"/>
  <c r="J529" i="63"/>
  <c r="J530" i="63"/>
  <c r="J531" i="63"/>
  <c r="J532" i="63"/>
  <c r="J533" i="63"/>
  <c r="J534" i="63"/>
  <c r="J535" i="63"/>
  <c r="J536" i="63"/>
  <c r="J537" i="63"/>
  <c r="J538" i="63"/>
  <c r="J539" i="63"/>
  <c r="J540" i="63"/>
  <c r="J541" i="63"/>
  <c r="J542" i="63"/>
  <c r="J543" i="63"/>
  <c r="J544" i="63"/>
  <c r="J545" i="63"/>
  <c r="J546" i="63"/>
  <c r="J547" i="63"/>
  <c r="J548" i="63"/>
  <c r="J549" i="63"/>
  <c r="J550" i="63"/>
  <c r="J551" i="63"/>
  <c r="J552" i="63"/>
  <c r="J553" i="63"/>
  <c r="J554" i="63"/>
  <c r="J555" i="63"/>
  <c r="J556" i="63"/>
  <c r="J557" i="63"/>
  <c r="J558" i="63"/>
  <c r="J559" i="63"/>
  <c r="J560" i="63"/>
  <c r="J561" i="63"/>
  <c r="J562" i="63"/>
  <c r="J563" i="63"/>
  <c r="J564" i="63"/>
  <c r="J565" i="63"/>
  <c r="J566" i="63"/>
  <c r="J567" i="63"/>
  <c r="J568" i="63"/>
  <c r="J569" i="63"/>
  <c r="J570" i="63"/>
  <c r="J571" i="63"/>
  <c r="J572" i="63"/>
  <c r="J573" i="63"/>
  <c r="J574" i="63"/>
  <c r="J575" i="63"/>
  <c r="J576" i="63"/>
  <c r="J577" i="63"/>
  <c r="J578" i="63"/>
  <c r="J579" i="63"/>
  <c r="J580" i="63"/>
  <c r="J581" i="63"/>
  <c r="J582" i="63"/>
  <c r="J583" i="63"/>
  <c r="J584" i="63"/>
  <c r="J585" i="63"/>
  <c r="J586" i="63"/>
  <c r="J587" i="63"/>
  <c r="J588" i="63"/>
  <c r="J589" i="63"/>
  <c r="J590" i="63"/>
  <c r="J591" i="63"/>
  <c r="J592" i="63"/>
  <c r="J593" i="63"/>
  <c r="J594" i="63"/>
  <c r="J595" i="63"/>
  <c r="J596" i="63"/>
  <c r="J597" i="63"/>
  <c r="J598" i="63"/>
  <c r="J426" i="63"/>
  <c r="J235" i="63"/>
  <c r="J236" i="63"/>
  <c r="J237" i="63"/>
  <c r="J238" i="63"/>
  <c r="J239" i="63"/>
  <c r="J240" i="63"/>
  <c r="J241" i="63"/>
  <c r="J242" i="63"/>
  <c r="J243" i="63"/>
  <c r="J244" i="63"/>
  <c r="J245" i="63"/>
  <c r="J246" i="63"/>
  <c r="J247" i="63"/>
  <c r="J248" i="63"/>
  <c r="J249" i="63"/>
  <c r="J250" i="63"/>
  <c r="J251" i="63"/>
  <c r="J252" i="63"/>
  <c r="J253" i="63"/>
  <c r="J254" i="63"/>
  <c r="J255" i="63"/>
  <c r="J256" i="63"/>
  <c r="J257" i="63"/>
  <c r="J258" i="63"/>
  <c r="J259" i="63"/>
  <c r="J260" i="63"/>
  <c r="J261" i="63"/>
  <c r="J262" i="63"/>
  <c r="J263" i="63"/>
  <c r="J264" i="63"/>
  <c r="J265" i="63"/>
  <c r="J266" i="63"/>
  <c r="J267" i="63"/>
  <c r="J268" i="63"/>
  <c r="J269" i="63"/>
  <c r="J270" i="63"/>
  <c r="J271" i="63"/>
  <c r="J272" i="63"/>
  <c r="J273" i="63"/>
  <c r="J274" i="63"/>
  <c r="J275" i="63"/>
  <c r="J276" i="63"/>
  <c r="J277" i="63"/>
  <c r="J278" i="63"/>
  <c r="J279" i="63"/>
  <c r="J280" i="63"/>
  <c r="J281" i="63"/>
  <c r="J282" i="63"/>
  <c r="J283" i="63"/>
  <c r="J284" i="63"/>
  <c r="J285" i="63"/>
  <c r="J286" i="63"/>
  <c r="J287" i="63"/>
  <c r="J288" i="63"/>
  <c r="J289" i="63"/>
  <c r="J290" i="63"/>
  <c r="J291" i="63"/>
  <c r="J292" i="63"/>
  <c r="J293" i="63"/>
  <c r="J294" i="63"/>
  <c r="J295" i="63"/>
  <c r="J296" i="63"/>
  <c r="J297" i="63"/>
  <c r="J298" i="63"/>
  <c r="J299" i="63"/>
  <c r="J300" i="63"/>
  <c r="J301" i="63"/>
  <c r="J302" i="63"/>
  <c r="J303" i="63"/>
  <c r="J304" i="63"/>
  <c r="J305" i="63"/>
  <c r="J306" i="63"/>
  <c r="J307" i="63"/>
  <c r="J308" i="63"/>
  <c r="J309" i="63"/>
  <c r="J310" i="63"/>
  <c r="J311" i="63"/>
  <c r="J312" i="63"/>
  <c r="J313" i="63"/>
  <c r="J314" i="63"/>
  <c r="J315" i="63"/>
  <c r="J316" i="63"/>
  <c r="J317" i="63"/>
  <c r="J318" i="63"/>
  <c r="J319" i="63"/>
  <c r="J320" i="63"/>
  <c r="J321" i="63"/>
  <c r="J322" i="63"/>
  <c r="J323" i="63"/>
  <c r="J324" i="63"/>
  <c r="J325" i="63"/>
  <c r="J326" i="63"/>
  <c r="J327" i="63"/>
  <c r="J328" i="63"/>
  <c r="J329" i="63"/>
  <c r="J330" i="63"/>
  <c r="J331" i="63"/>
  <c r="J332" i="63"/>
  <c r="J333" i="63"/>
  <c r="J334" i="63"/>
  <c r="J335" i="63"/>
  <c r="J336" i="63"/>
  <c r="J337" i="63"/>
  <c r="J338" i="63"/>
  <c r="J339" i="63"/>
  <c r="J340" i="63"/>
  <c r="J341" i="63"/>
  <c r="J342" i="63"/>
  <c r="J343" i="63"/>
  <c r="J344" i="63"/>
  <c r="J345" i="63"/>
  <c r="J346" i="63"/>
  <c r="J347" i="63"/>
  <c r="J348" i="63"/>
  <c r="J349" i="63"/>
  <c r="J350" i="63"/>
  <c r="J351" i="63"/>
  <c r="J352" i="63"/>
  <c r="J353" i="63"/>
  <c r="J354" i="63"/>
  <c r="J355" i="63"/>
  <c r="J356" i="63"/>
  <c r="J357" i="63"/>
  <c r="J358" i="63"/>
  <c r="J359" i="63"/>
  <c r="J360" i="63"/>
  <c r="J361" i="63"/>
  <c r="J362" i="63"/>
  <c r="J363" i="63"/>
  <c r="J364" i="63"/>
  <c r="J365" i="63"/>
  <c r="J366" i="63"/>
  <c r="J367" i="63"/>
  <c r="J368" i="63"/>
  <c r="J369" i="63"/>
  <c r="J370" i="63"/>
  <c r="J371" i="63"/>
  <c r="J372" i="63"/>
  <c r="J373" i="63"/>
  <c r="J374" i="63"/>
  <c r="J375" i="63"/>
  <c r="J376" i="63"/>
  <c r="J377" i="63"/>
  <c r="J378" i="63"/>
  <c r="J379" i="63"/>
  <c r="J380" i="63"/>
  <c r="J381" i="63"/>
  <c r="J382" i="63"/>
  <c r="J383" i="63"/>
  <c r="J384" i="63"/>
  <c r="J385" i="63"/>
  <c r="J386" i="63"/>
  <c r="J387" i="63"/>
  <c r="J388" i="63"/>
  <c r="J389" i="63"/>
  <c r="J390" i="63"/>
  <c r="J391" i="63"/>
  <c r="J392" i="63"/>
  <c r="J393" i="63"/>
  <c r="J394" i="63"/>
  <c r="J395" i="63"/>
  <c r="J396" i="63"/>
  <c r="J397" i="63"/>
  <c r="J398" i="63"/>
  <c r="J399" i="63"/>
  <c r="J400" i="63"/>
  <c r="J401" i="63"/>
  <c r="J402" i="63"/>
  <c r="J403" i="63"/>
  <c r="J404" i="63"/>
  <c r="J405" i="63"/>
  <c r="J406" i="63"/>
  <c r="J407" i="63"/>
  <c r="J408" i="63"/>
  <c r="J409" i="63"/>
  <c r="J410" i="63"/>
  <c r="J411" i="63"/>
  <c r="J412" i="63"/>
  <c r="J413" i="63"/>
  <c r="J414" i="63"/>
  <c r="J415" i="63"/>
  <c r="J416" i="63"/>
  <c r="J417" i="63"/>
  <c r="J418" i="63"/>
  <c r="J419" i="63"/>
  <c r="J420" i="63"/>
  <c r="J421" i="63"/>
  <c r="J422" i="63"/>
  <c r="J423" i="63"/>
  <c r="J106" i="63"/>
  <c r="J107" i="63"/>
  <c r="J108" i="63"/>
  <c r="J109" i="63"/>
  <c r="J110" i="63"/>
  <c r="J111" i="63"/>
  <c r="J112" i="63"/>
  <c r="J113" i="63"/>
  <c r="J114" i="63"/>
  <c r="J115" i="63"/>
  <c r="J116" i="63"/>
  <c r="J117" i="63"/>
  <c r="J118" i="63"/>
  <c r="J119" i="63"/>
  <c r="J120" i="63"/>
  <c r="J121" i="63"/>
  <c r="J122" i="63"/>
  <c r="J123" i="63"/>
  <c r="J124" i="63"/>
  <c r="J125" i="63"/>
  <c r="J126" i="63"/>
  <c r="J127" i="63"/>
  <c r="J128" i="63"/>
  <c r="J129" i="63"/>
  <c r="J130" i="63"/>
  <c r="J131" i="63"/>
  <c r="J132" i="63"/>
  <c r="J133" i="63"/>
  <c r="J134" i="63"/>
  <c r="J135" i="63"/>
  <c r="J136" i="63"/>
  <c r="J137" i="63"/>
  <c r="J138" i="63"/>
  <c r="J139" i="63"/>
  <c r="J140" i="63"/>
  <c r="J141" i="63"/>
  <c r="J142" i="63"/>
  <c r="J143" i="63"/>
  <c r="J144" i="63"/>
  <c r="J145" i="63"/>
  <c r="J146" i="63"/>
  <c r="J147" i="63"/>
  <c r="J148" i="63"/>
  <c r="J149" i="63"/>
  <c r="J150" i="63"/>
  <c r="J151" i="63"/>
  <c r="J152" i="63"/>
  <c r="J153" i="63"/>
  <c r="J154" i="63"/>
  <c r="J155" i="63"/>
  <c r="J156" i="63"/>
  <c r="J157" i="63"/>
  <c r="J158" i="63"/>
  <c r="J159" i="63"/>
  <c r="J160" i="63"/>
  <c r="J161" i="63"/>
  <c r="J162" i="63"/>
  <c r="J163" i="63"/>
  <c r="J164" i="63"/>
  <c r="J165" i="63"/>
  <c r="J166" i="63"/>
  <c r="J167" i="63"/>
  <c r="J168" i="63"/>
  <c r="J169" i="63"/>
  <c r="J170" i="63"/>
  <c r="J171" i="63"/>
  <c r="J172" i="63"/>
  <c r="J173" i="63"/>
  <c r="J174" i="63"/>
  <c r="J175" i="63"/>
  <c r="J176" i="63"/>
  <c r="J177" i="63"/>
  <c r="J178" i="63"/>
  <c r="J179" i="63"/>
  <c r="J180" i="63"/>
  <c r="J181" i="63"/>
  <c r="J182" i="63"/>
  <c r="J183" i="63"/>
  <c r="J184" i="63"/>
  <c r="J185" i="63"/>
  <c r="J186" i="63"/>
  <c r="J187" i="63"/>
  <c r="J188" i="63"/>
  <c r="J189" i="63"/>
  <c r="J190" i="63"/>
  <c r="J191" i="63"/>
  <c r="J192" i="63"/>
  <c r="J193" i="63"/>
  <c r="J194" i="63"/>
  <c r="J195" i="63"/>
  <c r="J196" i="63"/>
  <c r="J197" i="63"/>
  <c r="J198" i="63"/>
  <c r="J199" i="63"/>
  <c r="J200" i="63"/>
  <c r="J201" i="63"/>
  <c r="J202" i="63"/>
  <c r="J203" i="63"/>
  <c r="J204" i="63"/>
  <c r="J205" i="63"/>
  <c r="J206" i="63"/>
  <c r="J207" i="63"/>
  <c r="J208" i="63"/>
  <c r="J209" i="63"/>
  <c r="J210" i="63"/>
  <c r="J211" i="63"/>
  <c r="J212" i="63"/>
  <c r="J213" i="63"/>
  <c r="J214" i="63"/>
  <c r="J215" i="63"/>
  <c r="J216" i="63"/>
  <c r="J217" i="63"/>
  <c r="J218" i="63"/>
  <c r="J219" i="63"/>
  <c r="J220" i="63"/>
  <c r="J221" i="63"/>
  <c r="J222" i="63"/>
  <c r="J223" i="63"/>
  <c r="J224" i="63"/>
  <c r="J225" i="63"/>
  <c r="J226" i="63"/>
  <c r="J227" i="63"/>
  <c r="J228" i="63"/>
  <c r="J229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J59" i="63"/>
  <c r="J60" i="63"/>
  <c r="J61" i="63"/>
  <c r="J62" i="63"/>
  <c r="J63" i="63"/>
  <c r="J64" i="63"/>
  <c r="J65" i="63"/>
  <c r="J66" i="63"/>
  <c r="J67" i="63"/>
  <c r="J68" i="63"/>
  <c r="J69" i="63"/>
  <c r="J70" i="63"/>
  <c r="J71" i="63"/>
  <c r="J72" i="63"/>
  <c r="J73" i="63"/>
  <c r="J74" i="63"/>
  <c r="J75" i="63"/>
  <c r="J76" i="63"/>
  <c r="J77" i="63"/>
  <c r="J78" i="63"/>
  <c r="J79" i="63"/>
  <c r="J80" i="63"/>
  <c r="J81" i="63"/>
  <c r="J82" i="63"/>
  <c r="J83" i="63"/>
  <c r="J84" i="63"/>
  <c r="J85" i="63"/>
  <c r="J86" i="63"/>
  <c r="J87" i="63"/>
  <c r="J88" i="63"/>
  <c r="J89" i="63"/>
  <c r="J90" i="63"/>
  <c r="J91" i="63"/>
  <c r="J92" i="63"/>
  <c r="J93" i="63"/>
  <c r="J94" i="63"/>
  <c r="J95" i="63"/>
  <c r="J96" i="63"/>
  <c r="J97" i="63"/>
  <c r="J98" i="63"/>
  <c r="J99" i="63"/>
  <c r="J100" i="63"/>
  <c r="J429" i="70"/>
  <c r="J430" i="70"/>
  <c r="J431" i="70"/>
  <c r="J432" i="70"/>
  <c r="J433" i="70"/>
  <c r="J434" i="70"/>
  <c r="J435" i="70"/>
  <c r="J436" i="70"/>
  <c r="J437" i="70"/>
  <c r="J438" i="70"/>
  <c r="J439" i="70"/>
  <c r="J440" i="70"/>
  <c r="J441" i="70"/>
  <c r="J442" i="70"/>
  <c r="J443" i="70"/>
  <c r="J444" i="70"/>
  <c r="J445" i="70"/>
  <c r="J446" i="70"/>
  <c r="J447" i="70"/>
  <c r="J448" i="70"/>
  <c r="J449" i="70"/>
  <c r="J450" i="70"/>
  <c r="J451" i="70"/>
  <c r="J452" i="70"/>
  <c r="J453" i="70"/>
  <c r="J454" i="70"/>
  <c r="J455" i="70"/>
  <c r="J456" i="70"/>
  <c r="J457" i="70"/>
  <c r="J458" i="70"/>
  <c r="J459" i="70"/>
  <c r="J460" i="70"/>
  <c r="J461" i="70"/>
  <c r="J462" i="70"/>
  <c r="J463" i="70"/>
  <c r="J464" i="70"/>
  <c r="J465" i="70"/>
  <c r="J466" i="70"/>
  <c r="J467" i="70"/>
  <c r="J468" i="70"/>
  <c r="J469" i="70"/>
  <c r="J470" i="70"/>
  <c r="J471" i="70"/>
  <c r="J472" i="70"/>
  <c r="J473" i="70"/>
  <c r="J474" i="70"/>
  <c r="J475" i="70"/>
  <c r="J476" i="70"/>
  <c r="J477" i="70"/>
  <c r="J478" i="70"/>
  <c r="J479" i="70"/>
  <c r="J480" i="70"/>
  <c r="J481" i="70"/>
  <c r="J482" i="70"/>
  <c r="J483" i="70"/>
  <c r="J484" i="70"/>
  <c r="J485" i="70"/>
  <c r="J486" i="70"/>
  <c r="J487" i="70"/>
  <c r="J488" i="70"/>
  <c r="J489" i="70"/>
  <c r="J490" i="70"/>
  <c r="J491" i="70"/>
  <c r="J492" i="70"/>
  <c r="J493" i="70"/>
  <c r="J494" i="70"/>
  <c r="J495" i="70"/>
  <c r="J496" i="70"/>
  <c r="J497" i="70"/>
  <c r="J498" i="70"/>
  <c r="J499" i="70"/>
  <c r="J500" i="70"/>
  <c r="J501" i="70"/>
  <c r="J502" i="70"/>
  <c r="J503" i="70"/>
  <c r="J504" i="70"/>
  <c r="J505" i="70"/>
  <c r="J506" i="70"/>
  <c r="J507" i="70"/>
  <c r="J508" i="70"/>
  <c r="J509" i="70"/>
  <c r="J510" i="70"/>
  <c r="J511" i="70"/>
  <c r="J512" i="70"/>
  <c r="J513" i="70"/>
  <c r="J514" i="70"/>
  <c r="J515" i="70"/>
  <c r="J516" i="70"/>
  <c r="J517" i="70"/>
  <c r="J518" i="70"/>
  <c r="J519" i="70"/>
  <c r="J520" i="70"/>
  <c r="J521" i="70"/>
  <c r="J522" i="70"/>
  <c r="J523" i="70"/>
  <c r="J524" i="70"/>
  <c r="J525" i="70"/>
  <c r="J526" i="70"/>
  <c r="J527" i="70"/>
  <c r="J528" i="70"/>
  <c r="J529" i="70"/>
  <c r="J530" i="70"/>
  <c r="J531" i="70"/>
  <c r="J532" i="70"/>
  <c r="J533" i="70"/>
  <c r="J534" i="70"/>
  <c r="J535" i="70"/>
  <c r="J536" i="70"/>
  <c r="J537" i="70"/>
  <c r="J538" i="70"/>
  <c r="J539" i="70"/>
  <c r="J540" i="70"/>
  <c r="J541" i="70"/>
  <c r="J542" i="70"/>
  <c r="J543" i="70"/>
  <c r="J544" i="70"/>
  <c r="J545" i="70"/>
  <c r="J546" i="70"/>
  <c r="J547" i="70"/>
  <c r="J548" i="70"/>
  <c r="J549" i="70"/>
  <c r="J550" i="70"/>
  <c r="J551" i="70"/>
  <c r="J552" i="70"/>
  <c r="J553" i="70"/>
  <c r="J554" i="70"/>
  <c r="J555" i="70"/>
  <c r="J556" i="70"/>
  <c r="J557" i="70"/>
  <c r="J558" i="70"/>
  <c r="J559" i="70"/>
  <c r="J560" i="70"/>
  <c r="J561" i="70"/>
  <c r="J562" i="70"/>
  <c r="J563" i="70"/>
  <c r="J564" i="70"/>
  <c r="J565" i="70"/>
  <c r="J566" i="70"/>
  <c r="J567" i="70"/>
  <c r="J568" i="70"/>
  <c r="J569" i="70"/>
  <c r="J570" i="70"/>
  <c r="J571" i="70"/>
  <c r="J572" i="70"/>
  <c r="J573" i="70"/>
  <c r="J574" i="70"/>
  <c r="J575" i="70"/>
  <c r="J576" i="70"/>
  <c r="J577" i="70"/>
  <c r="J578" i="70"/>
  <c r="J579" i="70"/>
  <c r="J580" i="70"/>
  <c r="J581" i="70"/>
  <c r="J582" i="70"/>
  <c r="J583" i="70"/>
  <c r="J584" i="70"/>
  <c r="J585" i="70"/>
  <c r="J586" i="70"/>
  <c r="J587" i="70"/>
  <c r="J588" i="70"/>
  <c r="J589" i="70"/>
  <c r="J590" i="70"/>
  <c r="J591" i="70"/>
  <c r="J592" i="70"/>
  <c r="J593" i="70"/>
  <c r="J594" i="70"/>
  <c r="J595" i="70"/>
  <c r="J596" i="70"/>
  <c r="J597" i="70"/>
  <c r="J598" i="70"/>
  <c r="J600" i="70"/>
  <c r="J601" i="70"/>
  <c r="J602" i="70"/>
  <c r="J603" i="70"/>
  <c r="J604" i="70"/>
  <c r="J605" i="70"/>
  <c r="J606" i="70"/>
  <c r="J607" i="70"/>
  <c r="J608" i="70"/>
  <c r="J609" i="70"/>
  <c r="J610" i="70"/>
  <c r="J611" i="70"/>
  <c r="J612" i="70"/>
  <c r="J613" i="70"/>
  <c r="J614" i="70"/>
  <c r="J615" i="70"/>
  <c r="J616" i="70"/>
  <c r="J617" i="70"/>
  <c r="J618" i="70"/>
  <c r="J619" i="70"/>
  <c r="J620" i="70"/>
  <c r="J621" i="70"/>
  <c r="J622" i="70"/>
  <c r="J623" i="70"/>
  <c r="J624" i="70"/>
  <c r="J625" i="70"/>
  <c r="J626" i="70"/>
  <c r="J627" i="70"/>
  <c r="J628" i="70"/>
  <c r="J629" i="70"/>
  <c r="J630" i="70"/>
  <c r="J631" i="70"/>
  <c r="J632" i="70"/>
  <c r="J633" i="70"/>
  <c r="J634" i="70"/>
  <c r="J635" i="70"/>
  <c r="J636" i="70"/>
  <c r="J637" i="70"/>
  <c r="J638" i="70"/>
  <c r="J639" i="70"/>
  <c r="J640" i="70"/>
  <c r="J641" i="70"/>
  <c r="J642" i="70"/>
  <c r="J643" i="70"/>
  <c r="J644" i="70"/>
  <c r="J645" i="70"/>
  <c r="J646" i="70"/>
  <c r="J647" i="70"/>
  <c r="J648" i="70"/>
  <c r="J649" i="70"/>
  <c r="J650" i="70"/>
  <c r="J651" i="70"/>
  <c r="J652" i="70"/>
  <c r="J653" i="70"/>
  <c r="J654" i="70"/>
  <c r="J655" i="70"/>
  <c r="J656" i="70"/>
  <c r="J657" i="70"/>
  <c r="J658" i="70"/>
  <c r="J659" i="70"/>
  <c r="J660" i="70"/>
  <c r="J661" i="70"/>
  <c r="J662" i="70"/>
  <c r="J663" i="70"/>
  <c r="J664" i="70"/>
  <c r="J665" i="70"/>
  <c r="J666" i="70"/>
  <c r="J667" i="70"/>
  <c r="J668" i="70"/>
  <c r="J669" i="70"/>
  <c r="J670" i="70"/>
  <c r="J671" i="70"/>
  <c r="J672" i="70"/>
  <c r="J673" i="70"/>
  <c r="J674" i="70"/>
  <c r="J675" i="70"/>
  <c r="J676" i="70"/>
  <c r="J677" i="70"/>
  <c r="J678" i="70"/>
  <c r="J679" i="70"/>
  <c r="J680" i="70"/>
  <c r="J681" i="70"/>
  <c r="J682" i="70"/>
  <c r="J683" i="70"/>
  <c r="J684" i="70"/>
  <c r="J685" i="70"/>
  <c r="J686" i="70"/>
  <c r="J687" i="70"/>
  <c r="J688" i="70"/>
  <c r="J689" i="70"/>
  <c r="J690" i="70"/>
  <c r="J691" i="70"/>
  <c r="J692" i="70"/>
  <c r="J693" i="70"/>
  <c r="J694" i="70"/>
  <c r="J695" i="70"/>
  <c r="J696" i="70"/>
  <c r="J697" i="70"/>
  <c r="J698" i="70"/>
  <c r="J699" i="70"/>
  <c r="J700" i="70"/>
  <c r="J701" i="70"/>
  <c r="J702" i="70"/>
  <c r="J703" i="70"/>
  <c r="J704" i="70"/>
  <c r="J705" i="70"/>
  <c r="J706" i="70"/>
  <c r="J707" i="70"/>
  <c r="J708" i="70"/>
  <c r="J709" i="70"/>
  <c r="J710" i="70"/>
  <c r="J711" i="70"/>
  <c r="J712" i="70"/>
  <c r="J713" i="70"/>
  <c r="J714" i="70"/>
  <c r="J715" i="70"/>
  <c r="J716" i="70"/>
  <c r="J717" i="70"/>
  <c r="J718" i="70"/>
  <c r="J235" i="70"/>
  <c r="J236" i="70"/>
  <c r="J237" i="70"/>
  <c r="J238" i="70"/>
  <c r="J239" i="70"/>
  <c r="J240" i="70"/>
  <c r="J241" i="70"/>
  <c r="J242" i="70"/>
  <c r="J243" i="70"/>
  <c r="J244" i="70"/>
  <c r="J245" i="70"/>
  <c r="J246" i="70"/>
  <c r="J247" i="70"/>
  <c r="J248" i="70"/>
  <c r="J249" i="70"/>
  <c r="J250" i="70"/>
  <c r="J251" i="70"/>
  <c r="J252" i="70"/>
  <c r="J253" i="70"/>
  <c r="J254" i="70"/>
  <c r="J255" i="70"/>
  <c r="J256" i="70"/>
  <c r="J257" i="70"/>
  <c r="J258" i="70"/>
  <c r="J259" i="70"/>
  <c r="J260" i="70"/>
  <c r="J261" i="70"/>
  <c r="J262" i="70"/>
  <c r="J263" i="70"/>
  <c r="J264" i="70"/>
  <c r="J265" i="70"/>
  <c r="J266" i="70"/>
  <c r="J267" i="70"/>
  <c r="J268" i="70"/>
  <c r="J269" i="70"/>
  <c r="J270" i="70"/>
  <c r="J271" i="70"/>
  <c r="J272" i="70"/>
  <c r="J273" i="70"/>
  <c r="J274" i="70"/>
  <c r="J275" i="70"/>
  <c r="J276" i="70"/>
  <c r="J277" i="70"/>
  <c r="J278" i="70"/>
  <c r="J279" i="70"/>
  <c r="J280" i="70"/>
  <c r="J281" i="70"/>
  <c r="J282" i="70"/>
  <c r="J283" i="70"/>
  <c r="J284" i="70"/>
  <c r="J285" i="70"/>
  <c r="J286" i="70"/>
  <c r="J287" i="70"/>
  <c r="J288" i="70"/>
  <c r="J289" i="70"/>
  <c r="J290" i="70"/>
  <c r="J291" i="70"/>
  <c r="J292" i="70"/>
  <c r="J293" i="70"/>
  <c r="J294" i="70"/>
  <c r="J295" i="70"/>
  <c r="J296" i="70"/>
  <c r="J297" i="70"/>
  <c r="J298" i="70"/>
  <c r="J299" i="70"/>
  <c r="J300" i="70"/>
  <c r="J301" i="70"/>
  <c r="J302" i="70"/>
  <c r="J303" i="70"/>
  <c r="J304" i="70"/>
  <c r="J305" i="70"/>
  <c r="J306" i="70"/>
  <c r="J307" i="70"/>
  <c r="J308" i="70"/>
  <c r="J309" i="70"/>
  <c r="J310" i="70"/>
  <c r="J311" i="70"/>
  <c r="J312" i="70"/>
  <c r="J313" i="70"/>
  <c r="J314" i="70"/>
  <c r="J315" i="70"/>
  <c r="J316" i="70"/>
  <c r="J317" i="70"/>
  <c r="J318" i="70"/>
  <c r="J319" i="70"/>
  <c r="J320" i="70"/>
  <c r="J321" i="70"/>
  <c r="J322" i="70"/>
  <c r="J323" i="70"/>
  <c r="J324" i="70"/>
  <c r="J325" i="70"/>
  <c r="J326" i="70"/>
  <c r="J327" i="70"/>
  <c r="J328" i="70"/>
  <c r="J329" i="70"/>
  <c r="J330" i="70"/>
  <c r="J331" i="70"/>
  <c r="J332" i="70"/>
  <c r="J333" i="70"/>
  <c r="J334" i="70"/>
  <c r="J335" i="70"/>
  <c r="J336" i="70"/>
  <c r="J337" i="70"/>
  <c r="J338" i="70"/>
  <c r="J339" i="70"/>
  <c r="J340" i="70"/>
  <c r="J341" i="70"/>
  <c r="J342" i="70"/>
  <c r="J343" i="70"/>
  <c r="J344" i="70"/>
  <c r="J345" i="70"/>
  <c r="J346" i="70"/>
  <c r="J347" i="70"/>
  <c r="J348" i="70"/>
  <c r="J349" i="70"/>
  <c r="J350" i="70"/>
  <c r="J351" i="70"/>
  <c r="J352" i="70"/>
  <c r="J353" i="70"/>
  <c r="J354" i="70"/>
  <c r="J355" i="70"/>
  <c r="J356" i="70"/>
  <c r="J357" i="70"/>
  <c r="J358" i="70"/>
  <c r="J359" i="70"/>
  <c r="J360" i="70"/>
  <c r="J361" i="70"/>
  <c r="J362" i="70"/>
  <c r="J363" i="70"/>
  <c r="J364" i="70"/>
  <c r="J365" i="70"/>
  <c r="J366" i="70"/>
  <c r="J367" i="70"/>
  <c r="J368" i="70"/>
  <c r="J369" i="70"/>
  <c r="J370" i="70"/>
  <c r="J371" i="70"/>
  <c r="J372" i="70"/>
  <c r="J373" i="70"/>
  <c r="J374" i="70"/>
  <c r="J375" i="70"/>
  <c r="J376" i="70"/>
  <c r="J377" i="70"/>
  <c r="J378" i="70"/>
  <c r="J379" i="70"/>
  <c r="J380" i="70"/>
  <c r="J381" i="70"/>
  <c r="J382" i="70"/>
  <c r="J383" i="70"/>
  <c r="J384" i="70"/>
  <c r="J385" i="70"/>
  <c r="J386" i="70"/>
  <c r="J387" i="70"/>
  <c r="J388" i="70"/>
  <c r="J389" i="70"/>
  <c r="J390" i="70"/>
  <c r="J391" i="70"/>
  <c r="J392" i="70"/>
  <c r="J393" i="70"/>
  <c r="J394" i="70"/>
  <c r="J395" i="70"/>
  <c r="J396" i="70"/>
  <c r="J397" i="70"/>
  <c r="J398" i="70"/>
  <c r="J399" i="70"/>
  <c r="J400" i="70"/>
  <c r="J401" i="70"/>
  <c r="J402" i="70"/>
  <c r="J403" i="70"/>
  <c r="J404" i="70"/>
  <c r="J405" i="70"/>
  <c r="J406" i="70"/>
  <c r="J407" i="70"/>
  <c r="J408" i="70"/>
  <c r="J409" i="70"/>
  <c r="J410" i="70"/>
  <c r="J411" i="70"/>
  <c r="J412" i="70"/>
  <c r="J413" i="70"/>
  <c r="J414" i="70"/>
  <c r="J415" i="70"/>
  <c r="J416" i="70"/>
  <c r="J417" i="70"/>
  <c r="J418" i="70"/>
  <c r="J419" i="70"/>
  <c r="J420" i="70"/>
  <c r="J421" i="70"/>
  <c r="J422" i="70"/>
  <c r="J423" i="70"/>
  <c r="J106" i="70"/>
  <c r="J107" i="70"/>
  <c r="J108" i="70"/>
  <c r="J109" i="70"/>
  <c r="J110" i="70"/>
  <c r="J111" i="70"/>
  <c r="J112" i="70"/>
  <c r="J113" i="70"/>
  <c r="J114" i="70"/>
  <c r="J115" i="70"/>
  <c r="J116" i="70"/>
  <c r="J117" i="70"/>
  <c r="J118" i="70"/>
  <c r="J119" i="70"/>
  <c r="J120" i="70"/>
  <c r="J121" i="70"/>
  <c r="J122" i="70"/>
  <c r="J123" i="70"/>
  <c r="J124" i="70"/>
  <c r="J125" i="70"/>
  <c r="J126" i="70"/>
  <c r="J127" i="70"/>
  <c r="J128" i="70"/>
  <c r="J129" i="70"/>
  <c r="J130" i="70"/>
  <c r="J131" i="70"/>
  <c r="J132" i="70"/>
  <c r="J133" i="70"/>
  <c r="J134" i="70"/>
  <c r="J135" i="70"/>
  <c r="J136" i="70"/>
  <c r="J137" i="70"/>
  <c r="J138" i="70"/>
  <c r="J139" i="70"/>
  <c r="J140" i="70"/>
  <c r="J141" i="70"/>
  <c r="J142" i="70"/>
  <c r="J143" i="70"/>
  <c r="J144" i="70"/>
  <c r="J145" i="70"/>
  <c r="J146" i="70"/>
  <c r="J147" i="70"/>
  <c r="J148" i="70"/>
  <c r="J149" i="70"/>
  <c r="J150" i="70"/>
  <c r="J151" i="70"/>
  <c r="J152" i="70"/>
  <c r="J153" i="70"/>
  <c r="J154" i="70"/>
  <c r="J155" i="70"/>
  <c r="J156" i="70"/>
  <c r="J157" i="70"/>
  <c r="J158" i="70"/>
  <c r="J159" i="70"/>
  <c r="J160" i="70"/>
  <c r="J161" i="70"/>
  <c r="J162" i="70"/>
  <c r="J163" i="70"/>
  <c r="J164" i="70"/>
  <c r="J165" i="70"/>
  <c r="J166" i="70"/>
  <c r="J167" i="70"/>
  <c r="J168" i="70"/>
  <c r="J169" i="70"/>
  <c r="J170" i="70"/>
  <c r="J171" i="70"/>
  <c r="J172" i="70"/>
  <c r="J173" i="70"/>
  <c r="J174" i="70"/>
  <c r="J175" i="70"/>
  <c r="J176" i="70"/>
  <c r="J177" i="70"/>
  <c r="J178" i="70"/>
  <c r="J179" i="70"/>
  <c r="J180" i="70"/>
  <c r="J181" i="70"/>
  <c r="J182" i="70"/>
  <c r="J183" i="70"/>
  <c r="J184" i="70"/>
  <c r="J185" i="70"/>
  <c r="J186" i="70"/>
  <c r="J187" i="70"/>
  <c r="J188" i="70"/>
  <c r="J189" i="70"/>
  <c r="J190" i="70"/>
  <c r="J191" i="70"/>
  <c r="J192" i="70"/>
  <c r="J193" i="70"/>
  <c r="J194" i="70"/>
  <c r="J195" i="70"/>
  <c r="J196" i="70"/>
  <c r="J197" i="70"/>
  <c r="J198" i="70"/>
  <c r="J199" i="70"/>
  <c r="J200" i="70"/>
  <c r="J201" i="70"/>
  <c r="J202" i="70"/>
  <c r="J203" i="70"/>
  <c r="J204" i="70"/>
  <c r="J205" i="70"/>
  <c r="J206" i="70"/>
  <c r="J207" i="70"/>
  <c r="J208" i="70"/>
  <c r="J209" i="70"/>
  <c r="J210" i="70"/>
  <c r="J211" i="70"/>
  <c r="J212" i="70"/>
  <c r="J213" i="70"/>
  <c r="J214" i="70"/>
  <c r="J215" i="70"/>
  <c r="J216" i="70"/>
  <c r="J217" i="70"/>
  <c r="J218" i="70"/>
  <c r="J219" i="70"/>
  <c r="J220" i="70"/>
  <c r="J221" i="70"/>
  <c r="J222" i="70"/>
  <c r="J223" i="70"/>
  <c r="J224" i="70"/>
  <c r="J225" i="70"/>
  <c r="J226" i="70"/>
  <c r="J227" i="70"/>
  <c r="J228" i="70"/>
  <c r="J229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32" i="70"/>
  <c r="J33" i="70"/>
  <c r="J34" i="70"/>
  <c r="J35" i="70"/>
  <c r="J36" i="70"/>
  <c r="J37" i="70"/>
  <c r="J38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J61" i="70"/>
  <c r="J62" i="70"/>
  <c r="J63" i="70"/>
  <c r="J64" i="70"/>
  <c r="J65" i="70"/>
  <c r="J66" i="70"/>
  <c r="J67" i="70"/>
  <c r="J68" i="70"/>
  <c r="J69" i="70"/>
  <c r="J70" i="70"/>
  <c r="J71" i="70"/>
  <c r="J72" i="70"/>
  <c r="J73" i="70"/>
  <c r="J74" i="70"/>
  <c r="J75" i="70"/>
  <c r="J76" i="70"/>
  <c r="J77" i="70"/>
  <c r="J78" i="70"/>
  <c r="J79" i="70"/>
  <c r="J80" i="70"/>
  <c r="J81" i="70"/>
  <c r="J82" i="70"/>
  <c r="J83" i="70"/>
  <c r="J84" i="70"/>
  <c r="J85" i="70"/>
  <c r="J86" i="70"/>
  <c r="J87" i="70"/>
  <c r="J88" i="70"/>
  <c r="J89" i="70"/>
  <c r="J90" i="70"/>
  <c r="J91" i="70"/>
  <c r="J92" i="70"/>
  <c r="J93" i="70"/>
  <c r="J94" i="70"/>
  <c r="J95" i="70"/>
  <c r="J96" i="70"/>
  <c r="J97" i="70"/>
  <c r="J98" i="70"/>
  <c r="J99" i="70"/>
  <c r="J100" i="70"/>
  <c r="J602" i="67"/>
  <c r="J603" i="67"/>
  <c r="J604" i="67"/>
  <c r="J605" i="67"/>
  <c r="J606" i="67"/>
  <c r="J607" i="67"/>
  <c r="J608" i="67"/>
  <c r="J609" i="67"/>
  <c r="J610" i="67"/>
  <c r="J611" i="67"/>
  <c r="J612" i="67"/>
  <c r="J613" i="67"/>
  <c r="J614" i="67"/>
  <c r="J615" i="67"/>
  <c r="J616" i="67"/>
  <c r="J617" i="67"/>
  <c r="J618" i="67"/>
  <c r="J619" i="67"/>
  <c r="J620" i="67"/>
  <c r="J621" i="67"/>
  <c r="J622" i="67"/>
  <c r="J623" i="67"/>
  <c r="J624" i="67"/>
  <c r="J625" i="67"/>
  <c r="J626" i="67"/>
  <c r="J627" i="67"/>
  <c r="J628" i="67"/>
  <c r="J629" i="67"/>
  <c r="J630" i="67"/>
  <c r="J631" i="67"/>
  <c r="J632" i="67"/>
  <c r="J633" i="67"/>
  <c r="J634" i="67"/>
  <c r="J635" i="67"/>
  <c r="J636" i="67"/>
  <c r="J637" i="67"/>
  <c r="J638" i="67"/>
  <c r="J639" i="67"/>
  <c r="J640" i="67"/>
  <c r="J641" i="67"/>
  <c r="J642" i="67"/>
  <c r="J643" i="67"/>
  <c r="J644" i="67"/>
  <c r="J645" i="67"/>
  <c r="J646" i="67"/>
  <c r="J647" i="67"/>
  <c r="J648" i="67"/>
  <c r="J649" i="67"/>
  <c r="J650" i="67"/>
  <c r="J651" i="67"/>
  <c r="J652" i="67"/>
  <c r="J653" i="67"/>
  <c r="J654" i="67"/>
  <c r="J655" i="67"/>
  <c r="J656" i="67"/>
  <c r="J657" i="67"/>
  <c r="J658" i="67"/>
  <c r="J659" i="67"/>
  <c r="J660" i="67"/>
  <c r="J661" i="67"/>
  <c r="J662" i="67"/>
  <c r="J663" i="67"/>
  <c r="J664" i="67"/>
  <c r="J665" i="67"/>
  <c r="J666" i="67"/>
  <c r="J667" i="67"/>
  <c r="J668" i="67"/>
  <c r="J669" i="67"/>
  <c r="J670" i="67"/>
  <c r="J671" i="67"/>
  <c r="J672" i="67"/>
  <c r="J673" i="67"/>
  <c r="J674" i="67"/>
  <c r="J675" i="67"/>
  <c r="J676" i="67"/>
  <c r="J677" i="67"/>
  <c r="J678" i="67"/>
  <c r="J679" i="67"/>
  <c r="J680" i="67"/>
  <c r="J681" i="67"/>
  <c r="J682" i="67"/>
  <c r="J683" i="67"/>
  <c r="J684" i="67"/>
  <c r="J685" i="67"/>
  <c r="J686" i="67"/>
  <c r="J687" i="67"/>
  <c r="J688" i="67"/>
  <c r="J689" i="67"/>
  <c r="J690" i="67"/>
  <c r="J691" i="67"/>
  <c r="J692" i="67"/>
  <c r="J693" i="67"/>
  <c r="J694" i="67"/>
  <c r="J695" i="67"/>
  <c r="J696" i="67"/>
  <c r="J697" i="67"/>
  <c r="J698" i="67"/>
  <c r="J699" i="67"/>
  <c r="J700" i="67"/>
  <c r="J701" i="67"/>
  <c r="J702" i="67"/>
  <c r="J703" i="67"/>
  <c r="J704" i="67"/>
  <c r="J705" i="67"/>
  <c r="J706" i="67"/>
  <c r="J707" i="67"/>
  <c r="J708" i="67"/>
  <c r="J709" i="67"/>
  <c r="J710" i="67"/>
  <c r="J711" i="67"/>
  <c r="J712" i="67"/>
  <c r="J713" i="67"/>
  <c r="J714" i="67"/>
  <c r="J715" i="67"/>
  <c r="J716" i="67"/>
  <c r="J717" i="67"/>
  <c r="J718" i="67"/>
  <c r="J427" i="67"/>
  <c r="J428" i="67"/>
  <c r="J429" i="67"/>
  <c r="J430" i="67"/>
  <c r="J431" i="67"/>
  <c r="J432" i="67"/>
  <c r="J433" i="67"/>
  <c r="J434" i="67"/>
  <c r="J435" i="67"/>
  <c r="J436" i="67"/>
  <c r="J437" i="67"/>
  <c r="J438" i="67"/>
  <c r="J439" i="67"/>
  <c r="J440" i="67"/>
  <c r="J441" i="67"/>
  <c r="J442" i="67"/>
  <c r="J443" i="67"/>
  <c r="J444" i="67"/>
  <c r="J445" i="67"/>
  <c r="J446" i="67"/>
  <c r="J447" i="67"/>
  <c r="J448" i="67"/>
  <c r="J449" i="67"/>
  <c r="J450" i="67"/>
  <c r="J451" i="67"/>
  <c r="J452" i="67"/>
  <c r="J453" i="67"/>
  <c r="J454" i="67"/>
  <c r="J455" i="67"/>
  <c r="J456" i="67"/>
  <c r="J457" i="67"/>
  <c r="J458" i="67"/>
  <c r="J459" i="67"/>
  <c r="J460" i="67"/>
  <c r="J461" i="67"/>
  <c r="J462" i="67"/>
  <c r="J463" i="67"/>
  <c r="J464" i="67"/>
  <c r="J465" i="67"/>
  <c r="J466" i="67"/>
  <c r="J467" i="67"/>
  <c r="J468" i="67"/>
  <c r="J469" i="67"/>
  <c r="J470" i="67"/>
  <c r="J471" i="67"/>
  <c r="J472" i="67"/>
  <c r="J473" i="67"/>
  <c r="J474" i="67"/>
  <c r="J475" i="67"/>
  <c r="J476" i="67"/>
  <c r="J477" i="67"/>
  <c r="J478" i="67"/>
  <c r="J479" i="67"/>
  <c r="J480" i="67"/>
  <c r="J481" i="67"/>
  <c r="J482" i="67"/>
  <c r="J483" i="67"/>
  <c r="J484" i="67"/>
  <c r="J485" i="67"/>
  <c r="J486" i="67"/>
  <c r="J487" i="67"/>
  <c r="J488" i="67"/>
  <c r="J489" i="67"/>
  <c r="J490" i="67"/>
  <c r="J491" i="67"/>
  <c r="J492" i="67"/>
  <c r="J493" i="67"/>
  <c r="J494" i="67"/>
  <c r="J495" i="67"/>
  <c r="J496" i="67"/>
  <c r="J497" i="67"/>
  <c r="J498" i="67"/>
  <c r="J499" i="67"/>
  <c r="J500" i="67"/>
  <c r="J501" i="67"/>
  <c r="J502" i="67"/>
  <c r="J503" i="67"/>
  <c r="J504" i="67"/>
  <c r="J505" i="67"/>
  <c r="J506" i="67"/>
  <c r="J507" i="67"/>
  <c r="J508" i="67"/>
  <c r="J509" i="67"/>
  <c r="J510" i="67"/>
  <c r="J511" i="67"/>
  <c r="J512" i="67"/>
  <c r="J513" i="67"/>
  <c r="J514" i="67"/>
  <c r="J515" i="67"/>
  <c r="J516" i="67"/>
  <c r="J517" i="67"/>
  <c r="J518" i="67"/>
  <c r="J519" i="67"/>
  <c r="J520" i="67"/>
  <c r="J521" i="67"/>
  <c r="J522" i="67"/>
  <c r="J523" i="67"/>
  <c r="J524" i="67"/>
  <c r="J525" i="67"/>
  <c r="J526" i="67"/>
  <c r="J527" i="67"/>
  <c r="J528" i="67"/>
  <c r="J529" i="67"/>
  <c r="J530" i="67"/>
  <c r="J531" i="67"/>
  <c r="J532" i="67"/>
  <c r="J533" i="67"/>
  <c r="J534" i="67"/>
  <c r="J535" i="67"/>
  <c r="J536" i="67"/>
  <c r="J537" i="67"/>
  <c r="J538" i="67"/>
  <c r="J539" i="67"/>
  <c r="J540" i="67"/>
  <c r="J541" i="67"/>
  <c r="J542" i="67"/>
  <c r="J543" i="67"/>
  <c r="J544" i="67"/>
  <c r="J545" i="67"/>
  <c r="J546" i="67"/>
  <c r="J547" i="67"/>
  <c r="J548" i="67"/>
  <c r="J549" i="67"/>
  <c r="J550" i="67"/>
  <c r="J551" i="67"/>
  <c r="J552" i="67"/>
  <c r="J553" i="67"/>
  <c r="J554" i="67"/>
  <c r="J555" i="67"/>
  <c r="J556" i="67"/>
  <c r="J557" i="67"/>
  <c r="J558" i="67"/>
  <c r="J559" i="67"/>
  <c r="J560" i="67"/>
  <c r="J561" i="67"/>
  <c r="J562" i="67"/>
  <c r="J563" i="67"/>
  <c r="J564" i="67"/>
  <c r="J565" i="67"/>
  <c r="J566" i="67"/>
  <c r="J567" i="67"/>
  <c r="J568" i="67"/>
  <c r="J569" i="67"/>
  <c r="J570" i="67"/>
  <c r="J571" i="67"/>
  <c r="J572" i="67"/>
  <c r="J573" i="67"/>
  <c r="J574" i="67"/>
  <c r="J575" i="67"/>
  <c r="J576" i="67"/>
  <c r="J577" i="67"/>
  <c r="J578" i="67"/>
  <c r="J579" i="67"/>
  <c r="J580" i="67"/>
  <c r="J581" i="67"/>
  <c r="J582" i="67"/>
  <c r="J583" i="67"/>
  <c r="J584" i="67"/>
  <c r="J585" i="67"/>
  <c r="J586" i="67"/>
  <c r="J587" i="67"/>
  <c r="J588" i="67"/>
  <c r="J589" i="67"/>
  <c r="J590" i="67"/>
  <c r="J591" i="67"/>
  <c r="J592" i="67"/>
  <c r="J593" i="67"/>
  <c r="J594" i="67"/>
  <c r="J595" i="67"/>
  <c r="J596" i="67"/>
  <c r="J597" i="67"/>
  <c r="J598" i="67"/>
  <c r="J233" i="67"/>
  <c r="J234" i="67"/>
  <c r="J235" i="67"/>
  <c r="J236" i="67"/>
  <c r="J237" i="67"/>
  <c r="J238" i="67"/>
  <c r="J239" i="67"/>
  <c r="J240" i="67"/>
  <c r="J241" i="67"/>
  <c r="J242" i="67"/>
  <c r="J243" i="67"/>
  <c r="J244" i="67"/>
  <c r="J245" i="67"/>
  <c r="J246" i="67"/>
  <c r="J247" i="67"/>
  <c r="J248" i="67"/>
  <c r="J249" i="67"/>
  <c r="J250" i="67"/>
  <c r="J251" i="67"/>
  <c r="J252" i="67"/>
  <c r="J253" i="67"/>
  <c r="J254" i="67"/>
  <c r="J255" i="67"/>
  <c r="J256" i="67"/>
  <c r="J257" i="67"/>
  <c r="J258" i="67"/>
  <c r="J259" i="67"/>
  <c r="J260" i="67"/>
  <c r="J261" i="67"/>
  <c r="J262" i="67"/>
  <c r="J263" i="67"/>
  <c r="J264" i="67"/>
  <c r="J265" i="67"/>
  <c r="J266" i="67"/>
  <c r="J267" i="67"/>
  <c r="J268" i="67"/>
  <c r="J269" i="67"/>
  <c r="J270" i="67"/>
  <c r="J271" i="67"/>
  <c r="J272" i="67"/>
  <c r="J273" i="67"/>
  <c r="J274" i="67"/>
  <c r="J275" i="67"/>
  <c r="J276" i="67"/>
  <c r="J277" i="67"/>
  <c r="J278" i="67"/>
  <c r="J279" i="67"/>
  <c r="J280" i="67"/>
  <c r="J281" i="67"/>
  <c r="J282" i="67"/>
  <c r="J283" i="67"/>
  <c r="J284" i="67"/>
  <c r="J285" i="67"/>
  <c r="J286" i="67"/>
  <c r="J287" i="67"/>
  <c r="J288" i="67"/>
  <c r="J289" i="67"/>
  <c r="J290" i="67"/>
  <c r="J291" i="67"/>
  <c r="J292" i="67"/>
  <c r="J293" i="67"/>
  <c r="J294" i="67"/>
  <c r="J295" i="67"/>
  <c r="J296" i="67"/>
  <c r="J297" i="67"/>
  <c r="J298" i="67"/>
  <c r="J299" i="67"/>
  <c r="J300" i="67"/>
  <c r="J301" i="67"/>
  <c r="J302" i="67"/>
  <c r="J303" i="67"/>
  <c r="J304" i="67"/>
  <c r="J305" i="67"/>
  <c r="J306" i="67"/>
  <c r="J307" i="67"/>
  <c r="J308" i="67"/>
  <c r="J309" i="67"/>
  <c r="J310" i="67"/>
  <c r="J311" i="67"/>
  <c r="J312" i="67"/>
  <c r="J313" i="67"/>
  <c r="J314" i="67"/>
  <c r="J315" i="67"/>
  <c r="J316" i="67"/>
  <c r="J317" i="67"/>
  <c r="J318" i="67"/>
  <c r="J319" i="67"/>
  <c r="J320" i="67"/>
  <c r="J321" i="67"/>
  <c r="J322" i="67"/>
  <c r="J323" i="67"/>
  <c r="J324" i="67"/>
  <c r="J325" i="67"/>
  <c r="J326" i="67"/>
  <c r="J327" i="67"/>
  <c r="J328" i="67"/>
  <c r="J329" i="67"/>
  <c r="J330" i="67"/>
  <c r="J331" i="67"/>
  <c r="J332" i="67"/>
  <c r="J333" i="67"/>
  <c r="J334" i="67"/>
  <c r="J335" i="67"/>
  <c r="J336" i="67"/>
  <c r="J337" i="67"/>
  <c r="J338" i="67"/>
  <c r="J339" i="67"/>
  <c r="J340" i="67"/>
  <c r="J341" i="67"/>
  <c r="J342" i="67"/>
  <c r="J343" i="67"/>
  <c r="J344" i="67"/>
  <c r="J345" i="67"/>
  <c r="J346" i="67"/>
  <c r="J347" i="67"/>
  <c r="J348" i="67"/>
  <c r="J349" i="67"/>
  <c r="J350" i="67"/>
  <c r="J351" i="67"/>
  <c r="J352" i="67"/>
  <c r="J353" i="67"/>
  <c r="J354" i="67"/>
  <c r="J355" i="67"/>
  <c r="J356" i="67"/>
  <c r="J357" i="67"/>
  <c r="J358" i="67"/>
  <c r="J359" i="67"/>
  <c r="J360" i="67"/>
  <c r="J361" i="67"/>
  <c r="J362" i="67"/>
  <c r="J363" i="67"/>
  <c r="J364" i="67"/>
  <c r="J365" i="67"/>
  <c r="J366" i="67"/>
  <c r="J367" i="67"/>
  <c r="J368" i="67"/>
  <c r="J369" i="67"/>
  <c r="J370" i="67"/>
  <c r="J371" i="67"/>
  <c r="J372" i="67"/>
  <c r="J373" i="67"/>
  <c r="J374" i="67"/>
  <c r="J375" i="67"/>
  <c r="J376" i="67"/>
  <c r="J377" i="67"/>
  <c r="J378" i="67"/>
  <c r="J379" i="67"/>
  <c r="J380" i="67"/>
  <c r="J381" i="67"/>
  <c r="J382" i="67"/>
  <c r="J383" i="67"/>
  <c r="J384" i="67"/>
  <c r="J385" i="67"/>
  <c r="J386" i="67"/>
  <c r="J387" i="67"/>
  <c r="J388" i="67"/>
  <c r="J389" i="67"/>
  <c r="J390" i="67"/>
  <c r="J391" i="67"/>
  <c r="J392" i="67"/>
  <c r="J393" i="67"/>
  <c r="J394" i="67"/>
  <c r="J395" i="67"/>
  <c r="J396" i="67"/>
  <c r="J397" i="67"/>
  <c r="J398" i="67"/>
  <c r="J399" i="67"/>
  <c r="J400" i="67"/>
  <c r="J401" i="67"/>
  <c r="J402" i="67"/>
  <c r="J403" i="67"/>
  <c r="J404" i="67"/>
  <c r="J405" i="67"/>
  <c r="J406" i="67"/>
  <c r="J407" i="67"/>
  <c r="J408" i="67"/>
  <c r="J409" i="67"/>
  <c r="J410" i="67"/>
  <c r="J411" i="67"/>
  <c r="J412" i="67"/>
  <c r="J413" i="67"/>
  <c r="J414" i="67"/>
  <c r="J415" i="67"/>
  <c r="J416" i="67"/>
  <c r="J417" i="67"/>
  <c r="J418" i="67"/>
  <c r="J419" i="67"/>
  <c r="J420" i="67"/>
  <c r="J421" i="67"/>
  <c r="J422" i="67"/>
  <c r="J423" i="67"/>
  <c r="J104" i="67"/>
  <c r="J105" i="67"/>
  <c r="J106" i="67"/>
  <c r="J107" i="67"/>
  <c r="J108" i="67"/>
  <c r="J109" i="67"/>
  <c r="J110" i="67"/>
  <c r="J111" i="67"/>
  <c r="J112" i="67"/>
  <c r="J113" i="67"/>
  <c r="J114" i="67"/>
  <c r="J115" i="67"/>
  <c r="J116" i="67"/>
  <c r="J117" i="67"/>
  <c r="J118" i="67"/>
  <c r="J119" i="67"/>
  <c r="J120" i="67"/>
  <c r="J121" i="67"/>
  <c r="J122" i="67"/>
  <c r="J123" i="67"/>
  <c r="J124" i="67"/>
  <c r="J125" i="67"/>
  <c r="J126" i="67"/>
  <c r="J127" i="67"/>
  <c r="J128" i="67"/>
  <c r="J129" i="67"/>
  <c r="J130" i="67"/>
  <c r="J131" i="67"/>
  <c r="J132" i="67"/>
  <c r="J133" i="67"/>
  <c r="J134" i="67"/>
  <c r="J135" i="67"/>
  <c r="J136" i="67"/>
  <c r="J137" i="67"/>
  <c r="J138" i="67"/>
  <c r="J139" i="67"/>
  <c r="J140" i="67"/>
  <c r="J141" i="67"/>
  <c r="J142" i="67"/>
  <c r="J143" i="67"/>
  <c r="J144" i="67"/>
  <c r="J145" i="67"/>
  <c r="J146" i="67"/>
  <c r="J147" i="67"/>
  <c r="J148" i="67"/>
  <c r="J149" i="67"/>
  <c r="J150" i="67"/>
  <c r="J151" i="67"/>
  <c r="J152" i="67"/>
  <c r="J153" i="67"/>
  <c r="J154" i="67"/>
  <c r="J155" i="67"/>
  <c r="J156" i="67"/>
  <c r="J157" i="67"/>
  <c r="J158" i="67"/>
  <c r="J159" i="67"/>
  <c r="J160" i="67"/>
  <c r="J161" i="67"/>
  <c r="J162" i="67"/>
  <c r="J163" i="67"/>
  <c r="J164" i="67"/>
  <c r="J165" i="67"/>
  <c r="J166" i="67"/>
  <c r="J167" i="67"/>
  <c r="J168" i="67"/>
  <c r="J169" i="67"/>
  <c r="J170" i="67"/>
  <c r="J171" i="67"/>
  <c r="J172" i="67"/>
  <c r="J173" i="67"/>
  <c r="J174" i="67"/>
  <c r="J175" i="67"/>
  <c r="J176" i="67"/>
  <c r="J177" i="67"/>
  <c r="J178" i="67"/>
  <c r="J179" i="67"/>
  <c r="J180" i="67"/>
  <c r="J181" i="67"/>
  <c r="J182" i="67"/>
  <c r="J183" i="67"/>
  <c r="J184" i="67"/>
  <c r="J185" i="67"/>
  <c r="J186" i="67"/>
  <c r="J187" i="67"/>
  <c r="J188" i="67"/>
  <c r="J189" i="67"/>
  <c r="J190" i="67"/>
  <c r="J191" i="67"/>
  <c r="J192" i="67"/>
  <c r="J193" i="67"/>
  <c r="J194" i="67"/>
  <c r="J195" i="67"/>
  <c r="J196" i="67"/>
  <c r="J197" i="67"/>
  <c r="J198" i="67"/>
  <c r="J199" i="67"/>
  <c r="J200" i="67"/>
  <c r="J201" i="67"/>
  <c r="J202" i="67"/>
  <c r="J203" i="67"/>
  <c r="J204" i="67"/>
  <c r="J205" i="67"/>
  <c r="J206" i="67"/>
  <c r="J207" i="67"/>
  <c r="J208" i="67"/>
  <c r="J209" i="67"/>
  <c r="J210" i="67"/>
  <c r="J211" i="67"/>
  <c r="J212" i="67"/>
  <c r="J213" i="67"/>
  <c r="J214" i="67"/>
  <c r="J215" i="67"/>
  <c r="J216" i="67"/>
  <c r="J217" i="67"/>
  <c r="J218" i="67"/>
  <c r="J219" i="67"/>
  <c r="J220" i="67"/>
  <c r="J221" i="67"/>
  <c r="J222" i="67"/>
  <c r="J223" i="67"/>
  <c r="J224" i="67"/>
  <c r="J225" i="67"/>
  <c r="J226" i="67"/>
  <c r="J227" i="67"/>
  <c r="J228" i="67"/>
  <c r="J229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56" i="67"/>
  <c r="J57" i="67"/>
  <c r="J58" i="67"/>
  <c r="J59" i="67"/>
  <c r="J60" i="67"/>
  <c r="J61" i="67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J77" i="67"/>
  <c r="J78" i="67"/>
  <c r="J79" i="67"/>
  <c r="J80" i="67"/>
  <c r="J81" i="67"/>
  <c r="J82" i="67"/>
  <c r="J83" i="67"/>
  <c r="J84" i="67"/>
  <c r="J85" i="67"/>
  <c r="J86" i="67"/>
  <c r="J87" i="67"/>
  <c r="J88" i="67"/>
  <c r="J89" i="67"/>
  <c r="J90" i="67"/>
  <c r="J91" i="67"/>
  <c r="J92" i="67"/>
  <c r="J93" i="67"/>
  <c r="J94" i="67"/>
  <c r="J95" i="67"/>
  <c r="J96" i="67"/>
  <c r="J97" i="67"/>
  <c r="J98" i="67"/>
  <c r="J99" i="67"/>
  <c r="J100" i="67"/>
  <c r="J602" i="66"/>
  <c r="J603" i="66"/>
  <c r="J604" i="66"/>
  <c r="J605" i="66"/>
  <c r="J606" i="66"/>
  <c r="J607" i="66"/>
  <c r="J608" i="66"/>
  <c r="J610" i="66"/>
  <c r="J611" i="66"/>
  <c r="J612" i="66"/>
  <c r="J613" i="66"/>
  <c r="J614" i="66"/>
  <c r="J615" i="66"/>
  <c r="J616" i="66"/>
  <c r="J617" i="66"/>
  <c r="J618" i="66"/>
  <c r="J619" i="66"/>
  <c r="J620" i="66"/>
  <c r="J621" i="66"/>
  <c r="J622" i="66"/>
  <c r="J623" i="66"/>
  <c r="J625" i="66"/>
  <c r="J626" i="66"/>
  <c r="J627" i="66"/>
  <c r="J628" i="66"/>
  <c r="J629" i="66"/>
  <c r="J630" i="66"/>
  <c r="J631" i="66"/>
  <c r="J632" i="66"/>
  <c r="J633" i="66"/>
  <c r="J634" i="66"/>
  <c r="J635" i="66"/>
  <c r="J636" i="66"/>
  <c r="J637" i="66"/>
  <c r="J638" i="66"/>
  <c r="J639" i="66"/>
  <c r="J640" i="66"/>
  <c r="J641" i="66"/>
  <c r="J642" i="66"/>
  <c r="J643" i="66"/>
  <c r="J644" i="66"/>
  <c r="J645" i="66"/>
  <c r="J646" i="66"/>
  <c r="J647" i="66"/>
  <c r="J648" i="66"/>
  <c r="J649" i="66"/>
  <c r="J651" i="66"/>
  <c r="J652" i="66"/>
  <c r="J653" i="66"/>
  <c r="J654" i="66"/>
  <c r="J655" i="66"/>
  <c r="J657" i="66"/>
  <c r="J659" i="66"/>
  <c r="J661" i="66"/>
  <c r="J663" i="66"/>
  <c r="J664" i="66"/>
  <c r="J665" i="66"/>
  <c r="J666" i="66"/>
  <c r="J667" i="66"/>
  <c r="J668" i="66"/>
  <c r="J669" i="66"/>
  <c r="J670" i="66"/>
  <c r="J671" i="66"/>
  <c r="J672" i="66"/>
  <c r="J673" i="66"/>
  <c r="J674" i="66"/>
  <c r="J675" i="66"/>
  <c r="J676" i="66"/>
  <c r="J677" i="66"/>
  <c r="J678" i="66"/>
  <c r="J679" i="66"/>
  <c r="J680" i="66"/>
  <c r="J681" i="66"/>
  <c r="J682" i="66"/>
  <c r="J683" i="66"/>
  <c r="J684" i="66"/>
  <c r="J685" i="66"/>
  <c r="J686" i="66"/>
  <c r="J687" i="66"/>
  <c r="J688" i="66"/>
  <c r="J689" i="66"/>
  <c r="J690" i="66"/>
  <c r="J691" i="66"/>
  <c r="J692" i="66"/>
  <c r="J693" i="66"/>
  <c r="J694" i="66"/>
  <c r="J695" i="66"/>
  <c r="J696" i="66"/>
  <c r="J697" i="66"/>
  <c r="J698" i="66"/>
  <c r="J699" i="66"/>
  <c r="J700" i="66"/>
  <c r="J701" i="66"/>
  <c r="J702" i="66"/>
  <c r="J703" i="66"/>
  <c r="J704" i="66"/>
  <c r="J705" i="66"/>
  <c r="J706" i="66"/>
  <c r="J707" i="66"/>
  <c r="J708" i="66"/>
  <c r="J709" i="66"/>
  <c r="J710" i="66"/>
  <c r="J711" i="66"/>
  <c r="J712" i="66"/>
  <c r="J713" i="66"/>
  <c r="J714" i="66"/>
  <c r="J715" i="66"/>
  <c r="J716" i="66"/>
  <c r="J717" i="66"/>
  <c r="J718" i="66"/>
  <c r="J601" i="66"/>
  <c r="J427" i="66"/>
  <c r="J428" i="66"/>
  <c r="J429" i="66"/>
  <c r="J430" i="66"/>
  <c r="J431" i="66"/>
  <c r="J432" i="66"/>
  <c r="J433" i="66"/>
  <c r="J434" i="66"/>
  <c r="J435" i="66"/>
  <c r="J436" i="66"/>
  <c r="J437" i="66"/>
  <c r="J438" i="66"/>
  <c r="J439" i="66"/>
  <c r="J440" i="66"/>
  <c r="J441" i="66"/>
  <c r="J442" i="66"/>
  <c r="J443" i="66"/>
  <c r="J444" i="66"/>
  <c r="J445" i="66"/>
  <c r="J446" i="66"/>
  <c r="J447" i="66"/>
  <c r="J448" i="66"/>
  <c r="J449" i="66"/>
  <c r="J450" i="66"/>
  <c r="J451" i="66"/>
  <c r="J452" i="66"/>
  <c r="J453" i="66"/>
  <c r="J454" i="66"/>
  <c r="J455" i="66"/>
  <c r="J456" i="66"/>
  <c r="J457" i="66"/>
  <c r="J458" i="66"/>
  <c r="J459" i="66"/>
  <c r="J460" i="66"/>
  <c r="J461" i="66"/>
  <c r="J462" i="66"/>
  <c r="J463" i="66"/>
  <c r="J464" i="66"/>
  <c r="J465" i="66"/>
  <c r="J466" i="66"/>
  <c r="J467" i="66"/>
  <c r="J468" i="66"/>
  <c r="J469" i="66"/>
  <c r="J470" i="66"/>
  <c r="J471" i="66"/>
  <c r="J472" i="66"/>
  <c r="J473" i="66"/>
  <c r="J474" i="66"/>
  <c r="J475" i="66"/>
  <c r="J476" i="66"/>
  <c r="J477" i="66"/>
  <c r="J478" i="66"/>
  <c r="J479" i="66"/>
  <c r="J480" i="66"/>
  <c r="J481" i="66"/>
  <c r="J482" i="66"/>
  <c r="J483" i="66"/>
  <c r="J484" i="66"/>
  <c r="J485" i="66"/>
  <c r="J486" i="66"/>
  <c r="J487" i="66"/>
  <c r="J488" i="66"/>
  <c r="J489" i="66"/>
  <c r="J490" i="66"/>
  <c r="J491" i="66"/>
  <c r="J492" i="66"/>
  <c r="J493" i="66"/>
  <c r="J494" i="66"/>
  <c r="J495" i="66"/>
  <c r="J496" i="66"/>
  <c r="J497" i="66"/>
  <c r="J498" i="66"/>
  <c r="J499" i="66"/>
  <c r="J500" i="66"/>
  <c r="J501" i="66"/>
  <c r="J502" i="66"/>
  <c r="J503" i="66"/>
  <c r="J504" i="66"/>
  <c r="J505" i="66"/>
  <c r="J506" i="66"/>
  <c r="J507" i="66"/>
  <c r="J508" i="66"/>
  <c r="J509" i="66"/>
  <c r="J510" i="66"/>
  <c r="J511" i="66"/>
  <c r="J512" i="66"/>
  <c r="J513" i="66"/>
  <c r="J514" i="66"/>
  <c r="J515" i="66"/>
  <c r="J516" i="66"/>
  <c r="J517" i="66"/>
  <c r="J518" i="66"/>
  <c r="J519" i="66"/>
  <c r="J520" i="66"/>
  <c r="J521" i="66"/>
  <c r="J522" i="66"/>
  <c r="J523" i="66"/>
  <c r="J524" i="66"/>
  <c r="J525" i="66"/>
  <c r="J526" i="66"/>
  <c r="J527" i="66"/>
  <c r="J528" i="66"/>
  <c r="J529" i="66"/>
  <c r="J530" i="66"/>
  <c r="J531" i="66"/>
  <c r="J532" i="66"/>
  <c r="J533" i="66"/>
  <c r="J534" i="66"/>
  <c r="J535" i="66"/>
  <c r="J536" i="66"/>
  <c r="J537" i="66"/>
  <c r="J538" i="66"/>
  <c r="J539" i="66"/>
  <c r="J540" i="66"/>
  <c r="J541" i="66"/>
  <c r="J542" i="66"/>
  <c r="J543" i="66"/>
  <c r="J544" i="66"/>
  <c r="J545" i="66"/>
  <c r="J546" i="66"/>
  <c r="J547" i="66"/>
  <c r="J548" i="66"/>
  <c r="J549" i="66"/>
  <c r="J550" i="66"/>
  <c r="J551" i="66"/>
  <c r="J552" i="66"/>
  <c r="J553" i="66"/>
  <c r="J554" i="66"/>
  <c r="J555" i="66"/>
  <c r="J556" i="66"/>
  <c r="J557" i="66"/>
  <c r="J558" i="66"/>
  <c r="J559" i="66"/>
  <c r="J560" i="66"/>
  <c r="J561" i="66"/>
  <c r="J562" i="66"/>
  <c r="J563" i="66"/>
  <c r="J564" i="66"/>
  <c r="J565" i="66"/>
  <c r="J566" i="66"/>
  <c r="J567" i="66"/>
  <c r="J568" i="66"/>
  <c r="J569" i="66"/>
  <c r="J570" i="66"/>
  <c r="J571" i="66"/>
  <c r="J572" i="66"/>
  <c r="J573" i="66"/>
  <c r="J574" i="66"/>
  <c r="J575" i="66"/>
  <c r="J576" i="66"/>
  <c r="J577" i="66"/>
  <c r="J578" i="66"/>
  <c r="J579" i="66"/>
  <c r="J580" i="66"/>
  <c r="J581" i="66"/>
  <c r="J582" i="66"/>
  <c r="J583" i="66"/>
  <c r="J584" i="66"/>
  <c r="J585" i="66"/>
  <c r="J586" i="66"/>
  <c r="J587" i="66"/>
  <c r="J588" i="66"/>
  <c r="J589" i="66"/>
  <c r="J590" i="66"/>
  <c r="J591" i="66"/>
  <c r="J592" i="66"/>
  <c r="J593" i="66"/>
  <c r="J594" i="66"/>
  <c r="J595" i="66"/>
  <c r="J596" i="66"/>
  <c r="J597" i="66"/>
  <c r="J598" i="66"/>
  <c r="J426" i="66"/>
  <c r="J233" i="66"/>
  <c r="J234" i="66"/>
  <c r="J235" i="66"/>
  <c r="J236" i="66"/>
  <c r="J237" i="66"/>
  <c r="J238" i="66"/>
  <c r="J239" i="66"/>
  <c r="J240" i="66"/>
  <c r="J241" i="66"/>
  <c r="J242" i="66"/>
  <c r="J243" i="66"/>
  <c r="J244" i="66"/>
  <c r="J245" i="66"/>
  <c r="J246" i="66"/>
  <c r="J247" i="66"/>
  <c r="J248" i="66"/>
  <c r="J249" i="66"/>
  <c r="J250" i="66"/>
  <c r="J251" i="66"/>
  <c r="J252" i="66"/>
  <c r="J253" i="66"/>
  <c r="J254" i="66"/>
  <c r="J255" i="66"/>
  <c r="J256" i="66"/>
  <c r="J257" i="66"/>
  <c r="J258" i="66"/>
  <c r="J259" i="66"/>
  <c r="J260" i="66"/>
  <c r="J261" i="66"/>
  <c r="J262" i="66"/>
  <c r="J263" i="66"/>
  <c r="J264" i="66"/>
  <c r="J265" i="66"/>
  <c r="J266" i="66"/>
  <c r="J267" i="66"/>
  <c r="J268" i="66"/>
  <c r="J269" i="66"/>
  <c r="J270" i="66"/>
  <c r="J271" i="66"/>
  <c r="J272" i="66"/>
  <c r="J273" i="66"/>
  <c r="J274" i="66"/>
  <c r="J275" i="66"/>
  <c r="J276" i="66"/>
  <c r="J277" i="66"/>
  <c r="J278" i="66"/>
  <c r="J279" i="66"/>
  <c r="J280" i="66"/>
  <c r="J281" i="66"/>
  <c r="J282" i="66"/>
  <c r="J283" i="66"/>
  <c r="J284" i="66"/>
  <c r="J285" i="66"/>
  <c r="J286" i="66"/>
  <c r="J287" i="66"/>
  <c r="J288" i="66"/>
  <c r="J290" i="66"/>
  <c r="J291" i="66"/>
  <c r="J292" i="66"/>
  <c r="J293" i="66"/>
  <c r="J294" i="66"/>
  <c r="J295" i="66"/>
  <c r="J296" i="66"/>
  <c r="J297" i="66"/>
  <c r="J298" i="66"/>
  <c r="J299" i="66"/>
  <c r="J300" i="66"/>
  <c r="J301" i="66"/>
  <c r="J302" i="66"/>
  <c r="J303" i="66"/>
  <c r="J304" i="66"/>
  <c r="J305" i="66"/>
  <c r="J306" i="66"/>
  <c r="J307" i="66"/>
  <c r="J308" i="66"/>
  <c r="J309" i="66"/>
  <c r="J310" i="66"/>
  <c r="J311" i="66"/>
  <c r="J312" i="66"/>
  <c r="J313" i="66"/>
  <c r="J314" i="66"/>
  <c r="J315" i="66"/>
  <c r="J316" i="66"/>
  <c r="J317" i="66"/>
  <c r="J319" i="66"/>
  <c r="J320" i="66"/>
  <c r="J321" i="66"/>
  <c r="J322" i="66"/>
  <c r="J323" i="66"/>
  <c r="J324" i="66"/>
  <c r="J325" i="66"/>
  <c r="J326" i="66"/>
  <c r="J327" i="66"/>
  <c r="J328" i="66"/>
  <c r="J329" i="66"/>
  <c r="J330" i="66"/>
  <c r="J331" i="66"/>
  <c r="J332" i="66"/>
  <c r="J333" i="66"/>
  <c r="J334" i="66"/>
  <c r="J335" i="66"/>
  <c r="J336" i="66"/>
  <c r="J337" i="66"/>
  <c r="J338" i="66"/>
  <c r="J339" i="66"/>
  <c r="J340" i="66"/>
  <c r="J341" i="66"/>
  <c r="J342" i="66"/>
  <c r="J343" i="66"/>
  <c r="J344" i="66"/>
  <c r="J345" i="66"/>
  <c r="J346" i="66"/>
  <c r="J347" i="66"/>
  <c r="J348" i="66"/>
  <c r="J349" i="66"/>
  <c r="J350" i="66"/>
  <c r="J351" i="66"/>
  <c r="J352" i="66"/>
  <c r="J354" i="66"/>
  <c r="J355" i="66"/>
  <c r="J356" i="66"/>
  <c r="J357" i="66"/>
  <c r="J358" i="66"/>
  <c r="J359" i="66"/>
  <c r="J360" i="66"/>
  <c r="J361" i="66"/>
  <c r="J362" i="66"/>
  <c r="J363" i="66"/>
  <c r="J364" i="66"/>
  <c r="J365" i="66"/>
  <c r="J366" i="66"/>
  <c r="J367" i="66"/>
  <c r="J368" i="66"/>
  <c r="J369" i="66"/>
  <c r="J370" i="66"/>
  <c r="J371" i="66"/>
  <c r="J372" i="66"/>
  <c r="J373" i="66"/>
  <c r="J374" i="66"/>
  <c r="J375" i="66"/>
  <c r="J376" i="66"/>
  <c r="J377" i="66"/>
  <c r="J378" i="66"/>
  <c r="J379" i="66"/>
  <c r="J380" i="66"/>
  <c r="J381" i="66"/>
  <c r="J382" i="66"/>
  <c r="J383" i="66"/>
  <c r="J384" i="66"/>
  <c r="J385" i="66"/>
  <c r="J386" i="66"/>
  <c r="J387" i="66"/>
  <c r="J388" i="66"/>
  <c r="J389" i="66"/>
  <c r="J390" i="66"/>
  <c r="J391" i="66"/>
  <c r="J392" i="66"/>
  <c r="J394" i="66"/>
  <c r="J395" i="66"/>
  <c r="J396" i="66"/>
  <c r="J397" i="66"/>
  <c r="J398" i="66"/>
  <c r="J399" i="66"/>
  <c r="J400" i="66"/>
  <c r="J401" i="66"/>
  <c r="J402" i="66"/>
  <c r="J403" i="66"/>
  <c r="J404" i="66"/>
  <c r="J405" i="66"/>
  <c r="J406" i="66"/>
  <c r="J408" i="66"/>
  <c r="J409" i="66"/>
  <c r="J410" i="66"/>
  <c r="J411" i="66"/>
  <c r="J412" i="66"/>
  <c r="J413" i="66"/>
  <c r="J414" i="66"/>
  <c r="J415" i="66"/>
  <c r="J416" i="66"/>
  <c r="J417" i="66"/>
  <c r="J418" i="66"/>
  <c r="J419" i="66"/>
  <c r="J420" i="66"/>
  <c r="J421" i="66"/>
  <c r="J422" i="66"/>
  <c r="J423" i="66"/>
  <c r="J232" i="66"/>
  <c r="J104" i="66"/>
  <c r="J105" i="66"/>
  <c r="J106" i="66"/>
  <c r="J107" i="66"/>
  <c r="J108" i="66"/>
  <c r="J109" i="66"/>
  <c r="J110" i="66"/>
  <c r="J111" i="66"/>
  <c r="J112" i="66"/>
  <c r="J113" i="66"/>
  <c r="J114" i="66"/>
  <c r="J115" i="66"/>
  <c r="J116" i="66"/>
  <c r="J117" i="66"/>
  <c r="J118" i="66"/>
  <c r="J119" i="66"/>
  <c r="J120" i="66"/>
  <c r="J121" i="66"/>
  <c r="J122" i="66"/>
  <c r="J123" i="66"/>
  <c r="J124" i="66"/>
  <c r="J125" i="66"/>
  <c r="J126" i="66"/>
  <c r="J127" i="66"/>
  <c r="J128" i="66"/>
  <c r="J129" i="66"/>
  <c r="J130" i="66"/>
  <c r="J131" i="66"/>
  <c r="J132" i="66"/>
  <c r="J133" i="66"/>
  <c r="J134" i="66"/>
  <c r="J135" i="66"/>
  <c r="J136" i="66"/>
  <c r="J137" i="66"/>
  <c r="J138" i="66"/>
  <c r="J139" i="66"/>
  <c r="J140" i="66"/>
  <c r="J141" i="66"/>
  <c r="J142" i="66"/>
  <c r="J143" i="66"/>
  <c r="J144" i="66"/>
  <c r="J145" i="66"/>
  <c r="J146" i="66"/>
  <c r="J147" i="66"/>
  <c r="J148" i="66"/>
  <c r="J149" i="66"/>
  <c r="J150" i="66"/>
  <c r="J151" i="66"/>
  <c r="J152" i="66"/>
  <c r="J153" i="66"/>
  <c r="J154" i="66"/>
  <c r="J155" i="66"/>
  <c r="J156" i="66"/>
  <c r="J157" i="66"/>
  <c r="J158" i="66"/>
  <c r="J159" i="66"/>
  <c r="J160" i="66"/>
  <c r="J161" i="66"/>
  <c r="J162" i="66"/>
  <c r="J163" i="66"/>
  <c r="J164" i="66"/>
  <c r="J165" i="66"/>
  <c r="J166" i="66"/>
  <c r="J167" i="66"/>
  <c r="J168" i="66"/>
  <c r="J169" i="66"/>
  <c r="J170" i="66"/>
  <c r="J171" i="66"/>
  <c r="J172" i="66"/>
  <c r="J173" i="66"/>
  <c r="J174" i="66"/>
  <c r="J175" i="66"/>
  <c r="J176" i="66"/>
  <c r="J177" i="66"/>
  <c r="J178" i="66"/>
  <c r="J179" i="66"/>
  <c r="J180" i="66"/>
  <c r="J181" i="66"/>
  <c r="J182" i="66"/>
  <c r="J183" i="66"/>
  <c r="J184" i="66"/>
  <c r="J185" i="66"/>
  <c r="J186" i="66"/>
  <c r="J187" i="66"/>
  <c r="J188" i="66"/>
  <c r="J190" i="66"/>
  <c r="J191" i="66"/>
  <c r="J192" i="66"/>
  <c r="J193" i="66"/>
  <c r="J194" i="66"/>
  <c r="J195" i="66"/>
  <c r="J196" i="66"/>
  <c r="J197" i="66"/>
  <c r="J198" i="66"/>
  <c r="J199" i="66"/>
  <c r="J200" i="66"/>
  <c r="J201" i="66"/>
  <c r="J202" i="66"/>
  <c r="J203" i="66"/>
  <c r="J204" i="66"/>
  <c r="J205" i="66"/>
  <c r="J206" i="66"/>
  <c r="J207" i="66"/>
  <c r="J208" i="66"/>
  <c r="J209" i="66"/>
  <c r="J210" i="66"/>
  <c r="J211" i="66"/>
  <c r="J212" i="66"/>
  <c r="J213" i="66"/>
  <c r="J214" i="66"/>
  <c r="J215" i="66"/>
  <c r="J216" i="66"/>
  <c r="J217" i="66"/>
  <c r="J218" i="66"/>
  <c r="J219" i="66"/>
  <c r="J220" i="66"/>
  <c r="J221" i="66"/>
  <c r="J222" i="66"/>
  <c r="J223" i="66"/>
  <c r="J224" i="66"/>
  <c r="J225" i="66"/>
  <c r="J226" i="66"/>
  <c r="J228" i="66"/>
  <c r="J229" i="66"/>
  <c r="J103" i="66"/>
  <c r="J14" i="66"/>
  <c r="J15" i="66"/>
  <c r="J16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30" i="66"/>
  <c r="J31" i="66"/>
  <c r="J32" i="66"/>
  <c r="J33" i="66"/>
  <c r="J34" i="66"/>
  <c r="J35" i="66"/>
  <c r="J36" i="66"/>
  <c r="J37" i="66"/>
  <c r="J38" i="66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J55" i="66"/>
  <c r="J56" i="66"/>
  <c r="J57" i="66"/>
  <c r="J58" i="66"/>
  <c r="J59" i="66"/>
  <c r="J60" i="66"/>
  <c r="J61" i="66"/>
  <c r="J62" i="66"/>
  <c r="J63" i="66"/>
  <c r="J64" i="66"/>
  <c r="J65" i="66"/>
  <c r="J66" i="66"/>
  <c r="J67" i="66"/>
  <c r="J68" i="66"/>
  <c r="J69" i="66"/>
  <c r="J70" i="66"/>
  <c r="J71" i="66"/>
  <c r="J72" i="66"/>
  <c r="J73" i="66"/>
  <c r="J74" i="66"/>
  <c r="J75" i="66"/>
  <c r="J76" i="66"/>
  <c r="J77" i="66"/>
  <c r="J78" i="66"/>
  <c r="J79" i="66"/>
  <c r="J80" i="66"/>
  <c r="J81" i="66"/>
  <c r="J82" i="66"/>
  <c r="J83" i="66"/>
  <c r="J84" i="66"/>
  <c r="J85" i="66"/>
  <c r="J86" i="66"/>
  <c r="J87" i="66"/>
  <c r="J88" i="66"/>
  <c r="J89" i="66"/>
  <c r="J90" i="66"/>
  <c r="J91" i="66"/>
  <c r="J92" i="66"/>
  <c r="J93" i="66"/>
  <c r="J94" i="66"/>
  <c r="J95" i="66"/>
  <c r="J96" i="66"/>
  <c r="J97" i="66"/>
  <c r="J98" i="66"/>
  <c r="J99" i="66"/>
  <c r="J100" i="66"/>
  <c r="G621" i="70" l="1"/>
  <c r="J13" i="70" l="1"/>
  <c r="F88" i="64" l="1"/>
  <c r="D17" i="70" l="1"/>
  <c r="C17" i="70"/>
  <c r="D17" i="84"/>
  <c r="C17" i="84"/>
  <c r="D17" i="67"/>
  <c r="C17" i="67"/>
  <c r="D17" i="64"/>
  <c r="C17" i="64"/>
  <c r="D17" i="63"/>
  <c r="C17" i="63"/>
  <c r="J13" i="66"/>
  <c r="D101" i="66"/>
  <c r="E101" i="66"/>
  <c r="F101" i="66"/>
  <c r="G101" i="66"/>
  <c r="H101" i="66"/>
  <c r="I101" i="66"/>
  <c r="D17" i="66"/>
  <c r="C17" i="66"/>
  <c r="J17" i="66" l="1"/>
  <c r="J101" i="66" s="1"/>
  <c r="C101" i="66"/>
  <c r="C101" i="64"/>
  <c r="D101" i="64"/>
  <c r="E101" i="64"/>
  <c r="F101" i="64"/>
  <c r="G101" i="64"/>
  <c r="H101" i="64"/>
  <c r="I101" i="64"/>
  <c r="J101" i="64" l="1"/>
  <c r="C195" i="63" l="1"/>
  <c r="F195" i="63"/>
  <c r="C424" i="66"/>
  <c r="C228" i="84"/>
  <c r="C226" i="84"/>
  <c r="C224" i="84"/>
  <c r="C209" i="84"/>
  <c r="C207" i="84"/>
  <c r="C205" i="84"/>
  <c r="C204" i="84" s="1"/>
  <c r="C202" i="84"/>
  <c r="C200" i="84"/>
  <c r="C198" i="84"/>
  <c r="C196" i="84"/>
  <c r="C188" i="84"/>
  <c r="C187" i="84" s="1"/>
  <c r="C185" i="84"/>
  <c r="C183" i="84"/>
  <c r="C181" i="84"/>
  <c r="C179" i="84"/>
  <c r="C177" i="84"/>
  <c r="C173" i="84"/>
  <c r="C166" i="84"/>
  <c r="C164" i="84"/>
  <c r="C162" i="84"/>
  <c r="C160" i="84"/>
  <c r="C158" i="84"/>
  <c r="C151" i="84"/>
  <c r="C149" i="84"/>
  <c r="C147" i="84"/>
  <c r="C145" i="84"/>
  <c r="C143" i="84"/>
  <c r="C141" i="84"/>
  <c r="C139" i="84"/>
  <c r="C137" i="84"/>
  <c r="C135" i="84"/>
  <c r="C132" i="84"/>
  <c r="C130" i="84"/>
  <c r="C118" i="84"/>
  <c r="C114" i="84"/>
  <c r="C110" i="84"/>
  <c r="C108" i="84"/>
  <c r="C106" i="84"/>
  <c r="C190" i="63"/>
  <c r="G230" i="70"/>
  <c r="C189" i="67"/>
  <c r="C189" i="66"/>
  <c r="C230" i="66" s="1"/>
  <c r="C729" i="66" l="1"/>
  <c r="C734" i="66" s="1"/>
  <c r="J189" i="66"/>
  <c r="D376" i="63" l="1"/>
  <c r="F630" i="70"/>
  <c r="D297" i="63"/>
  <c r="D171" i="64"/>
  <c r="D240" i="84"/>
  <c r="F603" i="67"/>
  <c r="G660" i="66"/>
  <c r="G658" i="66"/>
  <c r="G656" i="66"/>
  <c r="G650" i="66"/>
  <c r="G624" i="66"/>
  <c r="G609" i="66"/>
  <c r="G407" i="66"/>
  <c r="E393" i="66"/>
  <c r="D353" i="66"/>
  <c r="G318" i="66"/>
  <c r="E289" i="66"/>
  <c r="D289" i="66"/>
  <c r="D227" i="66"/>
  <c r="D391" i="64"/>
  <c r="D390" i="64"/>
  <c r="E353" i="64"/>
  <c r="D353" i="64"/>
  <c r="E190" i="64"/>
  <c r="D190" i="64"/>
  <c r="E189" i="64"/>
  <c r="D189" i="64"/>
  <c r="D248" i="64"/>
  <c r="C318" i="84"/>
  <c r="F318" i="84"/>
  <c r="C511" i="84"/>
  <c r="C250" i="84"/>
  <c r="C273" i="84"/>
  <c r="J13" i="63"/>
  <c r="D101" i="63"/>
  <c r="E101" i="63"/>
  <c r="F101" i="63"/>
  <c r="G101" i="63"/>
  <c r="H101" i="63"/>
  <c r="I101" i="63"/>
  <c r="C101" i="63"/>
  <c r="D248" i="84"/>
  <c r="F242" i="84"/>
  <c r="D242" i="84"/>
  <c r="F248" i="84"/>
  <c r="K244" i="84"/>
  <c r="C240" i="84"/>
  <c r="C292" i="84"/>
  <c r="C291" i="84"/>
  <c r="C285" i="84"/>
  <c r="G355" i="84"/>
  <c r="F355" i="84"/>
  <c r="D355" i="84"/>
  <c r="G351" i="84"/>
  <c r="F351" i="84"/>
  <c r="D351" i="84"/>
  <c r="C393" i="84"/>
  <c r="C391" i="84"/>
  <c r="C390" i="84"/>
  <c r="D391" i="84"/>
  <c r="D390" i="84"/>
  <c r="H518" i="84"/>
  <c r="D518" i="84"/>
  <c r="C518" i="84"/>
  <c r="C521" i="84"/>
  <c r="F189" i="84"/>
  <c r="E189" i="84"/>
  <c r="D101" i="84"/>
  <c r="C101" i="84"/>
  <c r="E14" i="84"/>
  <c r="E18" i="84"/>
  <c r="E21" i="84"/>
  <c r="E23" i="84"/>
  <c r="E25" i="84"/>
  <c r="E28" i="84"/>
  <c r="E32" i="84"/>
  <c r="E36" i="84"/>
  <c r="E39" i="84"/>
  <c r="E48" i="84"/>
  <c r="E65" i="84"/>
  <c r="E69" i="84"/>
  <c r="E74" i="84"/>
  <c r="E75" i="84"/>
  <c r="E80" i="84"/>
  <c r="E81" i="84"/>
  <c r="E82" i="84"/>
  <c r="E94" i="84"/>
  <c r="E96" i="84"/>
  <c r="I717" i="84"/>
  <c r="H717" i="84"/>
  <c r="G717" i="84"/>
  <c r="F717" i="84"/>
  <c r="E717" i="84"/>
  <c r="D717" i="84"/>
  <c r="C717" i="84"/>
  <c r="I715" i="84"/>
  <c r="H715" i="84"/>
  <c r="G715" i="84"/>
  <c r="F715" i="84"/>
  <c r="E715" i="84"/>
  <c r="D715" i="84"/>
  <c r="C715" i="84"/>
  <c r="I713" i="84"/>
  <c r="H713" i="84"/>
  <c r="G713" i="84"/>
  <c r="F713" i="84"/>
  <c r="E713" i="84"/>
  <c r="D713" i="84"/>
  <c r="C713" i="84"/>
  <c r="I711" i="84"/>
  <c r="H711" i="84"/>
  <c r="G711" i="84"/>
  <c r="F711" i="84"/>
  <c r="E711" i="84"/>
  <c r="D711" i="84"/>
  <c r="C711" i="84"/>
  <c r="I709" i="84"/>
  <c r="H709" i="84"/>
  <c r="G709" i="84"/>
  <c r="F709" i="84"/>
  <c r="E709" i="84"/>
  <c r="D709" i="84"/>
  <c r="C709" i="84"/>
  <c r="I707" i="84"/>
  <c r="H707" i="84"/>
  <c r="G707" i="84"/>
  <c r="F707" i="84"/>
  <c r="E707" i="84"/>
  <c r="D707" i="84"/>
  <c r="C707" i="84"/>
  <c r="I705" i="84"/>
  <c r="H705" i="84"/>
  <c r="G705" i="84"/>
  <c r="F705" i="84"/>
  <c r="E705" i="84"/>
  <c r="D705" i="84"/>
  <c r="C705" i="84"/>
  <c r="I703" i="84"/>
  <c r="H703" i="84"/>
  <c r="G703" i="84"/>
  <c r="F703" i="84"/>
  <c r="E703" i="84"/>
  <c r="D703" i="84"/>
  <c r="C703" i="84"/>
  <c r="I701" i="84"/>
  <c r="H701" i="84"/>
  <c r="G701" i="84"/>
  <c r="G700" i="84" s="1"/>
  <c r="F701" i="84"/>
  <c r="E701" i="84"/>
  <c r="D701" i="84"/>
  <c r="C701" i="84"/>
  <c r="I695" i="84"/>
  <c r="H695" i="84"/>
  <c r="G695" i="84"/>
  <c r="F695" i="84"/>
  <c r="E695" i="84"/>
  <c r="D695" i="84"/>
  <c r="C695" i="84"/>
  <c r="I693" i="84"/>
  <c r="H693" i="84"/>
  <c r="G693" i="84"/>
  <c r="F693" i="84"/>
  <c r="E693" i="84"/>
  <c r="D693" i="84"/>
  <c r="C693" i="84"/>
  <c r="I691" i="84"/>
  <c r="H691" i="84"/>
  <c r="G691" i="84"/>
  <c r="F691" i="84"/>
  <c r="E691" i="84"/>
  <c r="D691" i="84"/>
  <c r="C691" i="84"/>
  <c r="I689" i="84"/>
  <c r="H689" i="84"/>
  <c r="G689" i="84"/>
  <c r="G688" i="84" s="1"/>
  <c r="F689" i="84"/>
  <c r="E689" i="84"/>
  <c r="D689" i="84"/>
  <c r="C689" i="84"/>
  <c r="I686" i="84"/>
  <c r="H686" i="84"/>
  <c r="G686" i="84"/>
  <c r="F686" i="84"/>
  <c r="E686" i="84"/>
  <c r="D686" i="84"/>
  <c r="C686" i="84"/>
  <c r="I684" i="84"/>
  <c r="H684" i="84"/>
  <c r="G684" i="84"/>
  <c r="F684" i="84"/>
  <c r="E684" i="84"/>
  <c r="D684" i="84"/>
  <c r="C684" i="84"/>
  <c r="I682" i="84"/>
  <c r="H682" i="84"/>
  <c r="G682" i="84"/>
  <c r="F682" i="84"/>
  <c r="E682" i="84"/>
  <c r="D682" i="84"/>
  <c r="C682" i="84"/>
  <c r="I680" i="84"/>
  <c r="H680" i="84"/>
  <c r="G680" i="84"/>
  <c r="F680" i="84"/>
  <c r="E680" i="84"/>
  <c r="D680" i="84"/>
  <c r="C680" i="84"/>
  <c r="I678" i="84"/>
  <c r="H678" i="84"/>
  <c r="G678" i="84"/>
  <c r="F678" i="84"/>
  <c r="E678" i="84"/>
  <c r="D678" i="84"/>
  <c r="C678" i="84"/>
  <c r="I676" i="84"/>
  <c r="H676" i="84"/>
  <c r="G676" i="84"/>
  <c r="F676" i="84"/>
  <c r="E676" i="84"/>
  <c r="D676" i="84"/>
  <c r="C676" i="84"/>
  <c r="I674" i="84"/>
  <c r="H674" i="84"/>
  <c r="G674" i="84"/>
  <c r="F674" i="84"/>
  <c r="E674" i="84"/>
  <c r="D674" i="84"/>
  <c r="C674" i="84"/>
  <c r="I672" i="84"/>
  <c r="H672" i="84"/>
  <c r="G672" i="84"/>
  <c r="F672" i="84"/>
  <c r="E672" i="84"/>
  <c r="D672" i="84"/>
  <c r="C672" i="84"/>
  <c r="I670" i="84"/>
  <c r="H670" i="84"/>
  <c r="G670" i="84"/>
  <c r="G669" i="84" s="1"/>
  <c r="F670" i="84"/>
  <c r="E670" i="84"/>
  <c r="D670" i="84"/>
  <c r="C670" i="84"/>
  <c r="I664" i="84"/>
  <c r="H664" i="84"/>
  <c r="G664" i="84"/>
  <c r="F664" i="84"/>
  <c r="E664" i="84"/>
  <c r="D664" i="84"/>
  <c r="C664" i="84"/>
  <c r="I661" i="84"/>
  <c r="H661" i="84"/>
  <c r="G661" i="84"/>
  <c r="F661" i="84"/>
  <c r="E661" i="84"/>
  <c r="D661" i="84"/>
  <c r="C661" i="84"/>
  <c r="I659" i="84"/>
  <c r="H659" i="84"/>
  <c r="G659" i="84"/>
  <c r="F659" i="84"/>
  <c r="E659" i="84"/>
  <c r="D659" i="84"/>
  <c r="C659" i="84"/>
  <c r="I657" i="84"/>
  <c r="H657" i="84"/>
  <c r="G657" i="84"/>
  <c r="F657" i="84"/>
  <c r="E657" i="84"/>
  <c r="D657" i="84"/>
  <c r="C657" i="84"/>
  <c r="I655" i="84"/>
  <c r="H655" i="84"/>
  <c r="G655" i="84"/>
  <c r="F655" i="84"/>
  <c r="E655" i="84"/>
  <c r="D655" i="84"/>
  <c r="C655" i="84"/>
  <c r="I653" i="84"/>
  <c r="H653" i="84"/>
  <c r="G653" i="84"/>
  <c r="F653" i="84"/>
  <c r="E653" i="84"/>
  <c r="D653" i="84"/>
  <c r="C653" i="84"/>
  <c r="I651" i="84"/>
  <c r="H651" i="84"/>
  <c r="G651" i="84"/>
  <c r="F651" i="84"/>
  <c r="E651" i="84"/>
  <c r="D651" i="84"/>
  <c r="C651" i="84"/>
  <c r="I649" i="84"/>
  <c r="H649" i="84"/>
  <c r="G649" i="84"/>
  <c r="G648" i="84" s="1"/>
  <c r="F649" i="84"/>
  <c r="E649" i="84"/>
  <c r="D649" i="84"/>
  <c r="C649" i="84"/>
  <c r="I648" i="84"/>
  <c r="I646" i="84"/>
  <c r="H646" i="84"/>
  <c r="G646" i="84"/>
  <c r="F646" i="84"/>
  <c r="E646" i="84"/>
  <c r="D646" i="84"/>
  <c r="C646" i="84"/>
  <c r="I645" i="84"/>
  <c r="H645" i="84"/>
  <c r="G645" i="84"/>
  <c r="E645" i="84"/>
  <c r="C645" i="84"/>
  <c r="I643" i="84"/>
  <c r="H643" i="84"/>
  <c r="G643" i="84"/>
  <c r="F643" i="84"/>
  <c r="E643" i="84"/>
  <c r="D643" i="84"/>
  <c r="C643" i="84"/>
  <c r="I640" i="84"/>
  <c r="H640" i="84"/>
  <c r="G640" i="84"/>
  <c r="F640" i="84"/>
  <c r="E640" i="84"/>
  <c r="D640" i="84"/>
  <c r="C640" i="84"/>
  <c r="I638" i="84"/>
  <c r="H638" i="84"/>
  <c r="G638" i="84"/>
  <c r="F638" i="84"/>
  <c r="E638" i="84"/>
  <c r="D638" i="84"/>
  <c r="C638" i="84"/>
  <c r="I635" i="84"/>
  <c r="H635" i="84"/>
  <c r="G635" i="84"/>
  <c r="F635" i="84"/>
  <c r="E635" i="84"/>
  <c r="D635" i="84"/>
  <c r="C635" i="84"/>
  <c r="I633" i="84"/>
  <c r="H633" i="84"/>
  <c r="G633" i="84"/>
  <c r="F633" i="84"/>
  <c r="E633" i="84"/>
  <c r="D633" i="84"/>
  <c r="C633" i="84"/>
  <c r="I628" i="84"/>
  <c r="H628" i="84"/>
  <c r="G628" i="84"/>
  <c r="G627" i="84" s="1"/>
  <c r="F628" i="84"/>
  <c r="E628" i="84"/>
  <c r="D628" i="84"/>
  <c r="C628" i="84"/>
  <c r="I625" i="84"/>
  <c r="H625" i="84"/>
  <c r="G625" i="84"/>
  <c r="F625" i="84"/>
  <c r="E625" i="84"/>
  <c r="D625" i="84"/>
  <c r="C625" i="84"/>
  <c r="I623" i="84"/>
  <c r="H623" i="84"/>
  <c r="G623" i="84"/>
  <c r="F623" i="84"/>
  <c r="E623" i="84"/>
  <c r="D623" i="84"/>
  <c r="C623" i="84"/>
  <c r="I620" i="84"/>
  <c r="H620" i="84"/>
  <c r="G620" i="84"/>
  <c r="F620" i="84"/>
  <c r="E620" i="84"/>
  <c r="D620" i="84"/>
  <c r="C620" i="84"/>
  <c r="I618" i="84"/>
  <c r="H618" i="84"/>
  <c r="G618" i="84"/>
  <c r="F618" i="84"/>
  <c r="E618" i="84"/>
  <c r="D618" i="84"/>
  <c r="C618" i="84"/>
  <c r="I616" i="84"/>
  <c r="H616" i="84"/>
  <c r="G616" i="84"/>
  <c r="F616" i="84"/>
  <c r="E616" i="84"/>
  <c r="D616" i="84"/>
  <c r="C616" i="84"/>
  <c r="I614" i="84"/>
  <c r="H614" i="84"/>
  <c r="G614" i="84"/>
  <c r="G613" i="84" s="1"/>
  <c r="F614" i="84"/>
  <c r="E614" i="84"/>
  <c r="D614" i="84"/>
  <c r="C614" i="84"/>
  <c r="I613" i="84"/>
  <c r="E613" i="84"/>
  <c r="I610" i="84"/>
  <c r="H610" i="84"/>
  <c r="G610" i="84"/>
  <c r="F610" i="84"/>
  <c r="E610" i="84"/>
  <c r="D610" i="84"/>
  <c r="C610" i="84"/>
  <c r="I608" i="84"/>
  <c r="H608" i="84"/>
  <c r="E608" i="84"/>
  <c r="D608" i="84"/>
  <c r="C608" i="84"/>
  <c r="I606" i="84"/>
  <c r="H606" i="84"/>
  <c r="G606" i="84"/>
  <c r="F606" i="84"/>
  <c r="E606" i="84"/>
  <c r="D606" i="84"/>
  <c r="C606" i="84"/>
  <c r="I604" i="84"/>
  <c r="H604" i="84"/>
  <c r="G604" i="84"/>
  <c r="F604" i="84"/>
  <c r="E604" i="84"/>
  <c r="D604" i="84"/>
  <c r="C604" i="84"/>
  <c r="I602" i="84"/>
  <c r="H602" i="84"/>
  <c r="E602" i="84"/>
  <c r="D602" i="84"/>
  <c r="C602" i="84"/>
  <c r="I597" i="84"/>
  <c r="H597" i="84"/>
  <c r="G597" i="84"/>
  <c r="F597" i="84"/>
  <c r="E597" i="84"/>
  <c r="D597" i="84"/>
  <c r="C597" i="84"/>
  <c r="I594" i="84"/>
  <c r="H594" i="84"/>
  <c r="G594" i="84"/>
  <c r="G593" i="84" s="1"/>
  <c r="F594" i="84"/>
  <c r="E594" i="84"/>
  <c r="D594" i="84"/>
  <c r="C594" i="84"/>
  <c r="C593" i="84"/>
  <c r="I591" i="84"/>
  <c r="H591" i="84"/>
  <c r="G591" i="84"/>
  <c r="F591" i="84"/>
  <c r="E591" i="84"/>
  <c r="D591" i="84"/>
  <c r="C591" i="84"/>
  <c r="I589" i="84"/>
  <c r="H589" i="84"/>
  <c r="G589" i="84"/>
  <c r="F589" i="84"/>
  <c r="E589" i="84"/>
  <c r="D589" i="84"/>
  <c r="C589" i="84"/>
  <c r="I587" i="84"/>
  <c r="H587" i="84"/>
  <c r="G587" i="84"/>
  <c r="F587" i="84"/>
  <c r="E587" i="84"/>
  <c r="D587" i="84"/>
  <c r="C587" i="84"/>
  <c r="I584" i="84"/>
  <c r="H584" i="84"/>
  <c r="G584" i="84"/>
  <c r="F584" i="84"/>
  <c r="E584" i="84"/>
  <c r="E581" i="84"/>
  <c r="D584" i="84"/>
  <c r="C584" i="84"/>
  <c r="I582" i="84"/>
  <c r="H582" i="84"/>
  <c r="G582" i="84"/>
  <c r="F582" i="84"/>
  <c r="E582" i="84"/>
  <c r="D582" i="84"/>
  <c r="C582" i="84"/>
  <c r="I579" i="84"/>
  <c r="H579" i="84"/>
  <c r="G579" i="84"/>
  <c r="G578" i="84" s="1"/>
  <c r="F579" i="84"/>
  <c r="E579" i="84"/>
  <c r="D579" i="84"/>
  <c r="C579" i="84"/>
  <c r="I578" i="84"/>
  <c r="H578" i="84"/>
  <c r="F578" i="84"/>
  <c r="E578" i="84"/>
  <c r="D578" i="84"/>
  <c r="C578" i="84"/>
  <c r="I576" i="84"/>
  <c r="H576" i="84"/>
  <c r="G576" i="84"/>
  <c r="F576" i="84"/>
  <c r="E576" i="84"/>
  <c r="D576" i="84"/>
  <c r="C576" i="84"/>
  <c r="I574" i="84"/>
  <c r="H574" i="84"/>
  <c r="G574" i="84"/>
  <c r="F574" i="84"/>
  <c r="E574" i="84"/>
  <c r="D574" i="84"/>
  <c r="C574" i="84"/>
  <c r="I572" i="84"/>
  <c r="H572" i="84"/>
  <c r="G572" i="84"/>
  <c r="F572" i="84"/>
  <c r="E572" i="84"/>
  <c r="D572" i="84"/>
  <c r="C572" i="84"/>
  <c r="I570" i="84"/>
  <c r="H570" i="84"/>
  <c r="G570" i="84"/>
  <c r="F570" i="84"/>
  <c r="E570" i="84"/>
  <c r="D570" i="84"/>
  <c r="C570" i="84"/>
  <c r="I568" i="84"/>
  <c r="H568" i="84"/>
  <c r="G568" i="84"/>
  <c r="F568" i="84"/>
  <c r="E568" i="84"/>
  <c r="D568" i="84"/>
  <c r="C568" i="84"/>
  <c r="I566" i="84"/>
  <c r="H566" i="84"/>
  <c r="G566" i="84"/>
  <c r="F566" i="84"/>
  <c r="E566" i="84"/>
  <c r="D566" i="84"/>
  <c r="C566" i="84"/>
  <c r="I556" i="84"/>
  <c r="H556" i="84"/>
  <c r="H555" i="84"/>
  <c r="G556" i="84"/>
  <c r="F556" i="84"/>
  <c r="E556" i="84"/>
  <c r="D556" i="84"/>
  <c r="C556" i="84"/>
  <c r="I553" i="84"/>
  <c r="I548" i="84"/>
  <c r="H553" i="84"/>
  <c r="G553" i="84"/>
  <c r="F553" i="84"/>
  <c r="E553" i="84"/>
  <c r="D553" i="84"/>
  <c r="C553" i="84"/>
  <c r="I551" i="84"/>
  <c r="H551" i="84"/>
  <c r="H548" i="84"/>
  <c r="G551" i="84"/>
  <c r="F551" i="84"/>
  <c r="F548" i="84"/>
  <c r="E551" i="84"/>
  <c r="D551" i="84"/>
  <c r="C551" i="84"/>
  <c r="I549" i="84"/>
  <c r="H549" i="84"/>
  <c r="G549" i="84"/>
  <c r="G548" i="84"/>
  <c r="F549" i="84"/>
  <c r="E549" i="84"/>
  <c r="D549" i="84"/>
  <c r="C549" i="84"/>
  <c r="I545" i="84"/>
  <c r="H545" i="84"/>
  <c r="G545" i="84"/>
  <c r="F545" i="84"/>
  <c r="E545" i="84"/>
  <c r="D545" i="84"/>
  <c r="C545" i="84"/>
  <c r="I543" i="84"/>
  <c r="H543" i="84"/>
  <c r="G543" i="84"/>
  <c r="F543" i="84"/>
  <c r="E543" i="84"/>
  <c r="D543" i="84"/>
  <c r="C543" i="84"/>
  <c r="I541" i="84"/>
  <c r="H541" i="84"/>
  <c r="G541" i="84"/>
  <c r="F541" i="84"/>
  <c r="E541" i="84"/>
  <c r="D541" i="84"/>
  <c r="C541" i="84"/>
  <c r="I535" i="84"/>
  <c r="I528" i="84"/>
  <c r="H528" i="84"/>
  <c r="G528" i="84"/>
  <c r="F528" i="84"/>
  <c r="E528" i="84"/>
  <c r="D528" i="84"/>
  <c r="C528" i="84"/>
  <c r="I524" i="84"/>
  <c r="H524" i="84"/>
  <c r="G524" i="84"/>
  <c r="F524" i="84"/>
  <c r="E524" i="84"/>
  <c r="D524" i="84"/>
  <c r="C524" i="84"/>
  <c r="I519" i="84"/>
  <c r="I506" i="84"/>
  <c r="H506" i="84"/>
  <c r="G506" i="84"/>
  <c r="F506" i="84"/>
  <c r="E506" i="84"/>
  <c r="D506" i="84"/>
  <c r="C506" i="84"/>
  <c r="I502" i="84"/>
  <c r="H502" i="84"/>
  <c r="G502" i="84"/>
  <c r="F502" i="84"/>
  <c r="E502" i="84"/>
  <c r="D502" i="84"/>
  <c r="C502" i="84"/>
  <c r="I500" i="84"/>
  <c r="H500" i="84"/>
  <c r="G500" i="84"/>
  <c r="F500" i="84"/>
  <c r="E500" i="84"/>
  <c r="D500" i="84"/>
  <c r="C500" i="84"/>
  <c r="I498" i="84"/>
  <c r="H498" i="84"/>
  <c r="G498" i="84"/>
  <c r="F498" i="84"/>
  <c r="E498" i="84"/>
  <c r="D498" i="84"/>
  <c r="C498" i="84"/>
  <c r="I496" i="84"/>
  <c r="H496" i="84"/>
  <c r="G496" i="84"/>
  <c r="F496" i="84"/>
  <c r="E496" i="84"/>
  <c r="D496" i="84"/>
  <c r="C496" i="84"/>
  <c r="I492" i="84"/>
  <c r="H492" i="84"/>
  <c r="G492" i="84"/>
  <c r="F492" i="84"/>
  <c r="E492" i="84"/>
  <c r="D492" i="84"/>
  <c r="C492" i="84"/>
  <c r="I490" i="84"/>
  <c r="H490" i="84"/>
  <c r="G490" i="84"/>
  <c r="F490" i="84"/>
  <c r="E490" i="84"/>
  <c r="D490" i="84"/>
  <c r="C490" i="84"/>
  <c r="I483" i="84"/>
  <c r="H483" i="84"/>
  <c r="G483" i="84"/>
  <c r="G482" i="84" s="1"/>
  <c r="F483" i="84"/>
  <c r="E483" i="84"/>
  <c r="D483" i="84"/>
  <c r="C483" i="84"/>
  <c r="I480" i="84"/>
  <c r="H480" i="84"/>
  <c r="G480" i="84"/>
  <c r="F480" i="84"/>
  <c r="E480" i="84"/>
  <c r="D480" i="84"/>
  <c r="C480" i="84"/>
  <c r="I475" i="84"/>
  <c r="H475" i="84"/>
  <c r="G475" i="84"/>
  <c r="F475" i="84"/>
  <c r="E475" i="84"/>
  <c r="D475" i="84"/>
  <c r="C475" i="84"/>
  <c r="I472" i="84"/>
  <c r="H472" i="84"/>
  <c r="G472" i="84"/>
  <c r="F472" i="84"/>
  <c r="E472" i="84"/>
  <c r="D472" i="84"/>
  <c r="C472" i="84"/>
  <c r="G471" i="84"/>
  <c r="I469" i="84"/>
  <c r="H469" i="84"/>
  <c r="G469" i="84"/>
  <c r="F469" i="84"/>
  <c r="E469" i="84"/>
  <c r="D469" i="84"/>
  <c r="C469" i="84"/>
  <c r="I459" i="84"/>
  <c r="H459" i="84"/>
  <c r="G459" i="84"/>
  <c r="F459" i="84"/>
  <c r="E459" i="84"/>
  <c r="D459" i="84"/>
  <c r="C459" i="84"/>
  <c r="I449" i="84"/>
  <c r="H449" i="84"/>
  <c r="G449" i="84"/>
  <c r="F449" i="84"/>
  <c r="E449" i="84"/>
  <c r="D449" i="84"/>
  <c r="C449" i="84"/>
  <c r="I439" i="84"/>
  <c r="H439" i="84"/>
  <c r="G439" i="84"/>
  <c r="F439" i="84"/>
  <c r="E439" i="84"/>
  <c r="D439" i="84"/>
  <c r="C439" i="84"/>
  <c r="I429" i="84"/>
  <c r="H429" i="84"/>
  <c r="G429" i="84"/>
  <c r="F429" i="84"/>
  <c r="E429" i="84"/>
  <c r="D429" i="84"/>
  <c r="C429" i="84"/>
  <c r="I427" i="84"/>
  <c r="H427" i="84"/>
  <c r="G427" i="84"/>
  <c r="G426" i="84" s="1"/>
  <c r="F427" i="84"/>
  <c r="E427" i="84"/>
  <c r="D427" i="84"/>
  <c r="C427" i="84"/>
  <c r="I417" i="84"/>
  <c r="H417" i="84"/>
  <c r="G417" i="84"/>
  <c r="F417" i="84"/>
  <c r="E417" i="84"/>
  <c r="D417" i="84"/>
  <c r="C417" i="84"/>
  <c r="I414" i="84"/>
  <c r="H414" i="84"/>
  <c r="G414" i="84"/>
  <c r="F414" i="84"/>
  <c r="E414" i="84"/>
  <c r="D414" i="84"/>
  <c r="C414" i="84"/>
  <c r="I412" i="84"/>
  <c r="H412" i="84"/>
  <c r="G412" i="84"/>
  <c r="F412" i="84"/>
  <c r="E412" i="84"/>
  <c r="D412" i="84"/>
  <c r="C412" i="84"/>
  <c r="I406" i="84"/>
  <c r="H406" i="84"/>
  <c r="G406" i="84"/>
  <c r="F406" i="84"/>
  <c r="E406" i="84"/>
  <c r="D406" i="84"/>
  <c r="C406" i="84"/>
  <c r="I404" i="84"/>
  <c r="H404" i="84"/>
  <c r="G404" i="84"/>
  <c r="F404" i="84"/>
  <c r="E404" i="84"/>
  <c r="D404" i="84"/>
  <c r="C404" i="84"/>
  <c r="I401" i="84"/>
  <c r="G401" i="84"/>
  <c r="F401" i="84"/>
  <c r="E401" i="84"/>
  <c r="D401" i="84"/>
  <c r="C401" i="84"/>
  <c r="I399" i="84"/>
  <c r="H399" i="84"/>
  <c r="G399" i="84"/>
  <c r="F399" i="84"/>
  <c r="F398" i="84"/>
  <c r="E399" i="84"/>
  <c r="D399" i="84"/>
  <c r="C399" i="84"/>
  <c r="I396" i="84"/>
  <c r="H396" i="84"/>
  <c r="G396" i="84"/>
  <c r="F396" i="84"/>
  <c r="E396" i="84"/>
  <c r="D396" i="84"/>
  <c r="C396" i="84"/>
  <c r="I394" i="84"/>
  <c r="H394" i="84"/>
  <c r="E394" i="84"/>
  <c r="C394" i="84"/>
  <c r="I392" i="84"/>
  <c r="H392" i="84"/>
  <c r="I389" i="84"/>
  <c r="I387" i="84"/>
  <c r="H389" i="84"/>
  <c r="H387" i="84"/>
  <c r="I384" i="84"/>
  <c r="H384" i="84"/>
  <c r="G384" i="84"/>
  <c r="F384" i="84"/>
  <c r="E384" i="84"/>
  <c r="C384" i="84"/>
  <c r="I381" i="84"/>
  <c r="H381" i="84"/>
  <c r="G381" i="84"/>
  <c r="F381" i="84"/>
  <c r="E381" i="84"/>
  <c r="D381" i="84"/>
  <c r="C381" i="84"/>
  <c r="I379" i="84"/>
  <c r="H379" i="84"/>
  <c r="G379" i="84"/>
  <c r="F379" i="84"/>
  <c r="E379" i="84"/>
  <c r="D379" i="84"/>
  <c r="C379" i="84"/>
  <c r="I377" i="84"/>
  <c r="H377" i="84"/>
  <c r="G377" i="84"/>
  <c r="F377" i="84"/>
  <c r="E377" i="84"/>
  <c r="D377" i="84"/>
  <c r="C377" i="84"/>
  <c r="I375" i="84"/>
  <c r="H375" i="84"/>
  <c r="I373" i="84"/>
  <c r="H373" i="84"/>
  <c r="G373" i="84"/>
  <c r="F373" i="84"/>
  <c r="E373" i="84"/>
  <c r="D373" i="84"/>
  <c r="C373" i="84"/>
  <c r="I371" i="84"/>
  <c r="H371" i="84"/>
  <c r="G371" i="84"/>
  <c r="F371" i="84"/>
  <c r="E371" i="84"/>
  <c r="D371" i="84"/>
  <c r="C371" i="84"/>
  <c r="I368" i="84"/>
  <c r="H368" i="84"/>
  <c r="G368" i="84"/>
  <c r="F368" i="84"/>
  <c r="E368" i="84"/>
  <c r="C368" i="84"/>
  <c r="I365" i="84"/>
  <c r="H365" i="84"/>
  <c r="I362" i="84"/>
  <c r="H362" i="84"/>
  <c r="G362" i="84"/>
  <c r="F362" i="84"/>
  <c r="E362" i="84"/>
  <c r="D362" i="84"/>
  <c r="C362" i="84"/>
  <c r="I360" i="84"/>
  <c r="E360" i="84"/>
  <c r="D360" i="84"/>
  <c r="C360" i="84"/>
  <c r="I358" i="84"/>
  <c r="H358" i="84"/>
  <c r="G358" i="84"/>
  <c r="F358" i="84"/>
  <c r="E358" i="84"/>
  <c r="D358" i="84"/>
  <c r="C358" i="84"/>
  <c r="I356" i="84"/>
  <c r="H356" i="84"/>
  <c r="G356" i="84"/>
  <c r="F356" i="84"/>
  <c r="E356" i="84"/>
  <c r="D356" i="84"/>
  <c r="C356" i="84"/>
  <c r="I354" i="84"/>
  <c r="H354" i="84"/>
  <c r="I352" i="84"/>
  <c r="H352" i="84"/>
  <c r="G352" i="84"/>
  <c r="F352" i="84"/>
  <c r="E352" i="84"/>
  <c r="D352" i="84"/>
  <c r="C352" i="84"/>
  <c r="I350" i="84"/>
  <c r="H350" i="84"/>
  <c r="I347" i="84"/>
  <c r="H347" i="84"/>
  <c r="G347" i="84"/>
  <c r="F347" i="84"/>
  <c r="E347" i="84"/>
  <c r="D347" i="84"/>
  <c r="C347" i="84"/>
  <c r="I345" i="84"/>
  <c r="H345" i="84"/>
  <c r="G345" i="84"/>
  <c r="F345" i="84"/>
  <c r="E345" i="84"/>
  <c r="D345" i="84"/>
  <c r="C345" i="84"/>
  <c r="I341" i="84"/>
  <c r="H341" i="84"/>
  <c r="I339" i="84"/>
  <c r="H339" i="84"/>
  <c r="G339" i="84"/>
  <c r="F339" i="84"/>
  <c r="E339" i="84"/>
  <c r="D339" i="84"/>
  <c r="C339" i="84"/>
  <c r="I337" i="84"/>
  <c r="H337" i="84"/>
  <c r="I335" i="84"/>
  <c r="H335" i="84"/>
  <c r="G335" i="84"/>
  <c r="F335" i="84"/>
  <c r="E335" i="84"/>
  <c r="D335" i="84"/>
  <c r="C335" i="84"/>
  <c r="I333" i="84"/>
  <c r="H333" i="84"/>
  <c r="G333" i="84"/>
  <c r="I331" i="84"/>
  <c r="H331" i="84"/>
  <c r="I328" i="84"/>
  <c r="H328" i="84"/>
  <c r="I325" i="84"/>
  <c r="H325" i="84"/>
  <c r="G325" i="84"/>
  <c r="F325" i="84"/>
  <c r="E325" i="84"/>
  <c r="D325" i="84"/>
  <c r="C325" i="84"/>
  <c r="I323" i="84"/>
  <c r="H323" i="84"/>
  <c r="G323" i="84"/>
  <c r="F323" i="84"/>
  <c r="E323" i="84"/>
  <c r="D323" i="84"/>
  <c r="C323" i="84"/>
  <c r="I321" i="84"/>
  <c r="H321" i="84"/>
  <c r="G321" i="84"/>
  <c r="F321" i="84"/>
  <c r="E321" i="84"/>
  <c r="D321" i="84"/>
  <c r="C321" i="84"/>
  <c r="I319" i="84"/>
  <c r="H319" i="84"/>
  <c r="G319" i="84"/>
  <c r="F319" i="84"/>
  <c r="E319" i="84"/>
  <c r="D319" i="84"/>
  <c r="C319" i="84"/>
  <c r="I317" i="84"/>
  <c r="H317" i="84"/>
  <c r="G317" i="84"/>
  <c r="I315" i="84"/>
  <c r="H315" i="84"/>
  <c r="G315" i="84"/>
  <c r="F315" i="84"/>
  <c r="E315" i="84"/>
  <c r="D315" i="84"/>
  <c r="C315" i="84"/>
  <c r="I313" i="84"/>
  <c r="H313" i="84"/>
  <c r="G313" i="84"/>
  <c r="F313" i="84"/>
  <c r="E313" i="84"/>
  <c r="D313" i="84"/>
  <c r="C313" i="84"/>
  <c r="I311" i="84"/>
  <c r="H311" i="84"/>
  <c r="G311" i="84"/>
  <c r="F311" i="84"/>
  <c r="E311" i="84"/>
  <c r="D311" i="84"/>
  <c r="C311" i="84"/>
  <c r="I309" i="84"/>
  <c r="I306" i="84"/>
  <c r="H306" i="84"/>
  <c r="G306" i="84"/>
  <c r="F306" i="84"/>
  <c r="E306" i="84"/>
  <c r="D306" i="84"/>
  <c r="C306" i="84"/>
  <c r="I304" i="84"/>
  <c r="H304" i="84"/>
  <c r="G304" i="84"/>
  <c r="F304" i="84"/>
  <c r="E304" i="84"/>
  <c r="D304" i="84"/>
  <c r="C304" i="84"/>
  <c r="I302" i="84"/>
  <c r="H302" i="84"/>
  <c r="G302" i="84"/>
  <c r="F302" i="84"/>
  <c r="E302" i="84"/>
  <c r="D302" i="84"/>
  <c r="C302" i="84"/>
  <c r="I295" i="84"/>
  <c r="H295" i="84"/>
  <c r="G295" i="84"/>
  <c r="F295" i="84"/>
  <c r="E295" i="84"/>
  <c r="D295" i="84"/>
  <c r="C295" i="84"/>
  <c r="I293" i="84"/>
  <c r="H293" i="84"/>
  <c r="G293" i="84"/>
  <c r="F293" i="84"/>
  <c r="E293" i="84"/>
  <c r="D293" i="84"/>
  <c r="C293" i="84"/>
  <c r="I290" i="84"/>
  <c r="H290" i="84"/>
  <c r="I288" i="84"/>
  <c r="H288" i="84"/>
  <c r="E288" i="84"/>
  <c r="D288" i="84"/>
  <c r="C288" i="84"/>
  <c r="I286" i="84"/>
  <c r="H286" i="84"/>
  <c r="G286" i="84"/>
  <c r="F286" i="84"/>
  <c r="E286" i="84"/>
  <c r="D286" i="84"/>
  <c r="C286" i="84"/>
  <c r="I284" i="84"/>
  <c r="H284" i="84"/>
  <c r="I278" i="84"/>
  <c r="H278" i="84"/>
  <c r="G278" i="84"/>
  <c r="E278" i="84"/>
  <c r="D278" i="84"/>
  <c r="C278" i="84"/>
  <c r="I276" i="84"/>
  <c r="H276" i="84"/>
  <c r="G276" i="84"/>
  <c r="F276" i="84"/>
  <c r="E276" i="84"/>
  <c r="D276" i="84"/>
  <c r="C276" i="84"/>
  <c r="I274" i="84"/>
  <c r="H274" i="84"/>
  <c r="G274" i="84"/>
  <c r="F274" i="84"/>
  <c r="E274" i="84"/>
  <c r="D274" i="84"/>
  <c r="C274" i="84"/>
  <c r="I272" i="84"/>
  <c r="H272" i="84"/>
  <c r="I267" i="84"/>
  <c r="H267" i="84"/>
  <c r="I265" i="84"/>
  <c r="I261" i="84"/>
  <c r="I256" i="84"/>
  <c r="H265" i="84"/>
  <c r="H261" i="84"/>
  <c r="G265" i="84"/>
  <c r="G261" i="84" s="1"/>
  <c r="F265" i="84"/>
  <c r="E265" i="84"/>
  <c r="E261" i="84"/>
  <c r="D265" i="84"/>
  <c r="D261" i="84"/>
  <c r="C265" i="84"/>
  <c r="C261" i="84"/>
  <c r="I259" i="84"/>
  <c r="H259" i="84"/>
  <c r="G259" i="84"/>
  <c r="F259" i="84"/>
  <c r="E259" i="84"/>
  <c r="D259" i="84"/>
  <c r="C259" i="84"/>
  <c r="I257" i="84"/>
  <c r="H257" i="84"/>
  <c r="G257" i="84"/>
  <c r="F257" i="84"/>
  <c r="E257" i="84"/>
  <c r="D257" i="84"/>
  <c r="C257" i="84"/>
  <c r="C252" i="84"/>
  <c r="I249" i="84"/>
  <c r="H249" i="84"/>
  <c r="I247" i="84"/>
  <c r="H247" i="84"/>
  <c r="I245" i="84"/>
  <c r="H245" i="84"/>
  <c r="G245" i="84"/>
  <c r="F245" i="84"/>
  <c r="E245" i="84"/>
  <c r="D245" i="84"/>
  <c r="C245" i="84"/>
  <c r="I243" i="84"/>
  <c r="H243" i="84"/>
  <c r="G243" i="84"/>
  <c r="G424" i="84" s="1"/>
  <c r="G729" i="84" s="1"/>
  <c r="G734" i="84" s="1"/>
  <c r="F243" i="84"/>
  <c r="E243" i="84"/>
  <c r="D243" i="84"/>
  <c r="C243" i="84"/>
  <c r="I241" i="84"/>
  <c r="H241" i="84"/>
  <c r="G241" i="84"/>
  <c r="I239" i="84"/>
  <c r="H239" i="84"/>
  <c r="G239" i="84"/>
  <c r="F239" i="84"/>
  <c r="E239" i="84"/>
  <c r="I237" i="84"/>
  <c r="H237" i="84"/>
  <c r="G237" i="84"/>
  <c r="F237" i="84"/>
  <c r="E237" i="84"/>
  <c r="D237" i="84"/>
  <c r="C237" i="84"/>
  <c r="I233" i="84"/>
  <c r="H233" i="84"/>
  <c r="I232" i="84"/>
  <c r="I228" i="84"/>
  <c r="H228" i="84"/>
  <c r="F228" i="84"/>
  <c r="E228" i="84"/>
  <c r="D228" i="84"/>
  <c r="I226" i="84"/>
  <c r="H226" i="84"/>
  <c r="F226" i="84"/>
  <c r="E226" i="84"/>
  <c r="D226" i="84"/>
  <c r="I224" i="84"/>
  <c r="H224" i="84"/>
  <c r="F224" i="84"/>
  <c r="E224" i="84"/>
  <c r="D224" i="84"/>
  <c r="I222" i="84"/>
  <c r="H222" i="84"/>
  <c r="D222" i="84"/>
  <c r="I220" i="84"/>
  <c r="H220" i="84"/>
  <c r="D220" i="84"/>
  <c r="I218" i="84"/>
  <c r="H218" i="84"/>
  <c r="D218" i="84"/>
  <c r="I216" i="84"/>
  <c r="H216" i="84"/>
  <c r="H211" i="84"/>
  <c r="D216" i="84"/>
  <c r="I214" i="84"/>
  <c r="H214" i="84"/>
  <c r="D214" i="84"/>
  <c r="I212" i="84"/>
  <c r="H212" i="84"/>
  <c r="D212" i="84"/>
  <c r="I209" i="84"/>
  <c r="H209" i="84"/>
  <c r="F209" i="84"/>
  <c r="E209" i="84"/>
  <c r="D209" i="84"/>
  <c r="I207" i="84"/>
  <c r="H207" i="84"/>
  <c r="H204" i="84"/>
  <c r="F207" i="84"/>
  <c r="E207" i="84"/>
  <c r="D207" i="84"/>
  <c r="D204" i="84"/>
  <c r="I205" i="84"/>
  <c r="H205" i="84"/>
  <c r="F205" i="84"/>
  <c r="E205" i="84"/>
  <c r="D205" i="84"/>
  <c r="I204" i="84"/>
  <c r="I202" i="84"/>
  <c r="H202" i="84"/>
  <c r="F202" i="84"/>
  <c r="E202" i="84"/>
  <c r="D202" i="84"/>
  <c r="I200" i="84"/>
  <c r="H200" i="84"/>
  <c r="E200" i="84"/>
  <c r="D200" i="84"/>
  <c r="I198" i="84"/>
  <c r="H198" i="84"/>
  <c r="F198" i="84"/>
  <c r="D198" i="84"/>
  <c r="I196" i="84"/>
  <c r="H196" i="84"/>
  <c r="E196" i="84"/>
  <c r="D196" i="84"/>
  <c r="I194" i="84"/>
  <c r="H194" i="84"/>
  <c r="D194" i="84"/>
  <c r="I188" i="84"/>
  <c r="H188" i="84"/>
  <c r="D188" i="84"/>
  <c r="D187" i="84"/>
  <c r="I185" i="84"/>
  <c r="H185" i="84"/>
  <c r="F185" i="84"/>
  <c r="E185" i="84"/>
  <c r="D185" i="84"/>
  <c r="I183" i="84"/>
  <c r="H183" i="84"/>
  <c r="F183" i="84"/>
  <c r="D183" i="84"/>
  <c r="I181" i="84"/>
  <c r="H181" i="84"/>
  <c r="F181" i="84"/>
  <c r="D181" i="84"/>
  <c r="I179" i="84"/>
  <c r="H179" i="84"/>
  <c r="F179" i="84"/>
  <c r="D179" i="84"/>
  <c r="I177" i="84"/>
  <c r="H177" i="84"/>
  <c r="F177" i="84"/>
  <c r="D177" i="84"/>
  <c r="I175" i="84"/>
  <c r="H175" i="84"/>
  <c r="D175" i="84"/>
  <c r="I173" i="84"/>
  <c r="H173" i="84"/>
  <c r="F173" i="84"/>
  <c r="D173" i="84"/>
  <c r="I170" i="84"/>
  <c r="H170" i="84"/>
  <c r="D170" i="84"/>
  <c r="I168" i="84"/>
  <c r="H168" i="84"/>
  <c r="D168" i="84"/>
  <c r="I166" i="84"/>
  <c r="H166" i="84"/>
  <c r="F166" i="84"/>
  <c r="D166" i="84"/>
  <c r="I164" i="84"/>
  <c r="H164" i="84"/>
  <c r="D164" i="84"/>
  <c r="I162" i="84"/>
  <c r="H162" i="84"/>
  <c r="F162" i="84"/>
  <c r="E162" i="84"/>
  <c r="D162" i="84"/>
  <c r="I160" i="84"/>
  <c r="H160" i="84"/>
  <c r="E160" i="84"/>
  <c r="D160" i="84"/>
  <c r="I158" i="84"/>
  <c r="H158" i="84"/>
  <c r="F158" i="84"/>
  <c r="E158" i="84"/>
  <c r="D158" i="84"/>
  <c r="I156" i="84"/>
  <c r="H156" i="84"/>
  <c r="F156" i="84"/>
  <c r="D156" i="84"/>
  <c r="I154" i="84"/>
  <c r="H154" i="84"/>
  <c r="D154" i="84"/>
  <c r="I151" i="84"/>
  <c r="H151" i="84"/>
  <c r="F151" i="84"/>
  <c r="E151" i="84"/>
  <c r="D151" i="84"/>
  <c r="I149" i="84"/>
  <c r="H149" i="84"/>
  <c r="F149" i="84"/>
  <c r="E149" i="84"/>
  <c r="D149" i="84"/>
  <c r="I147" i="84"/>
  <c r="H147" i="84"/>
  <c r="F147" i="84"/>
  <c r="E147" i="84"/>
  <c r="D147" i="84"/>
  <c r="I145" i="84"/>
  <c r="H145" i="84"/>
  <c r="F145" i="84"/>
  <c r="E145" i="84"/>
  <c r="D145" i="84"/>
  <c r="I143" i="84"/>
  <c r="H143" i="84"/>
  <c r="F143" i="84"/>
  <c r="E143" i="84"/>
  <c r="D143" i="84"/>
  <c r="I141" i="84"/>
  <c r="H141" i="84"/>
  <c r="F141" i="84"/>
  <c r="E141" i="84"/>
  <c r="D141" i="84"/>
  <c r="I139" i="84"/>
  <c r="H139" i="84"/>
  <c r="F139" i="84"/>
  <c r="E139" i="84"/>
  <c r="D139" i="84"/>
  <c r="I137" i="84"/>
  <c r="H137" i="84"/>
  <c r="F137" i="84"/>
  <c r="E137" i="84"/>
  <c r="D137" i="84"/>
  <c r="I135" i="84"/>
  <c r="H135" i="84"/>
  <c r="F135" i="84"/>
  <c r="E135" i="84"/>
  <c r="D135" i="84"/>
  <c r="I132" i="84"/>
  <c r="H132" i="84"/>
  <c r="F132" i="84"/>
  <c r="E132" i="84"/>
  <c r="D132" i="84"/>
  <c r="I130" i="84"/>
  <c r="H130" i="84"/>
  <c r="F130" i="84"/>
  <c r="E130" i="84"/>
  <c r="D130" i="84"/>
  <c r="D122" i="84"/>
  <c r="I123" i="84"/>
  <c r="H123" i="84"/>
  <c r="D123" i="84"/>
  <c r="I118" i="84"/>
  <c r="H118" i="84"/>
  <c r="F118" i="84"/>
  <c r="D118" i="84"/>
  <c r="I116" i="84"/>
  <c r="H116" i="84"/>
  <c r="F116" i="84"/>
  <c r="D116" i="84"/>
  <c r="I114" i="84"/>
  <c r="H114" i="84"/>
  <c r="D114" i="84"/>
  <c r="I112" i="84"/>
  <c r="H112" i="84"/>
  <c r="F112" i="84"/>
  <c r="D112" i="84"/>
  <c r="I110" i="84"/>
  <c r="H110" i="84"/>
  <c r="D110" i="84"/>
  <c r="I108" i="84"/>
  <c r="H108" i="84"/>
  <c r="F108" i="84"/>
  <c r="D108" i="84"/>
  <c r="I106" i="84"/>
  <c r="H106" i="84"/>
  <c r="D106" i="84"/>
  <c r="I104" i="84"/>
  <c r="H104" i="84"/>
  <c r="D104" i="84"/>
  <c r="I91" i="84"/>
  <c r="I90" i="84"/>
  <c r="H91" i="84"/>
  <c r="G91" i="84"/>
  <c r="F91" i="84"/>
  <c r="G90" i="84"/>
  <c r="I87" i="84"/>
  <c r="H87" i="84"/>
  <c r="F87" i="84"/>
  <c r="H86" i="84"/>
  <c r="I82" i="84"/>
  <c r="H82" i="84"/>
  <c r="G82" i="84"/>
  <c r="F82" i="84"/>
  <c r="I80" i="84"/>
  <c r="H80" i="84"/>
  <c r="G80" i="84"/>
  <c r="F80" i="84"/>
  <c r="I71" i="84"/>
  <c r="H71" i="84"/>
  <c r="G71" i="84"/>
  <c r="F71" i="84"/>
  <c r="I69" i="84"/>
  <c r="H69" i="84"/>
  <c r="G69" i="84"/>
  <c r="G63" i="84"/>
  <c r="F69" i="84"/>
  <c r="I64" i="84"/>
  <c r="H64" i="84"/>
  <c r="G64" i="84"/>
  <c r="F64" i="84"/>
  <c r="I60" i="84"/>
  <c r="H60" i="84"/>
  <c r="G60" i="84"/>
  <c r="F60" i="84"/>
  <c r="I57" i="84"/>
  <c r="H57" i="84"/>
  <c r="G57" i="84"/>
  <c r="F57" i="84"/>
  <c r="I55" i="84"/>
  <c r="H55" i="84"/>
  <c r="G55" i="84"/>
  <c r="F55" i="84"/>
  <c r="I51" i="84"/>
  <c r="H51" i="84"/>
  <c r="G51" i="84"/>
  <c r="F51" i="84"/>
  <c r="I48" i="84"/>
  <c r="H48" i="84"/>
  <c r="G48" i="84"/>
  <c r="F48" i="84"/>
  <c r="I39" i="84"/>
  <c r="H39" i="84"/>
  <c r="G39" i="84"/>
  <c r="F39" i="84"/>
  <c r="I36" i="84"/>
  <c r="H36" i="84"/>
  <c r="G36" i="84"/>
  <c r="F36" i="84"/>
  <c r="I33" i="84"/>
  <c r="H33" i="84"/>
  <c r="G33" i="84"/>
  <c r="G30" i="84"/>
  <c r="F33" i="84"/>
  <c r="I31" i="84"/>
  <c r="H31" i="84"/>
  <c r="G31" i="84"/>
  <c r="F31" i="84"/>
  <c r="F30" i="84"/>
  <c r="I28" i="84"/>
  <c r="H28" i="84"/>
  <c r="G28" i="84"/>
  <c r="F28" i="84"/>
  <c r="I25" i="84"/>
  <c r="H25" i="84"/>
  <c r="G25" i="84"/>
  <c r="F25" i="84"/>
  <c r="I23" i="84"/>
  <c r="H23" i="84"/>
  <c r="G23" i="84"/>
  <c r="F23" i="84"/>
  <c r="I21" i="84"/>
  <c r="H21" i="84"/>
  <c r="G21" i="84"/>
  <c r="F21" i="84"/>
  <c r="I18" i="84"/>
  <c r="H18" i="84"/>
  <c r="G18" i="84"/>
  <c r="F18" i="84"/>
  <c r="I16" i="84"/>
  <c r="H16" i="84"/>
  <c r="G16" i="84"/>
  <c r="F16" i="84"/>
  <c r="I14" i="84"/>
  <c r="H14" i="84"/>
  <c r="G14" i="84"/>
  <c r="F14" i="84"/>
  <c r="D601" i="84"/>
  <c r="H601" i="84"/>
  <c r="E601" i="84"/>
  <c r="I601" i="84"/>
  <c r="H349" i="84"/>
  <c r="H256" i="84"/>
  <c r="I364" i="84"/>
  <c r="D581" i="84"/>
  <c r="C613" i="84"/>
  <c r="C669" i="84"/>
  <c r="D398" i="84"/>
  <c r="C482" i="84"/>
  <c r="C548" i="84"/>
  <c r="J602" i="84"/>
  <c r="C601" i="84"/>
  <c r="D555" i="84"/>
  <c r="E648" i="84"/>
  <c r="C688" i="84"/>
  <c r="F426" i="84"/>
  <c r="C426" i="84"/>
  <c r="D593" i="84"/>
  <c r="D613" i="84"/>
  <c r="C622" i="84"/>
  <c r="C648" i="84"/>
  <c r="C398" i="84"/>
  <c r="G398" i="84"/>
  <c r="D482" i="84"/>
  <c r="H482" i="84"/>
  <c r="F555" i="84"/>
  <c r="E627" i="84"/>
  <c r="C627" i="84"/>
  <c r="D648" i="84"/>
  <c r="H648" i="84"/>
  <c r="E669" i="84"/>
  <c r="C700" i="84"/>
  <c r="I327" i="84"/>
  <c r="E426" i="84"/>
  <c r="I426" i="84"/>
  <c r="E482" i="84"/>
  <c r="I482" i="84"/>
  <c r="C555" i="84"/>
  <c r="G555" i="84"/>
  <c r="C581" i="84"/>
  <c r="G581" i="84"/>
  <c r="F669" i="84"/>
  <c r="D700" i="84"/>
  <c r="H700" i="84"/>
  <c r="G391" i="63"/>
  <c r="F297" i="63"/>
  <c r="D329" i="63"/>
  <c r="D353" i="63"/>
  <c r="F190" i="63"/>
  <c r="D190" i="63"/>
  <c r="E297" i="70"/>
  <c r="G357" i="70"/>
  <c r="D357" i="70"/>
  <c r="G351" i="70"/>
  <c r="E351" i="70"/>
  <c r="D351" i="70"/>
  <c r="G629" i="67"/>
  <c r="G376" i="67"/>
  <c r="G330" i="67"/>
  <c r="E307" i="67"/>
  <c r="G307" i="67"/>
  <c r="E310" i="67"/>
  <c r="D310" i="67"/>
  <c r="F285" i="67"/>
  <c r="E285" i="67"/>
  <c r="F363" i="67"/>
  <c r="G361" i="67"/>
  <c r="F361" i="67"/>
  <c r="D361" i="67"/>
  <c r="D355" i="67"/>
  <c r="E353" i="67"/>
  <c r="D353" i="67"/>
  <c r="G230" i="67"/>
  <c r="F189" i="67"/>
  <c r="E189" i="67"/>
  <c r="D719" i="67"/>
  <c r="E719" i="67"/>
  <c r="F719" i="67"/>
  <c r="G719" i="67"/>
  <c r="H719" i="67"/>
  <c r="I719" i="67"/>
  <c r="C719" i="67"/>
  <c r="D599" i="67"/>
  <c r="E599" i="67"/>
  <c r="F599" i="67"/>
  <c r="G599" i="67"/>
  <c r="H599" i="67"/>
  <c r="I599" i="67"/>
  <c r="C599" i="67"/>
  <c r="D402" i="67"/>
  <c r="E424" i="67"/>
  <c r="F424" i="67"/>
  <c r="H424" i="67"/>
  <c r="I424" i="67"/>
  <c r="C424" i="67"/>
  <c r="D230" i="67"/>
  <c r="E230" i="67"/>
  <c r="F230" i="67"/>
  <c r="H230" i="67"/>
  <c r="I230" i="67"/>
  <c r="C230" i="67"/>
  <c r="J103" i="67"/>
  <c r="D101" i="67"/>
  <c r="E101" i="67"/>
  <c r="F101" i="67"/>
  <c r="G101" i="67"/>
  <c r="H101" i="67"/>
  <c r="I101" i="67"/>
  <c r="C101" i="67"/>
  <c r="D338" i="63"/>
  <c r="I719" i="70"/>
  <c r="G719" i="70"/>
  <c r="N10" i="70" s="1"/>
  <c r="F719" i="70"/>
  <c r="E719" i="70"/>
  <c r="D719" i="70"/>
  <c r="C719" i="70"/>
  <c r="I599" i="70"/>
  <c r="G599" i="70"/>
  <c r="F599" i="70"/>
  <c r="E599" i="70"/>
  <c r="E729" i="70" s="1"/>
  <c r="E734" i="70" s="1"/>
  <c r="D599" i="70"/>
  <c r="C599" i="70"/>
  <c r="C729" i="70" s="1"/>
  <c r="C734" i="70" s="1"/>
  <c r="J428" i="70"/>
  <c r="I424" i="70"/>
  <c r="G424" i="70"/>
  <c r="F424" i="70"/>
  <c r="E424" i="70"/>
  <c r="D424" i="70"/>
  <c r="C424" i="70"/>
  <c r="J234" i="70"/>
  <c r="I230" i="70"/>
  <c r="F230" i="70"/>
  <c r="E230" i="70"/>
  <c r="D230" i="70"/>
  <c r="C230" i="70"/>
  <c r="J105" i="70"/>
  <c r="I101" i="70"/>
  <c r="H101" i="70"/>
  <c r="O10" i="70"/>
  <c r="G101" i="70"/>
  <c r="F101" i="70"/>
  <c r="E101" i="70"/>
  <c r="D101" i="70"/>
  <c r="C101" i="70"/>
  <c r="J101" i="70"/>
  <c r="J11" i="67"/>
  <c r="J13" i="67"/>
  <c r="J232" i="67"/>
  <c r="J426" i="67"/>
  <c r="J601" i="67"/>
  <c r="I719" i="66"/>
  <c r="E662" i="66"/>
  <c r="H609" i="66"/>
  <c r="I599" i="66"/>
  <c r="H599" i="66"/>
  <c r="G599" i="66"/>
  <c r="F599" i="66"/>
  <c r="E599" i="66"/>
  <c r="D599" i="66"/>
  <c r="J425" i="66"/>
  <c r="I424" i="66"/>
  <c r="H424" i="66"/>
  <c r="G424" i="66"/>
  <c r="F424" i="66"/>
  <c r="I230" i="66"/>
  <c r="H230" i="66"/>
  <c r="G230" i="66"/>
  <c r="F230" i="66"/>
  <c r="E230" i="66"/>
  <c r="D230" i="66"/>
  <c r="E424" i="66"/>
  <c r="G719" i="66"/>
  <c r="D719" i="66"/>
  <c r="D424" i="66"/>
  <c r="I719" i="64"/>
  <c r="H719" i="64"/>
  <c r="O10" i="64" s="1"/>
  <c r="G719" i="64"/>
  <c r="F719" i="64"/>
  <c r="E719" i="64"/>
  <c r="D719" i="64"/>
  <c r="C719" i="64"/>
  <c r="J719" i="64"/>
  <c r="J729" i="64" s="1"/>
  <c r="I599" i="64"/>
  <c r="H599" i="64"/>
  <c r="G599" i="64"/>
  <c r="F599" i="64"/>
  <c r="E599" i="64"/>
  <c r="D599" i="64"/>
  <c r="C599" i="64"/>
  <c r="J599" i="64"/>
  <c r="I424" i="64"/>
  <c r="H424" i="64"/>
  <c r="G424" i="64"/>
  <c r="F424" i="64"/>
  <c r="E424" i="64"/>
  <c r="D424" i="64"/>
  <c r="C424" i="64"/>
  <c r="I230" i="64"/>
  <c r="H230" i="64"/>
  <c r="G230" i="64"/>
  <c r="F230" i="64"/>
  <c r="E230" i="64"/>
  <c r="D230" i="64"/>
  <c r="C230" i="64"/>
  <c r="J14" i="64"/>
  <c r="P10" i="64"/>
  <c r="O10" i="63"/>
  <c r="I599" i="63"/>
  <c r="I729" i="63" s="1"/>
  <c r="I734" i="63" s="1"/>
  <c r="H599" i="63"/>
  <c r="G599" i="63"/>
  <c r="F599" i="63"/>
  <c r="F729" i="63" s="1"/>
  <c r="F734" i="63" s="1"/>
  <c r="E599" i="63"/>
  <c r="D599" i="63"/>
  <c r="C599" i="63"/>
  <c r="J599" i="63"/>
  <c r="I424" i="63"/>
  <c r="H424" i="63"/>
  <c r="G424" i="63"/>
  <c r="N10" i="63"/>
  <c r="F424" i="63"/>
  <c r="E424" i="63"/>
  <c r="D424" i="63"/>
  <c r="C424" i="63"/>
  <c r="J234" i="63"/>
  <c r="I230" i="63"/>
  <c r="P10" i="63" s="1"/>
  <c r="H230" i="63"/>
  <c r="G230" i="63"/>
  <c r="F230" i="63"/>
  <c r="E230" i="63"/>
  <c r="D230" i="63"/>
  <c r="C230" i="63"/>
  <c r="J105" i="63"/>
  <c r="I729" i="70" l="1"/>
  <c r="I734" i="70" s="1"/>
  <c r="F729" i="70"/>
  <c r="F734" i="70" s="1"/>
  <c r="M10" i="64"/>
  <c r="F729" i="64"/>
  <c r="F734" i="64" s="1"/>
  <c r="G729" i="63"/>
  <c r="G734" i="63" s="1"/>
  <c r="D729" i="63"/>
  <c r="D734" i="63" s="1"/>
  <c r="D729" i="70"/>
  <c r="D734" i="70" s="1"/>
  <c r="K10" i="70" s="1"/>
  <c r="J599" i="70"/>
  <c r="D729" i="66"/>
  <c r="D734" i="66" s="1"/>
  <c r="J289" i="66"/>
  <c r="J393" i="66"/>
  <c r="J650" i="66"/>
  <c r="J609" i="66"/>
  <c r="J624" i="66"/>
  <c r="J407" i="66"/>
  <c r="J656" i="66"/>
  <c r="G729" i="66"/>
  <c r="G734" i="66" s="1"/>
  <c r="E719" i="66"/>
  <c r="E729" i="66" s="1"/>
  <c r="E734" i="66" s="1"/>
  <c r="J662" i="66"/>
  <c r="J318" i="66"/>
  <c r="J658" i="66"/>
  <c r="H719" i="66"/>
  <c r="H729" i="66" s="1"/>
  <c r="H734" i="66" s="1"/>
  <c r="I729" i="66"/>
  <c r="I734" i="66" s="1"/>
  <c r="J227" i="66"/>
  <c r="J353" i="66"/>
  <c r="J660" i="66"/>
  <c r="H729" i="67"/>
  <c r="H734" i="67" s="1"/>
  <c r="G729" i="70"/>
  <c r="G734" i="70" s="1"/>
  <c r="J74" i="84"/>
  <c r="J81" i="84"/>
  <c r="J96" i="84"/>
  <c r="J80" i="84"/>
  <c r="J65" i="84"/>
  <c r="J32" i="84"/>
  <c r="J94" i="84"/>
  <c r="J75" i="84"/>
  <c r="M10" i="67"/>
  <c r="E31" i="84"/>
  <c r="P10" i="70"/>
  <c r="J719" i="70"/>
  <c r="J101" i="63"/>
  <c r="K10" i="63"/>
  <c r="N10" i="64"/>
  <c r="L10" i="64"/>
  <c r="E64" i="84"/>
  <c r="J230" i="64"/>
  <c r="E71" i="84"/>
  <c r="G599" i="84"/>
  <c r="F645" i="84"/>
  <c r="J599" i="67"/>
  <c r="J101" i="67"/>
  <c r="J599" i="66"/>
  <c r="K10" i="64"/>
  <c r="J424" i="64"/>
  <c r="L10" i="63"/>
  <c r="J424" i="63"/>
  <c r="J729" i="63" s="1"/>
  <c r="J424" i="70"/>
  <c r="J424" i="67"/>
  <c r="M10" i="63"/>
  <c r="J230" i="63"/>
  <c r="J230" i="70"/>
  <c r="J230" i="66"/>
  <c r="F719" i="66"/>
  <c r="F729" i="66" s="1"/>
  <c r="F734" i="66" s="1"/>
  <c r="J719" i="67"/>
  <c r="J230" i="67"/>
  <c r="M10" i="70"/>
  <c r="L10" i="67"/>
  <c r="I122" i="84"/>
  <c r="D424" i="84"/>
  <c r="I349" i="84"/>
  <c r="F613" i="84"/>
  <c r="I627" i="84"/>
  <c r="O10" i="67"/>
  <c r="E204" i="84"/>
  <c r="F20" i="84"/>
  <c r="I20" i="84"/>
  <c r="I30" i="84"/>
  <c r="H50" i="84"/>
  <c r="I63" i="84"/>
  <c r="F86" i="84"/>
  <c r="H90" i="84"/>
  <c r="H172" i="84"/>
  <c r="E424" i="84"/>
  <c r="H364" i="84"/>
  <c r="E398" i="84"/>
  <c r="I398" i="84"/>
  <c r="I471" i="84"/>
  <c r="F482" i="84"/>
  <c r="I581" i="84"/>
  <c r="E593" i="84"/>
  <c r="G719" i="84"/>
  <c r="D645" i="84"/>
  <c r="D669" i="84"/>
  <c r="G424" i="67"/>
  <c r="D424" i="67"/>
  <c r="I308" i="84"/>
  <c r="J601" i="84"/>
  <c r="H232" i="84"/>
  <c r="J14" i="84"/>
  <c r="G20" i="84"/>
  <c r="H20" i="84"/>
  <c r="H30" i="84"/>
  <c r="F50" i="84"/>
  <c r="I50" i="84"/>
  <c r="F63" i="84"/>
  <c r="H63" i="84"/>
  <c r="I103" i="84"/>
  <c r="H103" i="84"/>
  <c r="H122" i="84"/>
  <c r="I153" i="84"/>
  <c r="H153" i="84"/>
  <c r="I172" i="84"/>
  <c r="H187" i="84"/>
  <c r="I193" i="84"/>
  <c r="D211" i="84"/>
  <c r="F261" i="84"/>
  <c r="F424" i="84" s="1"/>
  <c r="H426" i="84"/>
  <c r="C471" i="84"/>
  <c r="F471" i="84"/>
  <c r="D471" i="84"/>
  <c r="D548" i="84"/>
  <c r="E555" i="84"/>
  <c r="H581" i="84"/>
  <c r="H613" i="84"/>
  <c r="L10" i="70"/>
  <c r="C719" i="84"/>
  <c r="I211" i="84"/>
  <c r="G101" i="84"/>
  <c r="G50" i="84"/>
  <c r="I86" i="84"/>
  <c r="F90" i="84"/>
  <c r="D103" i="84"/>
  <c r="E230" i="84"/>
  <c r="D153" i="84"/>
  <c r="D172" i="84"/>
  <c r="I187" i="84"/>
  <c r="D193" i="84"/>
  <c r="H193" i="84"/>
  <c r="F204" i="84"/>
  <c r="C424" i="84"/>
  <c r="H283" i="84"/>
  <c r="I283" i="84"/>
  <c r="H327" i="84"/>
  <c r="D426" i="84"/>
  <c r="E471" i="84"/>
  <c r="H471" i="84"/>
  <c r="E548" i="84"/>
  <c r="I555" i="84"/>
  <c r="F581" i="84"/>
  <c r="I593" i="84"/>
  <c r="F593" i="84"/>
  <c r="H593" i="84"/>
  <c r="D627" i="84"/>
  <c r="D688" i="84"/>
  <c r="F688" i="84"/>
  <c r="E688" i="84"/>
  <c r="H627" i="84"/>
  <c r="F627" i="84"/>
  <c r="H688" i="84"/>
  <c r="I688" i="84"/>
  <c r="E700" i="84"/>
  <c r="F648" i="84"/>
  <c r="H669" i="84"/>
  <c r="I669" i="84"/>
  <c r="I700" i="84"/>
  <c r="F700" i="84"/>
  <c r="E20" i="84"/>
  <c r="J424" i="66" l="1"/>
  <c r="J729" i="70"/>
  <c r="J729" i="67"/>
  <c r="N10" i="67"/>
  <c r="G729" i="67"/>
  <c r="G734" i="67" s="1"/>
  <c r="J71" i="84"/>
  <c r="J31" i="84"/>
  <c r="J64" i="84"/>
  <c r="K10" i="67"/>
  <c r="L269" i="67" s="1"/>
  <c r="E63" i="84"/>
  <c r="J719" i="66"/>
  <c r="J729" i="66" s="1"/>
  <c r="H719" i="84"/>
  <c r="G230" i="84"/>
  <c r="O11" i="84" s="1"/>
  <c r="I424" i="84"/>
  <c r="E719" i="84"/>
  <c r="D719" i="84"/>
  <c r="D230" i="84"/>
  <c r="I230" i="84"/>
  <c r="C230" i="84"/>
  <c r="J103" i="84"/>
  <c r="C599" i="84"/>
  <c r="F719" i="84"/>
  <c r="D599" i="84"/>
  <c r="D729" i="84" s="1"/>
  <c r="D734" i="84" s="1"/>
  <c r="L11" i="84" s="1"/>
  <c r="J426" i="84"/>
  <c r="F599" i="84"/>
  <c r="F729" i="84" s="1"/>
  <c r="F734" i="84" s="1"/>
  <c r="E599" i="84"/>
  <c r="H599" i="84"/>
  <c r="J719" i="84"/>
  <c r="F230" i="84"/>
  <c r="I719" i="84"/>
  <c r="H101" i="84"/>
  <c r="E101" i="84"/>
  <c r="E729" i="84" s="1"/>
  <c r="E734" i="84" s="1"/>
  <c r="H230" i="84"/>
  <c r="F101" i="84"/>
  <c r="J232" i="84"/>
  <c r="H424" i="84"/>
  <c r="I599" i="84"/>
  <c r="I101" i="84"/>
  <c r="J63" i="84" l="1"/>
  <c r="J101" i="84" s="1"/>
  <c r="J424" i="84"/>
  <c r="M11" i="84"/>
  <c r="N11" i="84"/>
  <c r="P11" i="84"/>
  <c r="J599" i="84"/>
  <c r="J230" i="84"/>
  <c r="K11" i="84"/>
  <c r="J729" i="84" l="1"/>
</calcChain>
</file>

<file path=xl/sharedStrings.xml><?xml version="1.0" encoding="utf-8"?>
<sst xmlns="http://schemas.openxmlformats.org/spreadsheetml/2006/main" count="21486" uniqueCount="649">
  <si>
    <t>TOTAL</t>
  </si>
  <si>
    <t>PARTIDA</t>
  </si>
  <si>
    <t>Compensaciones para material didáctico</t>
  </si>
  <si>
    <t>Servicio de energía eléctrica</t>
  </si>
  <si>
    <t>Telefonía tradicional</t>
  </si>
  <si>
    <t>Servicios de acceso de internet, redes y procesamiento de información</t>
  </si>
  <si>
    <t>Servicios financieros y bancarios</t>
  </si>
  <si>
    <t>Seguro de bienes patrimoniales</t>
  </si>
  <si>
    <t>Difusión por radio, televisión y otros medios de mensajes comerciales para promover la venta de bienes o servicios</t>
  </si>
  <si>
    <t>DENOMINACIÓN</t>
  </si>
  <si>
    <t>Sueldo base</t>
  </si>
  <si>
    <t>SUMAS</t>
  </si>
  <si>
    <t>Edificaciones educativas y culturales</t>
  </si>
  <si>
    <t>TOTAL CAPÍTULO 6000 Inversión Obra Pública</t>
  </si>
  <si>
    <t>Arrendamiento de edificios</t>
  </si>
  <si>
    <t xml:space="preserve"> ESTATAL </t>
  </si>
  <si>
    <t xml:space="preserve">FEDERAL </t>
  </si>
  <si>
    <t xml:space="preserve"> PROPIOS </t>
  </si>
  <si>
    <t xml:space="preserve"> PRIMERA SESIÓN ORDINARIA DE LA JUNTA DE GOBIERNO DEL ITJMMPyH DEL XX DE FEBRERO DE 2017</t>
  </si>
  <si>
    <t>PRESUPUESTO  DE EGRESOS 2017</t>
  </si>
  <si>
    <t>SEGÚN ORIGEN DEL RECURSO Y OBJETO DEL GASTO</t>
  </si>
  <si>
    <t>REMANENTES DE INGRESOS PROPIOS</t>
  </si>
  <si>
    <t>REMANENTE FEDERAL</t>
  </si>
  <si>
    <t>CAPÍTULO 1000 (SERVICIOS PERSONALES)</t>
  </si>
  <si>
    <t>REMUNERACIONES AL PERSONAL DE CARÁCTER PERMANENTE</t>
  </si>
  <si>
    <t>Dietas</t>
  </si>
  <si>
    <t xml:space="preserve">Dietas </t>
  </si>
  <si>
    <t>Sueldos base al personal permanente</t>
  </si>
  <si>
    <t>Remuneraciones por adscripción laboral en el extranjero</t>
  </si>
  <si>
    <t xml:space="preserve">Remuneraciones por adscripción laboral en el extranjero </t>
  </si>
  <si>
    <t xml:space="preserve"> REMUNERACIONES AL PERSONAL DE CARÁCTER TRANSITORIO</t>
  </si>
  <si>
    <t xml:space="preserve"> Honorarios asimilables a salarios</t>
  </si>
  <si>
    <t xml:space="preserve"> Honorarios asimilables a salarios </t>
  </si>
  <si>
    <t>Sueldos base al personal eventual</t>
  </si>
  <si>
    <t xml:space="preserve"> Salarios al personal eventual </t>
  </si>
  <si>
    <t xml:space="preserve"> Retribuciones por servicios de carácter social</t>
  </si>
  <si>
    <t xml:space="preserve"> Retribuciones por servicios de carácter social </t>
  </si>
  <si>
    <t xml:space="preserve"> Gratificados </t>
  </si>
  <si>
    <t xml:space="preserve"> Retribución a los representantes de los trabajadores y de los patrones en la Junta de Conciliación y Arbitraje </t>
  </si>
  <si>
    <t xml:space="preserve"> Retribución a los representantes de los trabajadores y de los patrones en la Junta Federal de Conciliación y Arbitraje</t>
  </si>
  <si>
    <t xml:space="preserve"> REMUNERACIONES ADICIONALES Y ESPECIALES</t>
  </si>
  <si>
    <t xml:space="preserve"> Primas por años de servicios efectivos prestados</t>
  </si>
  <si>
    <t xml:space="preserve"> Prima quinquenal por años de servicios efectivos prestados</t>
  </si>
  <si>
    <t>Primas de vacaciones, dominical y gratificación de fin de año</t>
  </si>
  <si>
    <t xml:space="preserve"> Prima vacacional y dominical </t>
  </si>
  <si>
    <t xml:space="preserve"> Aguinaldo </t>
  </si>
  <si>
    <t xml:space="preserve"> Horas extraordinarias</t>
  </si>
  <si>
    <t xml:space="preserve"> Remuneraciones por horas extraordinarias</t>
  </si>
  <si>
    <t xml:space="preserve"> Remuneraciones por horas extraordinarias específicas para personal docente</t>
  </si>
  <si>
    <t xml:space="preserve"> Compensaciones</t>
  </si>
  <si>
    <t>Compensaciones a sustitutos de profesores en estado grávido y personal docente con licencia prejubilatoria</t>
  </si>
  <si>
    <t xml:space="preserve"> Compensaciones a directores de preescolar, primaria y secundaria, inspectores, prefectos y F.C.</t>
  </si>
  <si>
    <t xml:space="preserve"> Compensaciones por titulación a nivel licenciatura T-3, MA Y DO</t>
  </si>
  <si>
    <t xml:space="preserve"> Compensaciones adicionales</t>
  </si>
  <si>
    <t xml:space="preserve"> Compensaciones por servicios de justicia</t>
  </si>
  <si>
    <t xml:space="preserve"> Otras compensaciones</t>
  </si>
  <si>
    <t xml:space="preserve"> Sobresueldos</t>
  </si>
  <si>
    <t xml:space="preserve"> Honorarios especiales</t>
  </si>
  <si>
    <t>Honorarios especiales</t>
  </si>
  <si>
    <t xml:space="preserve"> SEGURIDAD SOCIAL</t>
  </si>
  <si>
    <t xml:space="preserve"> Aportaciones de seguridad social</t>
  </si>
  <si>
    <t xml:space="preserve"> Cuotas al IMSS por enfermedades y maternidad</t>
  </si>
  <si>
    <t xml:space="preserve"> Cuotas al IMSS</t>
  </si>
  <si>
    <t xml:space="preserve"> Cuotas al ISSSTE</t>
  </si>
  <si>
    <t xml:space="preserve"> Aportaciones a fondos de vivienda</t>
  </si>
  <si>
    <t xml:space="preserve"> Cuotas para la vivienda</t>
  </si>
  <si>
    <t xml:space="preserve"> Aportaciones al sistema para el retiro</t>
  </si>
  <si>
    <t xml:space="preserve"> Cuotas a pensiones</t>
  </si>
  <si>
    <t xml:space="preserve"> Cuotas para el sistema de ahorro para el retiro</t>
  </si>
  <si>
    <t xml:space="preserve"> Aportaciones para seguros</t>
  </si>
  <si>
    <t xml:space="preserve"> Cuotas para el seguro de vida del personal</t>
  </si>
  <si>
    <t xml:space="preserve"> Cuotas para el seguro de gastos médicos</t>
  </si>
  <si>
    <t xml:space="preserve"> OTRAS PRESTACIONES SOCIALES Y ECONÓMICAS</t>
  </si>
  <si>
    <t xml:space="preserve"> Indemnizaciones</t>
  </si>
  <si>
    <t xml:space="preserve"> Indemnizaciones por separación</t>
  </si>
  <si>
    <t xml:space="preserve"> Indemnizaciones por accidente en el trabajo</t>
  </si>
  <si>
    <t xml:space="preserve"> Prima por riesgo de trabajo</t>
  </si>
  <si>
    <t xml:space="preserve"> Indemnizaciones por riesgo de trabajo</t>
  </si>
  <si>
    <t>Prestaciones y haberes de retiro</t>
  </si>
  <si>
    <t xml:space="preserve"> Fondo de retiro</t>
  </si>
  <si>
    <t xml:space="preserve"> Prestaciones contractuales</t>
  </si>
  <si>
    <t xml:space="preserve"> Previsión social múltiple para personal de educación y salud</t>
  </si>
  <si>
    <t xml:space="preserve"> Gratificaciones genéricas</t>
  </si>
  <si>
    <t xml:space="preserve"> Estímulos al personal</t>
  </si>
  <si>
    <t xml:space="preserve"> Homologación</t>
  </si>
  <si>
    <t xml:space="preserve"> Ayuda para actividades de organización y supervisión</t>
  </si>
  <si>
    <t xml:space="preserve"> Asignación docente</t>
  </si>
  <si>
    <t xml:space="preserve"> Servicios cocurriculares</t>
  </si>
  <si>
    <t xml:space="preserve"> Sueldos, demás percepciones y gratificación anual</t>
  </si>
  <si>
    <t xml:space="preserve"> Apoyos a la capacitación de los servidores públicos</t>
  </si>
  <si>
    <t xml:space="preserve"> Apoyos a la capacitación específica de los servidores públicos</t>
  </si>
  <si>
    <t xml:space="preserve"> Otras prestaciones sociales y económicas</t>
  </si>
  <si>
    <t xml:space="preserve"> Servicios médicos y hospitalarios</t>
  </si>
  <si>
    <t xml:space="preserve"> Prima de insalubridad</t>
  </si>
  <si>
    <t xml:space="preserve"> Prestación salarial complementaria por fallecimiento</t>
  </si>
  <si>
    <t xml:space="preserve"> PREVISIONES</t>
  </si>
  <si>
    <t xml:space="preserve"> Previsiones de carácter laboral, económica y de seguridad social</t>
  </si>
  <si>
    <t xml:space="preserve"> Impacto al salario en el transcurso del año</t>
  </si>
  <si>
    <t xml:space="preserve"> Otras medidas de carácter laboral y económicas</t>
  </si>
  <si>
    <t xml:space="preserve"> PAGO DE ESTÍMULOS A SERVIDORES PÚBLICOS</t>
  </si>
  <si>
    <t xml:space="preserve"> Estímulos</t>
  </si>
  <si>
    <t xml:space="preserve"> Acreditación por años de estudios en licenciatura</t>
  </si>
  <si>
    <t xml:space="preserve"> Ayuda para despensa</t>
  </si>
  <si>
    <t xml:space="preserve"> Ayuda para pasajes</t>
  </si>
  <si>
    <t xml:space="preserve"> Ayuda para actividades de esparcimiento</t>
  </si>
  <si>
    <t xml:space="preserve"> Estímulo por el día del servidor público</t>
  </si>
  <si>
    <t xml:space="preserve"> Estímulos de antigüedad</t>
  </si>
  <si>
    <t xml:space="preserve"> Acreditación por años de servicio en educación superior</t>
  </si>
  <si>
    <t xml:space="preserve"> Gratificaciones</t>
  </si>
  <si>
    <t xml:space="preserve"> Otros estímulos</t>
  </si>
  <si>
    <t>TOTAL CAPÍTULO 1000 SERVICIOS PERSONALES</t>
  </si>
  <si>
    <t>Capítulo 2000 (MATERIALES  Y SUMINISTROS)</t>
  </si>
  <si>
    <t xml:space="preserve"> MATERIALES DE ADMINISTRACIÓN, EMISIÓN DE DOCUMENTOS Y ARTÍCULOS OFICIALES</t>
  </si>
  <si>
    <t xml:space="preserve"> Materiales, útiles y equipos menores de oficina</t>
  </si>
  <si>
    <t xml:space="preserve"> Materiales y útiles de impresión y reproducción</t>
  </si>
  <si>
    <t xml:space="preserve"> Material estadístico y geográfico</t>
  </si>
  <si>
    <t xml:space="preserve"> Materiales, útiles y equipos menores de tecnologías de la información y comunicaciones</t>
  </si>
  <si>
    <t xml:space="preserve"> Material impreso e información digital</t>
  </si>
  <si>
    <t xml:space="preserve"> Material de limpieza</t>
  </si>
  <si>
    <t xml:space="preserve"> Materiales y útiles de enseñanza</t>
  </si>
  <si>
    <t>Materiales y útiles de enseñanza</t>
  </si>
  <si>
    <t xml:space="preserve"> Materiales para el registro e identificación de bienes y personas</t>
  </si>
  <si>
    <t xml:space="preserve"> Registro e identificación vehicular</t>
  </si>
  <si>
    <t xml:space="preserve"> Adquisición de formas valoradas</t>
  </si>
  <si>
    <t xml:space="preserve"> ALIMENTOS Y UTENSILIOS</t>
  </si>
  <si>
    <t xml:space="preserve"> Productos alimenticios para personas</t>
  </si>
  <si>
    <t xml:space="preserve"> Productos alimenticios para los efectivos que participen en programas de seguridad pública</t>
  </si>
  <si>
    <t xml:space="preserve"> Productos alimenticios para personas derivado de la prestación de servicios públicos en unidades de salud, educativas, de readaptación social y otras</t>
  </si>
  <si>
    <t xml:space="preserve"> Productos alimenticios para el personal que realiza labores en campo o de supervisión</t>
  </si>
  <si>
    <t xml:space="preserve"> Productos alimenticios para el personal en las instalaciones de las dependencias y entidades</t>
  </si>
  <si>
    <t xml:space="preserve"> Productos alimenticios para la población en caso de desastres naturales</t>
  </si>
  <si>
    <t xml:space="preserve"> Productos alimenticios para el personal derivado de actividades extraordinarias</t>
  </si>
  <si>
    <t xml:space="preserve"> Productos alimenticios para animales</t>
  </si>
  <si>
    <t xml:space="preserve"> Utensilios para el servicio de alimentación</t>
  </si>
  <si>
    <t>MATERIAS PRIMAS Y MATERIALES DE PRODUCCIÓN Y COMERCIALIZACIÓN</t>
  </si>
  <si>
    <t xml:space="preserve"> Productos alimenticios, agropecuarios y forestales adquiridos como materia prima</t>
  </si>
  <si>
    <t xml:space="preserve"> Insumos textiles adquiridos como materia prima</t>
  </si>
  <si>
    <t xml:space="preserve"> Productos de papel, cartón e impresos adquiridos como materia prima</t>
  </si>
  <si>
    <t xml:space="preserve"> Combustibles, lubricantes, aditivos, carbón y sus derivados adquiridos como materia prima</t>
  </si>
  <si>
    <t>Productos químicos, farmacéuticos y de laboratorio adquiridos como materia prima</t>
  </si>
  <si>
    <t xml:space="preserve"> Productos químicos, farmacéuticos y de laboratorio adquiridos como materia prima</t>
  </si>
  <si>
    <t xml:space="preserve"> Productos metálicos y a base de minerales no metálicos adquiridos como materia prima</t>
  </si>
  <si>
    <t xml:space="preserve"> Productos de cuero, piel, plástico y hule adquiridos como materia prima</t>
  </si>
  <si>
    <t xml:space="preserve"> Mercancías adquiridas para su comercialización</t>
  </si>
  <si>
    <t xml:space="preserve"> Otros productos adquiridos como materia prima</t>
  </si>
  <si>
    <t xml:space="preserve"> MATERIALES Y ARTÍCULOS DE CONSTRUCCIÓN Y DE REPARACIÓN</t>
  </si>
  <si>
    <t xml:space="preserve"> Productos minerales no metálicos</t>
  </si>
  <si>
    <t xml:space="preserve"> Cemento y productos de concreto</t>
  </si>
  <si>
    <t xml:space="preserve"> Cal, yeso y productos de yeso</t>
  </si>
  <si>
    <t xml:space="preserve"> Madera y productos de madera</t>
  </si>
  <si>
    <t xml:space="preserve"> Vidrio y productos de vidrio</t>
  </si>
  <si>
    <t xml:space="preserve"> Material eléctrico y electrónico</t>
  </si>
  <si>
    <t xml:space="preserve"> Artículos metálicos para la construcción</t>
  </si>
  <si>
    <t xml:space="preserve"> Materiales complementarios</t>
  </si>
  <si>
    <t>Materiales complementarios</t>
  </si>
  <si>
    <t xml:space="preserve"> Otros materiales y artículos de construcción y reparación</t>
  </si>
  <si>
    <t xml:space="preserve"> PRODUCTOS QUÍMICOS, FARMACÉUTICOS Y DE LABORATORIO</t>
  </si>
  <si>
    <t xml:space="preserve"> Productos químicos básicos</t>
  </si>
  <si>
    <t xml:space="preserve"> Fertilizantes, pesticidas y otros agroquímicos</t>
  </si>
  <si>
    <t xml:space="preserve"> Medicinas y productos farmacéuticos</t>
  </si>
  <si>
    <t xml:space="preserve"> Materiales, accesorios y suministros médicos</t>
  </si>
  <si>
    <t xml:space="preserve"> Materiales, accesorios y suministros de laboratorio</t>
  </si>
  <si>
    <t xml:space="preserve"> Fibras sintéticas, hules, plásticos y derivados</t>
  </si>
  <si>
    <t xml:space="preserve"> Otros productos químicos</t>
  </si>
  <si>
    <t xml:space="preserve"> COMBUSTIBLES, LUBRICANTES Y ADITIVOS</t>
  </si>
  <si>
    <t xml:space="preserve"> Combustibles, lubricantes y aditivos</t>
  </si>
  <si>
    <t xml:space="preserve"> Combustibles, lubricantes y aditivos para vehículos destinados a servicios públicos y la operación de programas públicos</t>
  </si>
  <si>
    <t xml:space="preserve"> Combustibles, lubricantes y aditivos para vehículos destinados a servicios administrativos</t>
  </si>
  <si>
    <t xml:space="preserve"> Combustibles, lubricantes y aditivos para vehículos, asignados a servidores públicos</t>
  </si>
  <si>
    <t xml:space="preserve"> Combustibles, lubricantes y aditivos para maquinaria y equipo de producción.</t>
  </si>
  <si>
    <t xml:space="preserve"> VESTUARIO, BLANCOS, PRENDAS DE PROTECCIÓN Y ARTÍCULOS DEPORTIVOS</t>
  </si>
  <si>
    <t xml:space="preserve"> Vestuario y uniformes</t>
  </si>
  <si>
    <t>Vestuario y uniformes</t>
  </si>
  <si>
    <t xml:space="preserve"> Prendas de seguridad y protección personal</t>
  </si>
  <si>
    <t xml:space="preserve"> Artículos deportivos</t>
  </si>
  <si>
    <t xml:space="preserve"> Productos textiles</t>
  </si>
  <si>
    <t xml:space="preserve"> Blancos y otros productos textiles, excepto prendas de vestir</t>
  </si>
  <si>
    <t xml:space="preserve"> MATERIALES Y SUMINISTROS PARA SEGURIDAD</t>
  </si>
  <si>
    <t xml:space="preserve"> Sustancias y materiales explosivos</t>
  </si>
  <si>
    <t xml:space="preserve"> Materiales de seguridad pública</t>
  </si>
  <si>
    <t xml:space="preserve"> Prendas de protección para seguridad pública y nacional</t>
  </si>
  <si>
    <t xml:space="preserve"> Prendas de protección para seguridad pública</t>
  </si>
  <si>
    <t xml:space="preserve"> HERRAMIENTAS, REFACCIONES Y ACCESORIOS MENORES</t>
  </si>
  <si>
    <t xml:space="preserve"> Herramientas menores</t>
  </si>
  <si>
    <t xml:space="preserve"> Refacciones y accesorios menores de edificios</t>
  </si>
  <si>
    <t xml:space="preserve"> Refacciones y accesorios menores de mobiliario y equipo de administración, educacional y recreativo</t>
  </si>
  <si>
    <t xml:space="preserve"> Refacciones y accesorios menores de equipo de cómputo y tecnologías de la información</t>
  </si>
  <si>
    <t xml:space="preserve"> Refacciones y accesorios menores para equipo de cómputo y telecomunicaciones</t>
  </si>
  <si>
    <t xml:space="preserve"> Refacciones y accesorios menores de equipo e instrumental médico y de laboratorio</t>
  </si>
  <si>
    <t xml:space="preserve"> Refacciones y accesorios menores de equipo de transporte</t>
  </si>
  <si>
    <t xml:space="preserve"> Refacciones y accesorios menores de equipo de defensa y seguridad</t>
  </si>
  <si>
    <t xml:space="preserve"> Refacciones y accesorios menores de maquinaria y otros equipos</t>
  </si>
  <si>
    <t>Refacciones y accesorios menores otros bienes muebles</t>
  </si>
  <si>
    <t xml:space="preserve"> Refacciones y accesorios menores otros bienes muebles</t>
  </si>
  <si>
    <t>TOTAL CAPÍTULO 2000 MATERIALES Y SUMINISTROS</t>
  </si>
  <si>
    <t>Capítulo 3000 (SERVICIOS GENERALES)</t>
  </si>
  <si>
    <t>SERVICIOS BÁSICOS</t>
  </si>
  <si>
    <t>Energía eléctrica</t>
  </si>
  <si>
    <t xml:space="preserve"> Servicio Alumbrado público</t>
  </si>
  <si>
    <t xml:space="preserve"> Servicio de energía eléctrica para bombeo y tratamiento de agua</t>
  </si>
  <si>
    <t xml:space="preserve"> Gas</t>
  </si>
  <si>
    <t xml:space="preserve"> Servicio de gas</t>
  </si>
  <si>
    <t xml:space="preserve"> Agua</t>
  </si>
  <si>
    <t xml:space="preserve"> Servicio de agua</t>
  </si>
  <si>
    <t xml:space="preserve"> Servicio telefónico tradicional</t>
  </si>
  <si>
    <t xml:space="preserve"> Telefonía celular</t>
  </si>
  <si>
    <t xml:space="preserve"> Servicio de telefonía celular</t>
  </si>
  <si>
    <t xml:space="preserve"> Servicios de telecomunicaciones y satélites</t>
  </si>
  <si>
    <t xml:space="preserve"> Servicios de telecomunicaciones y satelitales</t>
  </si>
  <si>
    <t>Servicios de acceso de Internet, redes y procesamiento de información</t>
  </si>
  <si>
    <t xml:space="preserve"> Servicios postales y telegráficos</t>
  </si>
  <si>
    <t xml:space="preserve"> Servicio postal</t>
  </si>
  <si>
    <t xml:space="preserve"> Servicio telegráfico</t>
  </si>
  <si>
    <t xml:space="preserve"> Servicios integrales y otros servicios</t>
  </si>
  <si>
    <t xml:space="preserve"> Servicios integrales de telecomunicación</t>
  </si>
  <si>
    <t xml:space="preserve"> Servicios integrales de infraestructura de cómputo</t>
  </si>
  <si>
    <t xml:space="preserve"> Contratación de otros servicios</t>
  </si>
  <si>
    <t xml:space="preserve"> SERVICIOS DE ARRENDAMIENTO</t>
  </si>
  <si>
    <t xml:space="preserve"> Arrendamiento de terrenos</t>
  </si>
  <si>
    <t xml:space="preserve"> Arrendamiento de edificios</t>
  </si>
  <si>
    <t xml:space="preserve"> Arrendamiento de mobiliario y equipo de administración, educacional y recreativo</t>
  </si>
  <si>
    <t xml:space="preserve"> Arrendamiento de equipo y bienes informáticos</t>
  </si>
  <si>
    <t xml:space="preserve"> Arrendamiento de equipo de telecomunicaciones</t>
  </si>
  <si>
    <t xml:space="preserve"> Arrendamiento de equipo e instrumental médico y de laboratorio</t>
  </si>
  <si>
    <t xml:space="preserve"> Arrendamiento de equipo de transporte</t>
  </si>
  <si>
    <t xml:space="preserve"> Arrendamiento de vehículos terrestres, aéreos, marítimos, lacustres y fluviales para servicios públicos y la operación de programas públicos</t>
  </si>
  <si>
    <t xml:space="preserve"> Arrendamiento de vehículos terrestres, aéreos, marítimos, lacustres y fluviales para servicios administrativos</t>
  </si>
  <si>
    <t xml:space="preserve"> 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</si>
  <si>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</si>
  <si>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Arrendamiento de maquinaria, otros equipos y herramientas</t>
  </si>
  <si>
    <t xml:space="preserve"> Arrendamiento de activos intangibles</t>
  </si>
  <si>
    <t xml:space="preserve"> Patentes, regalías y otros</t>
  </si>
  <si>
    <t xml:space="preserve"> Arrendamiento financiero</t>
  </si>
  <si>
    <t>Arrendamiento Financiero</t>
  </si>
  <si>
    <t xml:space="preserve"> Otros arrendamientos</t>
  </si>
  <si>
    <t xml:space="preserve"> Arrendamientos especiales</t>
  </si>
  <si>
    <t xml:space="preserve"> Arrendamiento de sustancias y productos químicos</t>
  </si>
  <si>
    <t xml:space="preserve"> Otros Arrendamientos</t>
  </si>
  <si>
    <t xml:space="preserve"> SERVICIOS PROFESIONALES, CIENTÍFICOS, TÉCNICOS Y OTROS SERVICIOS</t>
  </si>
  <si>
    <t xml:space="preserve"> Servicios legales, de contabilidad, auditoría y relacionados</t>
  </si>
  <si>
    <t xml:space="preserve"> Servicios de diseño, arquitectura, ingeniería y actividades relacionadas</t>
  </si>
  <si>
    <t xml:space="preserve"> Servicios de consultoría administrativa, procesos, técnica y en tecnologías de la información</t>
  </si>
  <si>
    <t xml:space="preserve"> Servicios de consultoría administrativa e informática</t>
  </si>
  <si>
    <t xml:space="preserve"> Servicios de capacitación</t>
  </si>
  <si>
    <t xml:space="preserve"> Capacitación institucional</t>
  </si>
  <si>
    <t xml:space="preserve"> Capacitación especializada</t>
  </si>
  <si>
    <t xml:space="preserve"> Servicios de investigación científica y desarrollo</t>
  </si>
  <si>
    <t>Servicios de apoyo administrativo, traducción, fotocopiado e impresión</t>
  </si>
  <si>
    <t xml:space="preserve"> Servicios de apoyo administrativo</t>
  </si>
  <si>
    <t xml:space="preserve"> Servicio de impresión de documentos y papelería oficial</t>
  </si>
  <si>
    <t xml:space="preserve"> Servicios de impresión de material informativo derivado de la operación y administración</t>
  </si>
  <si>
    <t xml:space="preserve"> Servicios relacionados con transcripciones</t>
  </si>
  <si>
    <t>Información en medios masivos derivada de la operación y administración de las dependencias y entidades</t>
  </si>
  <si>
    <t xml:space="preserve"> Servicios de digitalización</t>
  </si>
  <si>
    <t xml:space="preserve"> Servicios de protección y seguridad</t>
  </si>
  <si>
    <t xml:space="preserve"> Servicios de vigilancia</t>
  </si>
  <si>
    <t xml:space="preserve"> Servicios profesionales, científicos y técnicos integrales</t>
  </si>
  <si>
    <t>SERVICIOS FINANCIEROS, BANCARIOS Y COMERCIALES</t>
  </si>
  <si>
    <t xml:space="preserve"> Servicios financieros y bancarios</t>
  </si>
  <si>
    <t>Servicios de cobranza, investigación crediticia y similar</t>
  </si>
  <si>
    <t xml:space="preserve"> Servicios de cobranza, investigación crediticia y similar</t>
  </si>
  <si>
    <t xml:space="preserve"> Servicios de recaudación, traslado y custodia de valores</t>
  </si>
  <si>
    <t xml:space="preserve"> Seguros de responsabilidad patrimonial y fianzas</t>
  </si>
  <si>
    <t>Seguro de responsabilidad patrimonial del Estado</t>
  </si>
  <si>
    <t xml:space="preserve"> Seguros de bienes patrimoniales</t>
  </si>
  <si>
    <t xml:space="preserve"> Almacenaje, envase y embalaje</t>
  </si>
  <si>
    <t xml:space="preserve"> Almacenaje, embalaje y envase</t>
  </si>
  <si>
    <t xml:space="preserve"> Fletes y maniobras</t>
  </si>
  <si>
    <t xml:space="preserve"> Comisiones por ventas</t>
  </si>
  <si>
    <t xml:space="preserve"> Servicios financieros, bancarios y comerciales integrales</t>
  </si>
  <si>
    <t xml:space="preserve"> SERVICIOS DE INSTALACIÓN, REPARACIÓN, MANTENIMIENTO Y CONSERVACIÓN</t>
  </si>
  <si>
    <t xml:space="preserve"> Conservación y mantenimiento menor de inmuebles</t>
  </si>
  <si>
    <t xml:space="preserve"> Mantenimiento y conservación menor de inmuebles para la prestación de servicios administrativos</t>
  </si>
  <si>
    <t xml:space="preserve"> Mantenimiento y conservación menor de inmuebles para la prestación de servicios públicos</t>
  </si>
  <si>
    <t>352 Instalación, reparación y mantenimiento de mobiliario y equipo de administración, educacional y recreativo</t>
  </si>
  <si>
    <t xml:space="preserve"> Mantenimiento y conservación de mobiliario y equipo de administración, educacional y recreativo</t>
  </si>
  <si>
    <t xml:space="preserve"> Instalación, reparación y mantenimiento de equipo de cómputo y tecnologías de la información</t>
  </si>
  <si>
    <t xml:space="preserve"> Instalación, reparación y mantenimiento de equipo e instrumental médico y de laboratorio</t>
  </si>
  <si>
    <t xml:space="preserve"> Reparación y mantenimiento de equipo de transporte</t>
  </si>
  <si>
    <t xml:space="preserve"> Mantenimiento y conservación de vehículos terrestres, aéreos, marítimos, lacustres y fluviales</t>
  </si>
  <si>
    <t xml:space="preserve"> Reparación y mantenimiento de equipo de defensa y seguridad</t>
  </si>
  <si>
    <t>Reparación y mantenimiento de equipo de defensa y seguridad</t>
  </si>
  <si>
    <t xml:space="preserve"> Instalación, reparación y mantenimiento de maquinaria, otros equipos y herramienta</t>
  </si>
  <si>
    <t xml:space="preserve"> Instalación, reparación y mantenimiento de maquinaria y otros equipos</t>
  </si>
  <si>
    <t xml:space="preserve"> Mantenimiento y conservación de maquinaria y equipo de trabajo específico</t>
  </si>
  <si>
    <t xml:space="preserve"> Mantenimiento y reparación de plantas e instalaciones productivas</t>
  </si>
  <si>
    <t xml:space="preserve"> Servicios de limpieza y manejo de desechos</t>
  </si>
  <si>
    <t xml:space="preserve"> Servicios de jardinería y fumigación</t>
  </si>
  <si>
    <t xml:space="preserve"> SERVICIOS DE COMUNICACIÓN SOCIAL Y PUBLICIDAD</t>
  </si>
  <si>
    <t xml:space="preserve"> Difusión por radio, televisión y otros medios de mensajes sobre programas y actividades gubernamentales</t>
  </si>
  <si>
    <t xml:space="preserve"> Difusión por radio, televisión y otros medios de mensajes comerciales para promover la venta de bienes o servicios</t>
  </si>
  <si>
    <t xml:space="preserve"> Servicios de creatividad, preproducción y producción de publicidad, excepto internet</t>
  </si>
  <si>
    <t>Servicios de revelado de fotografías</t>
  </si>
  <si>
    <t xml:space="preserve"> Servicios de revelado de fotografías</t>
  </si>
  <si>
    <t xml:space="preserve"> Servicios de la industria fílmica, del sonido y del video</t>
  </si>
  <si>
    <t xml:space="preserve"> Servicio de creación y difusión de contenido exclusivamente a través de internet</t>
  </si>
  <si>
    <t xml:space="preserve"> Otros servicios de información</t>
  </si>
  <si>
    <t xml:space="preserve"> SERVICIOS DE TRASLADO Y VIÁTICOS</t>
  </si>
  <si>
    <t xml:space="preserve"> Pasajes aéreos</t>
  </si>
  <si>
    <t xml:space="preserve"> Pasajes aéreos nacionales</t>
  </si>
  <si>
    <t xml:space="preserve"> Pasajes aéreos internacionales</t>
  </si>
  <si>
    <t xml:space="preserve"> Pasajes terrestres</t>
  </si>
  <si>
    <t xml:space="preserve"> Pasajes terrestres nacionales</t>
  </si>
  <si>
    <t xml:space="preserve"> Pasajes terrestres internacionales</t>
  </si>
  <si>
    <t xml:space="preserve"> Pasajes marítimos, lacustres y fluviales</t>
  </si>
  <si>
    <t xml:space="preserve"> Autotransporte</t>
  </si>
  <si>
    <t xml:space="preserve"> Viáticos en el país</t>
  </si>
  <si>
    <t xml:space="preserve"> Viáticos en el extranjero</t>
  </si>
  <si>
    <t xml:space="preserve"> Gastos de instalación y traslado de menaje</t>
  </si>
  <si>
    <t xml:space="preserve"> Gastos de instalación del personal estatal y traslado de menaje</t>
  </si>
  <si>
    <t xml:space="preserve"> Servicios integrales de traslado y viáticos</t>
  </si>
  <si>
    <t xml:space="preserve"> Servicios integrales de traslado y viáticos nacionales para servidores públicos en el desempeño de comisiones y funciones oficiales</t>
  </si>
  <si>
    <t xml:space="preserve"> Servicios integrales traslado y viáticos en el extranjero para servidores públicos en el desempeño de comisiones y funciones oficiales</t>
  </si>
  <si>
    <t xml:space="preserve"> Otros servicios de traslado y hospedaje</t>
  </si>
  <si>
    <t xml:space="preserve"> Gastos para operativos y trabajos de campo en áreas rurales</t>
  </si>
  <si>
    <t xml:space="preserve"> SERVICIOS OFICIALES</t>
  </si>
  <si>
    <t xml:space="preserve"> Gastos de ceremonial</t>
  </si>
  <si>
    <t xml:space="preserve"> Gastos de orden social y cultural</t>
  </si>
  <si>
    <t xml:space="preserve"> Gastos de orden social</t>
  </si>
  <si>
    <t>Gastos de orden cultural</t>
  </si>
  <si>
    <t xml:space="preserve"> Congresos y convenciones</t>
  </si>
  <si>
    <t xml:space="preserve"> Exposiciones</t>
  </si>
  <si>
    <t xml:space="preserve"> Gastos de representación</t>
  </si>
  <si>
    <t xml:space="preserve"> OTROS SERVICIOS GENERALES</t>
  </si>
  <si>
    <t xml:space="preserve"> Servicios funerarios y de cementerios</t>
  </si>
  <si>
    <t xml:space="preserve"> Impuestos y derechos</t>
  </si>
  <si>
    <t xml:space="preserve"> Otros impuestos y derechos</t>
  </si>
  <si>
    <t xml:space="preserve"> Impuestos y derechos de exportación</t>
  </si>
  <si>
    <t>Impuestos y derechos de importación</t>
  </si>
  <si>
    <t xml:space="preserve"> Impuestos y derechos de importación</t>
  </si>
  <si>
    <t xml:space="preserve"> Sentencias y resoluciones por autoridad competente</t>
  </si>
  <si>
    <t xml:space="preserve"> Laudos laborales</t>
  </si>
  <si>
    <t xml:space="preserve"> Indemnizaciones por expropiación de predios</t>
  </si>
  <si>
    <t>Indemnizaciones por expropiación de predios</t>
  </si>
  <si>
    <t xml:space="preserve"> Responsabilidad patrimonial</t>
  </si>
  <si>
    <t xml:space="preserve"> Otras erogaciones por resoluciones por autoridad competente</t>
  </si>
  <si>
    <t xml:space="preserve"> Penas, multas, accesorios y actualizaciones</t>
  </si>
  <si>
    <t xml:space="preserve"> Otros gastos por responsabilidades</t>
  </si>
  <si>
    <t xml:space="preserve"> Pérdidas del erario estatal</t>
  </si>
  <si>
    <t xml:space="preserve"> Otros servicios generales</t>
  </si>
  <si>
    <t xml:space="preserve"> Gastos del Gobernador electo y su equipo</t>
  </si>
  <si>
    <t xml:space="preserve"> Subcontratación de servicios con terceros</t>
  </si>
  <si>
    <t xml:space="preserve"> Gastos menores</t>
  </si>
  <si>
    <t xml:space="preserve"> Programa de tarifa especial</t>
  </si>
  <si>
    <t xml:space="preserve"> Otros servicios integrales</t>
  </si>
  <si>
    <t>TOTAL CAPÍTULO 3000 SERVICIOS GENERALES</t>
  </si>
  <si>
    <t>Capítulo 4000 (TRANSFERENCIAS, ASIGNACIONES, SUBSIDIOS Y OTRA AYUDAS)</t>
  </si>
  <si>
    <t xml:space="preserve"> TRANSFERENCIAS INTERNAS Y ASIGNACIONES AL SECTOR PÚBLICO</t>
  </si>
  <si>
    <t xml:space="preserve"> Asignaciones presupuestarias al Poder Ejecutivo</t>
  </si>
  <si>
    <t xml:space="preserve"> Fortalecimiento y mejora de programas y proyectos</t>
  </si>
  <si>
    <t xml:space="preserve"> Asignaciones presupuestarias al Poder Legislativo</t>
  </si>
  <si>
    <t xml:space="preserve"> Asignaciones presupuestales al Poder Legislativo para servicios personales</t>
  </si>
  <si>
    <t xml:space="preserve"> Asignaciones presupuestales al Poder Legislativo para materiales y suministros</t>
  </si>
  <si>
    <t>Asignaciones presupuestales al Poder Legislativo para servicios generales</t>
  </si>
  <si>
    <t xml:space="preserve"> Asignaciones presupuestales al Poder Legislativo para asignaciones, subsidios y otras ayudas</t>
  </si>
  <si>
    <t xml:space="preserve"> Asignaciones presupuestales al Poder Legislativo para bienes muebles, inmuebles e intangibles</t>
  </si>
  <si>
    <t>Asignaciones presupuestales al Poder Legislativo para inversión pública</t>
  </si>
  <si>
    <t xml:space="preserve"> Asignaciones presupuestales al Poder Legislativo para inversiones financieras y otras provisiones</t>
  </si>
  <si>
    <t xml:space="preserve"> Asignaciones presupuestales al Poder Legislativo para cubrir el déficit de operación y los gastos de administración</t>
  </si>
  <si>
    <t xml:space="preserve"> Asignaciones presupuestales al Poder Legislativo para deuda pública</t>
  </si>
  <si>
    <t>Asignaciones presupuestarias al Poder Judicial</t>
  </si>
  <si>
    <t xml:space="preserve"> Asignaciones presupuestales al Poder Judicial para servicios personales</t>
  </si>
  <si>
    <t xml:space="preserve"> Asignaciones presupuestales al Poder Judicial para materiales y suministros</t>
  </si>
  <si>
    <t xml:space="preserve"> Asignaciones presupuestales al Poder Judicial para servicios generales</t>
  </si>
  <si>
    <t xml:space="preserve"> Asignaciones presupuestales al Poder Judicial para asignaciones, subsidios y otras ayudas</t>
  </si>
  <si>
    <t xml:space="preserve"> Asignaciones presupuestales al Poder Judicial para bienes muebles, inmuebles e intangibles</t>
  </si>
  <si>
    <t xml:space="preserve"> Asignaciones presupuestales al Poder Judicial para inversión pública</t>
  </si>
  <si>
    <t xml:space="preserve"> Asignaciones presupuestales al Poder Judicial para inversiones financieras y otras provisiones</t>
  </si>
  <si>
    <t xml:space="preserve"> Asignaciones presupuestales al Poder Judicial para cubrir el déficit de operación y los gastos de administración</t>
  </si>
  <si>
    <t xml:space="preserve"> Asignaciones presupuestales al Poder Judicial para deuda pública</t>
  </si>
  <si>
    <t xml:space="preserve"> Asignaciones presupuestarias a Órganos Autónomos</t>
  </si>
  <si>
    <t xml:space="preserve"> Asignaciones presupuestales a Órganos Autónomos para servicios personales</t>
  </si>
  <si>
    <t xml:space="preserve"> Asignaciones presupuestales a Órganos Autónomos para materiales y suministros</t>
  </si>
  <si>
    <t xml:space="preserve"> Asignaciones presupuestales a Órganos Autónomos para servicios generales</t>
  </si>
  <si>
    <t>Asignaciones presupuestales a Órganos Autónomos para asignaciones, subsidios y otras ayudas</t>
  </si>
  <si>
    <t xml:space="preserve"> Asignaciones presupuestales a Órganos Autónomos para bienes muebles, inmuebles e intangibles</t>
  </si>
  <si>
    <t xml:space="preserve"> 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</si>
  <si>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</si>
  <si>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</si>
  <si>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 xml:space="preserve"> Asignaciones presupuestales a Órganos Autónomos para deuda pública</t>
  </si>
  <si>
    <t xml:space="preserve"> Transferencias internas otorgadas a entidades paraestatales no empresariales y no financieras</t>
  </si>
  <si>
    <t xml:space="preserve"> Transferencias internas otorgadas a entidades paraestatales no empresariales y no financieras para servicios personales</t>
  </si>
  <si>
    <t xml:space="preserve"> Transferencias internas otorgadas a entidades paraestatales no empresariales y no financieras para materiales y suministros</t>
  </si>
  <si>
    <t xml:space="preserve"> Transferencias internas otorgadas a entidades paraestatales no empresariales y no financieras para servicios generales</t>
  </si>
  <si>
    <t>Transferencias internas otorgadas a entidades paraestatales no empresariales y no financieras para asignaciones, subsidios y otras ayudas</t>
  </si>
  <si>
    <t xml:space="preserve"> Transferencias internas otorgadas a entidades paraestatales no empresariales y no financieras para bienes muebles, inmuebles e intangibles</t>
  </si>
  <si>
    <t xml:space="preserve"> Transferencias internas otorgadas a entidades paraestatales no empresariales y no financieras para inversión pública</t>
  </si>
  <si>
    <t xml:space="preserve"> Transferencias internas otorgadas a entidades paraestatales no empresariales y no financieras para inversiones financieras y otras provisiones</t>
  </si>
  <si>
    <t xml:space="preserve"> Transferencias otorgadas a entidades paraestatales no empresariales y no financieras para cubrir el déficit de operación y los gastos de administración</t>
  </si>
  <si>
    <t xml:space="preserve"> Transferencias internas otorgadas a entidades paraestatales no empresariales y no financieras para deuda pública</t>
  </si>
  <si>
    <t xml:space="preserve"> Transferencias internas otorgadas a fideicomisos públicos financieros</t>
  </si>
  <si>
    <t xml:space="preserve"> Fondo Jalisco de Fomento Empresarial (FOJAL)</t>
  </si>
  <si>
    <t xml:space="preserve"> TRANSFERENCIAS AL RESTO DEL SECTOR PÚBLICO</t>
  </si>
  <si>
    <t xml:space="preserve"> Transferencias otorgadas a organismos entidades paraestatales no empresariales y no financieras</t>
  </si>
  <si>
    <t xml:space="preserve"> Procuraduría Federal del Consumidor (PROFECO)</t>
  </si>
  <si>
    <t xml:space="preserve"> Instituto para el Desarrollo Técnico de las Haciendas Públicas (INDETEC)</t>
  </si>
  <si>
    <t xml:space="preserve"> Transferencias otorgadas a entidades federativas y municipios</t>
  </si>
  <si>
    <t xml:space="preserve"> Fondo Complementario para el Desarrollo Regional (FONDEREG)</t>
  </si>
  <si>
    <t xml:space="preserve"> Desarrollo de obra pública en los municipios</t>
  </si>
  <si>
    <t xml:space="preserve"> Programas y conceptos complementarios</t>
  </si>
  <si>
    <t xml:space="preserve"> Fondo común concursable para la infraestructura</t>
  </si>
  <si>
    <t>Transferencias a fideicomisos de entidades federativas y municipios</t>
  </si>
  <si>
    <t xml:space="preserve"> Transferencias a fideicomisos de entidades federativas y municipios</t>
  </si>
  <si>
    <t>SUBSIDIOS Y SUBVENCIONES</t>
  </si>
  <si>
    <t xml:space="preserve"> Subsidios a la producción</t>
  </si>
  <si>
    <t xml:space="preserve"> Apoyo a proyectos productivos rurales</t>
  </si>
  <si>
    <t xml:space="preserve"> Fomento de actividades pesqueras y acuícolas</t>
  </si>
  <si>
    <t xml:space="preserve"> Fomento de actividades productivas y agroindustriales</t>
  </si>
  <si>
    <t xml:space="preserve"> Apoyo a la agricultura</t>
  </si>
  <si>
    <t>Apoyo para el fomento y protección pecuario</t>
  </si>
  <si>
    <t>Otros subsidios a la producción</t>
  </si>
  <si>
    <t>Subsidios a la distribución</t>
  </si>
  <si>
    <t xml:space="preserve"> Fomento a proyectos de comercialización y distribución</t>
  </si>
  <si>
    <t xml:space="preserve"> Subsidios a la inversión</t>
  </si>
  <si>
    <t xml:space="preserve"> Subsidio a la promoción económica del Estado</t>
  </si>
  <si>
    <t>Subsidio a la promoción turística del Estado</t>
  </si>
  <si>
    <t xml:space="preserve"> Otros subsidios para inversión</t>
  </si>
  <si>
    <t>Subsidios a la prestación de servicios públicos</t>
  </si>
  <si>
    <t xml:space="preserve"> Subsidios a la prestación de servicios públicos</t>
  </si>
  <si>
    <t xml:space="preserve"> Subsidios a la vivienda</t>
  </si>
  <si>
    <t xml:space="preserve"> Subsidio para la adquisición de vivienda de interés social</t>
  </si>
  <si>
    <t xml:space="preserve"> Subvenciones al consumo</t>
  </si>
  <si>
    <t>Subvenciones al consumo</t>
  </si>
  <si>
    <t xml:space="preserve"> Subsidios a entidades federativas y municipios</t>
  </si>
  <si>
    <t xml:space="preserve"> Subsidios a Municipios</t>
  </si>
  <si>
    <t xml:space="preserve"> Subsidios a Municipios para Inversión Pública</t>
  </si>
  <si>
    <t xml:space="preserve"> Subsidios a Municipios para servicios públicos</t>
  </si>
  <si>
    <t>Otros subsidios</t>
  </si>
  <si>
    <t xml:space="preserve"> Otros subsidios</t>
  </si>
  <si>
    <t xml:space="preserve"> TRANSFERENCIAS A LA SEGURIDAD SOCIAL</t>
  </si>
  <si>
    <t xml:space="preserve"> Transferencias por obligación de ley</t>
  </si>
  <si>
    <t>Transferencias por obligación de ley</t>
  </si>
  <si>
    <t xml:space="preserve"> DONATIVOS</t>
  </si>
  <si>
    <t xml:space="preserve"> Donativos a instituciones sin fines de lucro</t>
  </si>
  <si>
    <t xml:space="preserve"> Donativos a entidades federativas</t>
  </si>
  <si>
    <t xml:space="preserve"> Donativos a entidades federativas o municipios</t>
  </si>
  <si>
    <t xml:space="preserve"> Donativos a Municipios en especie de Obra Pública ejecutada por el Gobierno del Estado</t>
  </si>
  <si>
    <t xml:space="preserve"> Donativos a fideicomisos privados</t>
  </si>
  <si>
    <t xml:space="preserve"> Donativos a fideicomisos estatales</t>
  </si>
  <si>
    <t>Donativos a fideicomisos estatales</t>
  </si>
  <si>
    <t xml:space="preserve"> Donativos internacionales</t>
  </si>
  <si>
    <t xml:space="preserve"> TRANSFERENCIAS AL EXTERIOR</t>
  </si>
  <si>
    <t xml:space="preserve"> Transferencias para organismos internacionales</t>
  </si>
  <si>
    <t xml:space="preserve"> Cuotas y aportaciones a organismos internacionales</t>
  </si>
  <si>
    <t xml:space="preserve"> Otras aportaciones internacionales</t>
  </si>
  <si>
    <t xml:space="preserve"> Transferencias para el sector privado externo</t>
  </si>
  <si>
    <t>TOTAL CAPÍTULO 4000 TRANSFERENCIAS, ASIGNACIONES Y OTRAS AYUDAS</t>
  </si>
  <si>
    <t>Capítulo 5000 (BIENES MUEBLES E INMUEBLES E INTANGIBLES)</t>
  </si>
  <si>
    <t>MOBILIARIO Y EQUIPO DE ADMINISTRACIÓN</t>
  </si>
  <si>
    <t xml:space="preserve"> Muebles de oficina y estantería</t>
  </si>
  <si>
    <t xml:space="preserve"> Muebles, excepto de oficina y estantería</t>
  </si>
  <si>
    <t>Muebles, excepto de oficina y estantería</t>
  </si>
  <si>
    <t xml:space="preserve"> Bienes artísticos, culturales y científicos</t>
  </si>
  <si>
    <t xml:space="preserve"> Bienes artísticos y culturales</t>
  </si>
  <si>
    <t xml:space="preserve"> Equipo de cómputo y de tecnología de la información</t>
  </si>
  <si>
    <t xml:space="preserve"> Otros mobiliarios y equipos de administración</t>
  </si>
  <si>
    <t>Adjudicaciones, indemnizaciones y expropiaciones de bienes muebles</t>
  </si>
  <si>
    <t xml:space="preserve"> MOBILIARIO Y EQUIPO EDUCACIONAL Y RECREATIVO</t>
  </si>
  <si>
    <t xml:space="preserve"> Equipos y aparatos audiovisuales</t>
  </si>
  <si>
    <t xml:space="preserve"> Aparatos deportivos</t>
  </si>
  <si>
    <t xml:space="preserve"> Cámaras fotográficas y de video</t>
  </si>
  <si>
    <t xml:space="preserve"> Otro mobiliario y equipo educacional y recreativo</t>
  </si>
  <si>
    <t>EQUIPO E INSTRUMENTAL MEDICO Y DE LABORATORIO</t>
  </si>
  <si>
    <t xml:space="preserve"> Equipo médico y de laboratorio</t>
  </si>
  <si>
    <t xml:space="preserve"> Instrumental médico y de laboratorio</t>
  </si>
  <si>
    <t xml:space="preserve"> VEHÍCULOS Y EQUIPO DE TRANSPORTE</t>
  </si>
  <si>
    <t xml:space="preserve"> Vehículos y equipo terrestre</t>
  </si>
  <si>
    <t>Vehículos y equipo terrestres, destinados a servicios públicos y la operación de programas públicos</t>
  </si>
  <si>
    <t xml:space="preserve"> Vehículos y equipo terrestres, destinados a servicios administrativos</t>
  </si>
  <si>
    <t>Vehículos y equipo terrestres, destinados exclusivamente para desastres naturales</t>
  </si>
  <si>
    <t xml:space="preserve"> Vehículos y equipo terrestres, destinados a servidores públicos</t>
  </si>
  <si>
    <t xml:space="preserve"> Carrocerías y remolques</t>
  </si>
  <si>
    <t xml:space="preserve"> Carrocerías, remolques y equipo auxiliar de transporte</t>
  </si>
  <si>
    <t xml:space="preserve"> Equipo aeroespacial</t>
  </si>
  <si>
    <t xml:space="preserve"> Vehículos y equipo aéreos, destinados a servicios públicos y la operación de programas públicos</t>
  </si>
  <si>
    <t xml:space="preserve"> Vehículos y equipo aéreos, destinados exclusivamente para desastres naturales</t>
  </si>
  <si>
    <t xml:space="preserve"> Equipo ferroviario</t>
  </si>
  <si>
    <t xml:space="preserve"> Embarcaciones</t>
  </si>
  <si>
    <t xml:space="preserve"> Embarcaciones destinadas a servicios públicos y la operación de programas públicos</t>
  </si>
  <si>
    <t xml:space="preserve"> Construcción de embarcaciones</t>
  </si>
  <si>
    <t>Otros equipos de transporte</t>
  </si>
  <si>
    <t xml:space="preserve"> Otros equipos de transporte</t>
  </si>
  <si>
    <t xml:space="preserve"> EQUIPO DE DEFENSA Y SEGURIDAD</t>
  </si>
  <si>
    <t>Equipo de defensa y seguridad</t>
  </si>
  <si>
    <t xml:space="preserve"> Equipo de defensa y seguridad</t>
  </si>
  <si>
    <t xml:space="preserve"> MAQUINARIA, OTROS EQUIPOS Y HERRAMIENTAS</t>
  </si>
  <si>
    <t xml:space="preserve"> Maquinaria y equipo agropecuario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</si>
  <si>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</si>
  <si>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</si>
  <si>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</si>
  <si>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Sistemas de aire acondicionado, calefacción y de refrigeración</t>
  </si>
  <si>
    <t xml:space="preserve"> Equipo de comunicación y telecomunicación</t>
  </si>
  <si>
    <t xml:space="preserve"> Equipos de comunicación y telecomunicación</t>
  </si>
  <si>
    <t xml:space="preserve"> Equipos de generación eléctrica, aparatos y accesorios eléctricos</t>
  </si>
  <si>
    <t xml:space="preserve"> Equipo de generación eléctrica, aparatos y accesorios eléctricos</t>
  </si>
  <si>
    <t xml:space="preserve"> Herramientas y máquinas-herramienta</t>
  </si>
  <si>
    <t xml:space="preserve"> Herramientas y máquinas herramienta</t>
  </si>
  <si>
    <t xml:space="preserve"> Refacciones y accesorios mayores</t>
  </si>
  <si>
    <t xml:space="preserve"> Otros equipos</t>
  </si>
  <si>
    <t xml:space="preserve"> Equipo para semaforización</t>
  </si>
  <si>
    <t xml:space="preserve"> Equipo de ingeniería y diseño</t>
  </si>
  <si>
    <t xml:space="preserve"> Bienes muebles por arrendamiento financiero</t>
  </si>
  <si>
    <t xml:space="preserve"> Maquinaria y equipo diverso</t>
  </si>
  <si>
    <t xml:space="preserve"> ACTIVOS BIOLÓGICOS</t>
  </si>
  <si>
    <t xml:space="preserve"> Bovinos</t>
  </si>
  <si>
    <t>Porcinos</t>
  </si>
  <si>
    <t xml:space="preserve"> Porcinos</t>
  </si>
  <si>
    <t xml:space="preserve"> Aves</t>
  </si>
  <si>
    <t xml:space="preserve"> Ovinos y caprinos</t>
  </si>
  <si>
    <t xml:space="preserve"> Peces y acuicultura</t>
  </si>
  <si>
    <t>Equinos</t>
  </si>
  <si>
    <t xml:space="preserve"> Equinos</t>
  </si>
  <si>
    <t xml:space="preserve"> Especies menores y de zoológico</t>
  </si>
  <si>
    <t>Especies menores y de zoológico</t>
  </si>
  <si>
    <t xml:space="preserve"> Árboles y plantas</t>
  </si>
  <si>
    <t xml:space="preserve"> Otros activos biológicos</t>
  </si>
  <si>
    <t xml:space="preserve"> BIENES INMUEBLES</t>
  </si>
  <si>
    <t xml:space="preserve"> Terrenos</t>
  </si>
  <si>
    <t xml:space="preserve"> Viviendas</t>
  </si>
  <si>
    <t xml:space="preserve"> Edificios no residenciales</t>
  </si>
  <si>
    <t>Edificios no residenciales</t>
  </si>
  <si>
    <t xml:space="preserve"> Otros bienes inmuebles</t>
  </si>
  <si>
    <t xml:space="preserve"> Adjudicaciones, expropiaciones e indemnizaciones de inmuebles</t>
  </si>
  <si>
    <t xml:space="preserve"> Bienes inmuebles en la modalidad de proyectos de infraestructura productiva de largo plazo</t>
  </si>
  <si>
    <t xml:space="preserve"> Bienes inmuebles por arrendamiento financiero</t>
  </si>
  <si>
    <t xml:space="preserve"> ACTIVOS INTANGIBLES</t>
  </si>
  <si>
    <t xml:space="preserve"> Software</t>
  </si>
  <si>
    <t xml:space="preserve"> Patentes</t>
  </si>
  <si>
    <t xml:space="preserve"> Marcas</t>
  </si>
  <si>
    <t xml:space="preserve"> Derechos</t>
  </si>
  <si>
    <t xml:space="preserve"> Concesiones</t>
  </si>
  <si>
    <t xml:space="preserve"> Franquicias</t>
  </si>
  <si>
    <t xml:space="preserve"> Licencias informáticas e intelectuales</t>
  </si>
  <si>
    <t xml:space="preserve"> Licencias industriales, comerciales y otras</t>
  </si>
  <si>
    <t xml:space="preserve"> Otros activos intangibles</t>
  </si>
  <si>
    <t>TOTAL CAPÍTULO 5000 BIENES, INMUEBLES E INTANGIBLES</t>
  </si>
  <si>
    <t>AYUDAS SOCIALES</t>
  </si>
  <si>
    <t>Gastos por servicios de traslado de personas</t>
  </si>
  <si>
    <t>Ayudas sociales a instituciones sin fines de lucro</t>
  </si>
  <si>
    <t>REMANENTE ESTATAL</t>
  </si>
  <si>
    <t>PRIMERA SESIÓN ORDINARIA DE LA JUNTA DE GOBIERNO DEL ITJMMPyH DEL XX DE FEBRERO DE 2017</t>
  </si>
  <si>
    <t>INSTITUTO TECNOLÓGICO JOSÉ MARIO MOLINA PASQUEL Y HENRÍQUEZ
UNIDAD ACADÉMICA EL GRULLO</t>
  </si>
  <si>
    <t>UNIDAD ACADÉMICA EL GRULLO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</si>
  <si>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</si>
  <si>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REMANETE ESTATAL</t>
  </si>
  <si>
    <t>REMANENTE DE PROGRAMAS</t>
  </si>
  <si>
    <t xml:space="preserve">Ayudas a proyectos culturales y artísticos </t>
  </si>
  <si>
    <t>PENSIONES Y JUBILACIONES</t>
  </si>
  <si>
    <t xml:space="preserve"> Pensiones</t>
  </si>
  <si>
    <t xml:space="preserve">Pensiones </t>
  </si>
  <si>
    <t xml:space="preserve"> Jubilaciones</t>
  </si>
  <si>
    <t xml:space="preserve"> Otras pensiones y jubilaciones</t>
  </si>
  <si>
    <t>Otras pensiones y jubilaciones</t>
  </si>
  <si>
    <t>TRANSFERENCIAS A FIDEICOMISOS, MANDATOS Y OTROS</t>
  </si>
  <si>
    <t>Transferencias a fideicomisos del Poder Ejecutivo</t>
  </si>
  <si>
    <t>Transferencias a fideicomisos del Poder Ejecutivo para servicios personales</t>
  </si>
  <si>
    <t>Transferencias a fideicomisos del Poder Ejecutivo para materiales y suministros</t>
  </si>
  <si>
    <t>Transferencias a fideicomisos del Poder Ejecutivo para servicios</t>
  </si>
  <si>
    <t>Transferencias a fideicomisos del Poder Ejecutivo para servicios transferencia, asignaciones, subsidios y otras ayudas</t>
  </si>
  <si>
    <t>Transferencias a fideicomisos del Poder Ejecutivo para bienes
muebles, inmuebles e intangibles</t>
  </si>
  <si>
    <t>Transferencias a fideicomisos del Poder Ejecutivo para inversión
pública</t>
  </si>
  <si>
    <t>Transferencias a fideicomisos del Poder Ejecutivo para Inversiones financieras y otras provisiones.</t>
  </si>
  <si>
    <t>4618 Transferencias a fideicomisos del Poder Ejecutivo para cubrir el déficit de operación y los gastos de administración.</t>
  </si>
  <si>
    <t>4619 Transferencias a fideicomisos del Poder Ejecutivo para deuda pública</t>
  </si>
  <si>
    <t>Transferencias a fideicomisos del Poder Legislativo</t>
  </si>
  <si>
    <t xml:space="preserve"> Transferencias a fideicomisos del Poder Legislativo estatales</t>
  </si>
  <si>
    <t>Transferencias a fideicomisos del Poder Judicial</t>
  </si>
  <si>
    <t xml:space="preserve"> Transferencias a fideicomisos del Poder Judicial estatales 1-2</t>
  </si>
  <si>
    <t>Transferencias a fideicomisos públicos de entidades paraestatales no empresariales y no financieras</t>
  </si>
  <si>
    <t xml:space="preserve"> Transferencias a fideicomisos públicos de entidades paraestatales no empresariales y no financieras</t>
  </si>
  <si>
    <t xml:space="preserve"> Transferencias a fideicomisos públicos de entidades paraestatales empresariales y no financieras</t>
  </si>
  <si>
    <t>Transferencias a fideicomisos de instituciones públicas financieras</t>
  </si>
  <si>
    <t xml:space="preserve"> Transferencias a fideicomisos de instituciones públicas financieras </t>
  </si>
  <si>
    <t xml:space="preserve"> Otras transferencias a fideicomisos</t>
  </si>
  <si>
    <t>INSTITUTO TECNOLÓGICO JOSÉ MARIO MOLINA PASQUEL Y HENRÍQUEZ
UNIDAD ACADÉMICA ZAPOTLANEJO</t>
  </si>
  <si>
    <t xml:space="preserve"> PRIMERA SESIÓN ORDINARIA DE LA JUNTA DE GOBIERNO DEL ITJMMPyH DEL  …..DE FEBRERO DE 2017</t>
  </si>
  <si>
    <t>Auyuda a preliberados y menores infractores</t>
  </si>
  <si>
    <t>Gastos por servicio de traslado de personas</t>
  </si>
  <si>
    <t>Aportacion para la sistencia social extraordinaria</t>
  </si>
  <si>
    <t>Aportacion al seguro escolar contra accidentes personales</t>
  </si>
  <si>
    <t>Aportacion para el pago a los ahorradores defraudados por las cajas populares</t>
  </si>
  <si>
    <t>Aportacion para el bienestar de los Jaliscienses</t>
  </si>
  <si>
    <t>Aportacion para el desarrollo social del Estado</t>
  </si>
  <si>
    <t>Aportacion para erogaciones imprevistas</t>
  </si>
  <si>
    <t>Ayuda para erogaciones contingentes</t>
  </si>
  <si>
    <t>Subsidios para capacitacion y becas</t>
  </si>
  <si>
    <t>Pre y premios</t>
  </si>
  <si>
    <t>Programa Estatal de apoyo al empleo</t>
  </si>
  <si>
    <t>Aportacion para el desarrollo de programas educativos</t>
  </si>
  <si>
    <t>Aportacion para la promocion de la cultura y las artes del Estado</t>
  </si>
  <si>
    <t>Aportacion Estatal para el Convenio con el Consejo Nacinal para la Cultura y las Artes (CONACULTA)</t>
  </si>
  <si>
    <t>Fondo de Ciencia y Tecnologia</t>
  </si>
  <si>
    <t>Aportacion para la investigacion y conservación de patrimonio cultural</t>
  </si>
  <si>
    <t>Patronato de Fomento Educativo en el Estado de Jalisco, AC</t>
  </si>
  <si>
    <t>El Colegio de Jalisco, AC</t>
  </si>
  <si>
    <t>Apoyos a la investigacion cientifica y tecnologica de Instituciones Academicas y sactor publico</t>
  </si>
  <si>
    <t>Apoyos a la investigacion cientifica y tecnologica en Instituciones sin fines de lucro</t>
  </si>
  <si>
    <t>Ayudas a instituciones y programas para la prevencion del SIDA</t>
  </si>
  <si>
    <t>Ayudas al Instituto Jalisciense de Asitencia Social (IJAS)</t>
  </si>
  <si>
    <t>Aportacion a los Organismos de la Sociedad Civil</t>
  </si>
  <si>
    <t>Aportaciones a Instituciones y Organismos para el tratamiento de las adicciones</t>
  </si>
  <si>
    <t>Ayudas sociales a cooperativas</t>
  </si>
  <si>
    <t>Prerrogativas a Partidos Politicos</t>
  </si>
  <si>
    <t>Ayudas por desastres naturales</t>
  </si>
  <si>
    <t>Ayudas por otros sinientros</t>
  </si>
  <si>
    <t>INSTITUTO TECNOLÓGICO JOSÉ MARIO MOLINA PASQUEL Y HENRÍQUEZ
UNIDAD ACADÉMICA ZAPOPAN</t>
  </si>
  <si>
    <t>UNIDAD ACADÉMICA ZAPOPAN</t>
  </si>
  <si>
    <t>Becas y otras ayudas para programas de capacitación</t>
  </si>
  <si>
    <t>Ayudas para capacitación y becas</t>
  </si>
  <si>
    <t>UNIDAD ACADÉMICA ARANDAS</t>
  </si>
  <si>
    <t>INSTITUTO TECNOLÓGICO JOSÉ MARIO MOLINA PASQUEL Y HENRÍQUEZ
CONCENTRADO</t>
  </si>
  <si>
    <t>FED</t>
  </si>
  <si>
    <t>PROP</t>
  </si>
  <si>
    <t>REM EST</t>
  </si>
  <si>
    <t>REM FED</t>
  </si>
  <si>
    <t>REM PROP</t>
  </si>
  <si>
    <t>REM PROG</t>
  </si>
  <si>
    <t>fed</t>
  </si>
  <si>
    <t>prop</t>
  </si>
  <si>
    <t>rem est</t>
  </si>
  <si>
    <t>rem fed</t>
  </si>
  <si>
    <t>rem prop</t>
  </si>
  <si>
    <t>rem prog</t>
  </si>
  <si>
    <t>UNIDAD ACADÉMICA COCULA</t>
  </si>
  <si>
    <t>Productos alimenticios, agropecuarios y forestales adquiridos como materia prima</t>
  </si>
  <si>
    <t>Productos minerales no metálicos</t>
  </si>
  <si>
    <t>Productos textiles</t>
  </si>
  <si>
    <t>Programas y conceptos complementarios</t>
  </si>
  <si>
    <t>Aportación para Erogaciones Contingentes</t>
  </si>
  <si>
    <t>Ayudas Pre y Premios</t>
  </si>
  <si>
    <t>Ayuda a instituciones sin fines de lucro</t>
  </si>
  <si>
    <t xml:space="preserve"> Instalación, reparación y mantenimiento de mobiliario y equipo de administración, educacional y recreativo</t>
  </si>
  <si>
    <t>est</t>
  </si>
  <si>
    <t>rem ing</t>
  </si>
  <si>
    <t>SE VA A PAGAR LA CERTIFICACIÓN DE 2 CARRERAS</t>
  </si>
  <si>
    <t>PORQUÉ TANTO</t>
  </si>
  <si>
    <t>TOTAL CAPÍTULO 7000 provisiones</t>
  </si>
  <si>
    <t xml:space="preserve">REMANENTE DE PROGRAMAS   </t>
  </si>
  <si>
    <t xml:space="preserve">REMANENTE DE PROGRAMAS    </t>
  </si>
  <si>
    <t>Capítulo 6000 (INVERSIÓN OBRA PÚBLICA)</t>
  </si>
  <si>
    <t xml:space="preserve"> Otras erogaciones especiales</t>
  </si>
  <si>
    <t>Provisiones para erogaciones especiales</t>
  </si>
  <si>
    <t xml:space="preserve"> Provisiones para erogaciones por convenios</t>
  </si>
  <si>
    <t>autorizado cap 1000</t>
  </si>
  <si>
    <t>AUTORIZADO OPERACIÓN</t>
  </si>
  <si>
    <t>TOTAL AUTORIZADO</t>
  </si>
  <si>
    <t>DIFERENCIA AUTORIZADO-PRESUPUESTADO</t>
  </si>
  <si>
    <t xml:space="preserve">INSTITUTO TECNOLÓGICO JOSÉ MARIO MOLINA PASQUEL Y HENRÍQUEZ
</t>
  </si>
  <si>
    <t>PRESUPUESTO  DE EGRESOS 2017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</si>
</sst>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color theme="1" tint="0.49998474074526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b/>
      <sz val="10"/>
      <color rgb="FF99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D31F5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/>
    <xf numFmtId="165" fontId="6" fillId="3" borderId="7" xfId="0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/>
    <xf numFmtId="43" fontId="6" fillId="3" borderId="7" xfId="10" applyFont="1" applyFill="1" applyBorder="1"/>
    <xf numFmtId="43" fontId="6" fillId="3" borderId="7" xfId="0" applyNumberFormat="1" applyFont="1" applyFill="1" applyBorder="1"/>
    <xf numFmtId="0" fontId="13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5" fillId="0" borderId="10" xfId="0" applyFont="1" applyBorder="1"/>
    <xf numFmtId="0" fontId="14" fillId="2" borderId="7" xfId="10" applyNumberFormat="1" applyFont="1" applyFill="1" applyBorder="1" applyAlignment="1">
      <alignment horizontal="center"/>
    </xf>
    <xf numFmtId="43" fontId="14" fillId="2" borderId="7" xfId="10" applyFont="1" applyFill="1" applyBorder="1" applyAlignment="1">
      <alignment horizontal="center"/>
    </xf>
    <xf numFmtId="43" fontId="15" fillId="2" borderId="7" xfId="10" applyFont="1" applyFill="1" applyBorder="1"/>
    <xf numFmtId="43" fontId="15" fillId="0" borderId="7" xfId="10" applyFont="1" applyBorder="1"/>
    <xf numFmtId="0" fontId="15" fillId="2" borderId="7" xfId="10" applyNumberFormat="1" applyFont="1" applyFill="1" applyBorder="1" applyAlignment="1">
      <alignment horizontal="center"/>
    </xf>
    <xf numFmtId="43" fontId="14" fillId="2" borderId="7" xfId="10" applyFont="1" applyFill="1" applyBorder="1"/>
    <xf numFmtId="43" fontId="15" fillId="2" borderId="7" xfId="10" applyFont="1" applyFill="1" applyBorder="1" applyAlignment="1">
      <alignment wrapText="1"/>
    </xf>
    <xf numFmtId="43" fontId="14" fillId="2" borderId="7" xfId="10" applyFont="1" applyFill="1" applyBorder="1" applyAlignment="1">
      <alignment wrapText="1"/>
    </xf>
    <xf numFmtId="43" fontId="14" fillId="2" borderId="7" xfId="10" applyFont="1" applyFill="1" applyBorder="1" applyAlignment="1">
      <alignment horizontal="left" wrapText="1"/>
    </xf>
    <xf numFmtId="165" fontId="14" fillId="4" borderId="7" xfId="0" applyNumberFormat="1" applyFont="1" applyFill="1" applyBorder="1" applyAlignment="1">
      <alignment horizontal="center" vertical="center"/>
    </xf>
    <xf numFmtId="166" fontId="14" fillId="4" borderId="7" xfId="0" applyNumberFormat="1" applyFont="1" applyFill="1" applyBorder="1"/>
    <xf numFmtId="43" fontId="14" fillId="4" borderId="7" xfId="10" applyFont="1" applyFill="1" applyBorder="1"/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43" fontId="15" fillId="2" borderId="7" xfId="10" applyFont="1" applyFill="1" applyBorder="1" applyAlignment="1"/>
    <xf numFmtId="43" fontId="17" fillId="2" borderId="7" xfId="10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43" fontId="14" fillId="2" borderId="7" xfId="10" applyFont="1" applyFill="1" applyBorder="1" applyAlignment="1"/>
    <xf numFmtId="43" fontId="17" fillId="2" borderId="7" xfId="10" applyFont="1" applyFill="1" applyBorder="1" applyAlignment="1">
      <alignment wrapText="1"/>
    </xf>
    <xf numFmtId="166" fontId="15" fillId="0" borderId="7" xfId="0" applyNumberFormat="1" applyFont="1" applyFill="1" applyBorder="1"/>
    <xf numFmtId="0" fontId="15" fillId="0" borderId="7" xfId="0" applyFont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left"/>
    </xf>
    <xf numFmtId="43" fontId="14" fillId="0" borderId="7" xfId="10" applyFont="1" applyFill="1" applyBorder="1"/>
    <xf numFmtId="165" fontId="16" fillId="3" borderId="7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/>
    <xf numFmtId="43" fontId="15" fillId="0" borderId="7" xfId="10" applyFont="1" applyFill="1" applyBorder="1" applyAlignment="1">
      <alignment wrapText="1"/>
    </xf>
    <xf numFmtId="165" fontId="24" fillId="4" borderId="7" xfId="10" applyNumberFormat="1" applyFont="1" applyFill="1" applyBorder="1"/>
    <xf numFmtId="165" fontId="23" fillId="0" borderId="7" xfId="10" applyNumberFormat="1" applyFont="1" applyFill="1" applyBorder="1"/>
    <xf numFmtId="166" fontId="14" fillId="0" borderId="7" xfId="0" applyNumberFormat="1" applyFont="1" applyFill="1" applyBorder="1"/>
    <xf numFmtId="166" fontId="15" fillId="0" borderId="7" xfId="0" applyNumberFormat="1" applyFont="1" applyFill="1" applyBorder="1" applyAlignment="1">
      <alignment wrapText="1"/>
    </xf>
    <xf numFmtId="166" fontId="15" fillId="0" borderId="7" xfId="0" applyNumberFormat="1" applyFont="1" applyFill="1" applyBorder="1" applyAlignment="1">
      <alignment horizontal="left"/>
    </xf>
    <xf numFmtId="166" fontId="15" fillId="0" borderId="7" xfId="0" applyNumberFormat="1" applyFont="1" applyFill="1" applyBorder="1" applyAlignment="1">
      <alignment horizontal="left" wrapText="1"/>
    </xf>
    <xf numFmtId="166" fontId="14" fillId="4" borderId="7" xfId="0" applyNumberFormat="1" applyFont="1" applyFill="1" applyBorder="1" applyAlignment="1">
      <alignment wrapText="1"/>
    </xf>
    <xf numFmtId="165" fontId="24" fillId="6" borderId="7" xfId="10" applyNumberFormat="1" applyFont="1" applyFill="1" applyBorder="1"/>
    <xf numFmtId="44" fontId="0" fillId="0" borderId="0" xfId="0" applyNumberFormat="1"/>
    <xf numFmtId="44" fontId="0" fillId="0" borderId="0" xfId="43" applyFont="1"/>
    <xf numFmtId="0" fontId="18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7" fillId="0" borderId="7" xfId="0" applyFont="1" applyFill="1" applyBorder="1" applyAlignment="1">
      <alignment horizontal="center"/>
    </xf>
    <xf numFmtId="43" fontId="14" fillId="0" borderId="7" xfId="10" applyFont="1" applyFill="1" applyBorder="1" applyAlignment="1">
      <alignment wrapText="1"/>
    </xf>
    <xf numFmtId="43" fontId="15" fillId="0" borderId="7" xfId="10" applyFont="1" applyFill="1" applyBorder="1" applyAlignment="1">
      <alignment horizontal="center" vertical="center" wrapText="1"/>
    </xf>
    <xf numFmtId="43" fontId="15" fillId="0" borderId="7" xfId="10" applyFont="1" applyFill="1" applyBorder="1" applyAlignment="1">
      <alignment horizontal="left" vertical="center" wrapText="1"/>
    </xf>
    <xf numFmtId="44" fontId="6" fillId="3" borderId="7" xfId="43" applyFont="1" applyFill="1" applyBorder="1"/>
    <xf numFmtId="44" fontId="15" fillId="0" borderId="10" xfId="43" applyFont="1" applyBorder="1"/>
    <xf numFmtId="44" fontId="15" fillId="2" borderId="7" xfId="43" applyFont="1" applyFill="1" applyBorder="1"/>
    <xf numFmtId="44" fontId="14" fillId="4" borderId="7" xfId="43" applyFont="1" applyFill="1" applyBorder="1"/>
    <xf numFmtId="44" fontId="15" fillId="0" borderId="7" xfId="43" applyFont="1" applyBorder="1"/>
    <xf numFmtId="44" fontId="23" fillId="0" borderId="7" xfId="43" applyFont="1" applyFill="1" applyBorder="1"/>
    <xf numFmtId="44" fontId="24" fillId="2" borderId="7" xfId="43" applyFont="1" applyFill="1" applyBorder="1"/>
    <xf numFmtId="44" fontId="23" fillId="0" borderId="7" xfId="43" applyFont="1" applyBorder="1"/>
    <xf numFmtId="44" fontId="24" fillId="4" borderId="7" xfId="43" applyFont="1" applyFill="1" applyBorder="1"/>
    <xf numFmtId="44" fontId="23" fillId="2" borderId="7" xfId="43" applyFont="1" applyFill="1" applyBorder="1"/>
    <xf numFmtId="44" fontId="25" fillId="2" borderId="7" xfId="43" applyFont="1" applyFill="1" applyBorder="1"/>
    <xf numFmtId="43" fontId="15" fillId="8" borderId="7" xfId="10" applyFont="1" applyFill="1" applyBorder="1"/>
    <xf numFmtId="44" fontId="20" fillId="0" borderId="0" xfId="43" applyFont="1" applyAlignment="1">
      <alignment horizontal="right"/>
    </xf>
    <xf numFmtId="44" fontId="22" fillId="0" borderId="0" xfId="43" applyFont="1" applyAlignment="1">
      <alignment horizontal="center"/>
    </xf>
    <xf numFmtId="44" fontId="6" fillId="3" borderId="2" xfId="43" applyFont="1" applyFill="1" applyBorder="1" applyAlignment="1">
      <alignment horizontal="center" vertical="center" wrapText="1"/>
    </xf>
    <xf numFmtId="44" fontId="15" fillId="12" borderId="7" xfId="43" applyFont="1" applyFill="1" applyBorder="1"/>
    <xf numFmtId="44" fontId="15" fillId="8" borderId="7" xfId="43" applyFont="1" applyFill="1" applyBorder="1"/>
    <xf numFmtId="44" fontId="12" fillId="2" borderId="0" xfId="43" applyFont="1" applyFill="1" applyAlignment="1">
      <alignment horizontal="center" vertical="top"/>
    </xf>
    <xf numFmtId="44" fontId="7" fillId="0" borderId="0" xfId="43" applyFont="1" applyAlignment="1">
      <alignment horizontal="center"/>
    </xf>
    <xf numFmtId="44" fontId="21" fillId="0" borderId="0" xfId="43" applyFont="1"/>
    <xf numFmtId="44" fontId="14" fillId="0" borderId="7" xfId="43" applyFont="1" applyBorder="1" applyAlignment="1">
      <alignment horizontal="center" vertical="center"/>
    </xf>
    <xf numFmtId="44" fontId="7" fillId="0" borderId="0" xfId="43" applyFont="1"/>
    <xf numFmtId="44" fontId="14" fillId="2" borderId="7" xfId="43" applyFont="1" applyFill="1" applyBorder="1" applyAlignment="1">
      <alignment horizontal="center"/>
    </xf>
    <xf numFmtId="44" fontId="14" fillId="2" borderId="7" xfId="43" applyFont="1" applyFill="1" applyBorder="1"/>
    <xf numFmtId="44" fontId="15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wrapText="1"/>
    </xf>
    <xf numFmtId="44" fontId="14" fillId="2" borderId="7" xfId="43" applyFont="1" applyFill="1" applyBorder="1" applyAlignment="1">
      <alignment horizontal="left" wrapText="1"/>
    </xf>
    <xf numFmtId="44" fontId="22" fillId="0" borderId="0" xfId="43" applyFont="1"/>
    <xf numFmtId="44" fontId="15" fillId="2" borderId="7" xfId="43" applyFont="1" applyFill="1" applyBorder="1" applyAlignment="1"/>
    <xf numFmtId="44" fontId="17" fillId="2" borderId="7" xfId="43" applyFont="1" applyFill="1" applyBorder="1" applyAlignment="1">
      <alignment horizontal="center" wrapText="1"/>
    </xf>
    <xf numFmtId="44" fontId="15" fillId="0" borderId="7" xfId="43" applyFont="1" applyBorder="1" applyAlignment="1">
      <alignment wrapText="1"/>
    </xf>
    <xf numFmtId="44" fontId="7" fillId="0" borderId="0" xfId="43" applyFont="1" applyAlignment="1">
      <alignment wrapText="1"/>
    </xf>
    <xf numFmtId="44" fontId="15" fillId="0" borderId="7" xfId="43" applyFont="1" applyFill="1" applyBorder="1"/>
    <xf numFmtId="44" fontId="14" fillId="2" borderId="7" xfId="43" applyFont="1" applyFill="1" applyBorder="1" applyAlignment="1"/>
    <xf numFmtId="44" fontId="15" fillId="13" borderId="7" xfId="43" applyFont="1" applyFill="1" applyBorder="1"/>
    <xf numFmtId="44" fontId="17" fillId="2" borderId="7" xfId="43" applyFont="1" applyFill="1" applyBorder="1" applyAlignment="1">
      <alignment wrapText="1"/>
    </xf>
    <xf numFmtId="44" fontId="15" fillId="11" borderId="7" xfId="43" applyFont="1" applyFill="1" applyBorder="1"/>
    <xf numFmtId="44" fontId="15" fillId="0" borderId="7" xfId="43" applyFont="1" applyFill="1" applyBorder="1" applyAlignment="1">
      <alignment wrapText="1"/>
    </xf>
    <xf numFmtId="44" fontId="14" fillId="0" borderId="7" xfId="43" applyFont="1" applyFill="1" applyBorder="1" applyAlignment="1">
      <alignment wrapText="1"/>
    </xf>
    <xf numFmtId="44" fontId="15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left" wrapText="1"/>
    </xf>
    <xf numFmtId="44" fontId="14" fillId="0" borderId="7" xfId="43" applyFont="1" applyFill="1" applyBorder="1" applyAlignment="1">
      <alignment horizontal="left"/>
    </xf>
    <xf numFmtId="44" fontId="15" fillId="0" borderId="7" xfId="43" applyFont="1" applyFill="1" applyBorder="1" applyAlignment="1">
      <alignment horizontal="center" vertical="center" wrapText="1"/>
    </xf>
    <xf numFmtId="44" fontId="15" fillId="0" borderId="7" xfId="43" applyFont="1" applyFill="1" applyBorder="1" applyAlignment="1">
      <alignment horizontal="left" vertical="center" wrapText="1"/>
    </xf>
    <xf numFmtId="44" fontId="14" fillId="0" borderId="7" xfId="43" applyFont="1" applyFill="1" applyBorder="1"/>
    <xf numFmtId="44" fontId="14" fillId="5" borderId="7" xfId="43" applyFont="1" applyFill="1" applyBorder="1" applyAlignment="1">
      <alignment horizontal="center"/>
    </xf>
    <xf numFmtId="44" fontId="15" fillId="5" borderId="7" xfId="43" applyFont="1" applyFill="1" applyBorder="1"/>
    <xf numFmtId="44" fontId="14" fillId="5" borderId="7" xfId="43" applyFont="1" applyFill="1" applyBorder="1"/>
    <xf numFmtId="44" fontId="15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wrapText="1"/>
    </xf>
    <xf numFmtId="44" fontId="14" fillId="5" borderId="7" xfId="43" applyFont="1" applyFill="1" applyBorder="1" applyAlignment="1">
      <alignment horizontal="left" wrapText="1"/>
    </xf>
    <xf numFmtId="44" fontId="23" fillId="8" borderId="7" xfId="43" applyFont="1" applyFill="1" applyBorder="1"/>
    <xf numFmtId="44" fontId="23" fillId="11" borderId="7" xfId="43" applyFont="1" applyFill="1" applyBorder="1"/>
    <xf numFmtId="44" fontId="23" fillId="0" borderId="7" xfId="43" applyFont="1" applyBorder="1" applyAlignment="1">
      <alignment wrapText="1"/>
    </xf>
    <xf numFmtId="44" fontId="23" fillId="12" borderId="7" xfId="43" applyFont="1" applyFill="1" applyBorder="1"/>
    <xf numFmtId="44" fontId="15" fillId="2" borderId="7" xfId="43" applyFont="1" applyFill="1" applyBorder="1" applyAlignment="1">
      <alignment horizontal="center" vertical="center" wrapText="1"/>
    </xf>
    <xf numFmtId="44" fontId="15" fillId="2" borderId="7" xfId="43" applyFont="1" applyFill="1" applyBorder="1" applyAlignment="1">
      <alignment horizontal="left" vertical="center" wrapText="1"/>
    </xf>
    <xf numFmtId="44" fontId="14" fillId="4" borderId="7" xfId="43" applyFont="1" applyFill="1" applyBorder="1" applyAlignment="1">
      <alignment wrapText="1"/>
    </xf>
    <xf numFmtId="44" fontId="15" fillId="7" borderId="7" xfId="43" applyFont="1" applyFill="1" applyBorder="1"/>
    <xf numFmtId="44" fontId="7" fillId="0" borderId="7" xfId="43" applyFont="1" applyBorder="1"/>
    <xf numFmtId="44" fontId="15" fillId="10" borderId="7" xfId="43" applyFont="1" applyFill="1" applyBorder="1"/>
    <xf numFmtId="44" fontId="14" fillId="4" borderId="7" xfId="43" applyFont="1" applyFill="1" applyBorder="1" applyAlignment="1">
      <alignment vertical="center"/>
    </xf>
    <xf numFmtId="44" fontId="22" fillId="0" borderId="0" xfId="43" applyFont="1" applyAlignment="1">
      <alignment vertical="center"/>
    </xf>
    <xf numFmtId="44" fontId="15" fillId="9" borderId="7" xfId="43" applyFont="1" applyFill="1" applyBorder="1"/>
    <xf numFmtId="44" fontId="7" fillId="0" borderId="0" xfId="43" applyFont="1" applyAlignment="1">
      <alignment horizontal="center" wrapText="1"/>
    </xf>
    <xf numFmtId="44" fontId="17" fillId="2" borderId="7" xfId="43" applyFont="1" applyFill="1" applyBorder="1" applyAlignment="1">
      <alignment horizontal="left" wrapText="1"/>
    </xf>
    <xf numFmtId="44" fontId="14" fillId="0" borderId="7" xfId="43" applyFont="1" applyBorder="1"/>
    <xf numFmtId="44" fontId="19" fillId="0" borderId="7" xfId="43" applyFont="1" applyBorder="1" applyAlignment="1">
      <alignment vertical="center"/>
    </xf>
    <xf numFmtId="44" fontId="14" fillId="0" borderId="7" xfId="43" applyFont="1" applyFill="1" applyBorder="1" applyAlignment="1">
      <alignment vertical="center"/>
    </xf>
    <xf numFmtId="44" fontId="9" fillId="2" borderId="0" xfId="43" applyFont="1" applyFill="1" applyBorder="1" applyAlignment="1">
      <alignment horizontal="right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26" fillId="0" borderId="0" xfId="43" applyFont="1" applyAlignment="1">
      <alignment horizontal="center"/>
    </xf>
    <xf numFmtId="44" fontId="8" fillId="0" borderId="7" xfId="43" applyFont="1" applyBorder="1"/>
    <xf numFmtId="44" fontId="8" fillId="8" borderId="7" xfId="43" applyFont="1" applyFill="1" applyBorder="1"/>
    <xf numFmtId="44" fontId="8" fillId="0" borderId="7" xfId="43" applyFont="1" applyFill="1" applyBorder="1"/>
    <xf numFmtId="44" fontId="8" fillId="12" borderId="7" xfId="43" applyFont="1" applyFill="1" applyBorder="1"/>
    <xf numFmtId="44" fontId="17" fillId="0" borderId="7" xfId="43" applyFont="1" applyFill="1" applyBorder="1" applyAlignment="1">
      <alignment horizontal="center" wrapText="1"/>
    </xf>
    <xf numFmtId="44" fontId="8" fillId="11" borderId="7" xfId="43" applyFont="1" applyFill="1" applyBorder="1"/>
    <xf numFmtId="44" fontId="12" fillId="2" borderId="0" xfId="43" applyFont="1" applyFill="1" applyAlignment="1">
      <alignment wrapText="1"/>
    </xf>
    <xf numFmtId="44" fontId="12" fillId="2" borderId="0" xfId="43" applyFont="1" applyFill="1" applyAlignment="1">
      <alignment vertical="top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/>
    </xf>
    <xf numFmtId="44" fontId="14" fillId="0" borderId="7" xfId="43" applyFont="1" applyBorder="1" applyAlignment="1">
      <alignment wrapText="1"/>
    </xf>
    <xf numFmtId="44" fontId="28" fillId="0" borderId="13" xfId="43" applyFont="1" applyBorder="1" applyAlignment="1">
      <alignment horizontal="right" vertical="center"/>
    </xf>
    <xf numFmtId="44" fontId="27" fillId="0" borderId="13" xfId="43" applyFont="1" applyBorder="1" applyAlignment="1">
      <alignment horizontal="right" vertical="center"/>
    </xf>
    <xf numFmtId="44" fontId="15" fillId="2" borderId="7" xfId="43" applyFont="1" applyFill="1" applyBorder="1" applyAlignment="1">
      <alignment vertical="center" wrapText="1"/>
    </xf>
    <xf numFmtId="44" fontId="27" fillId="0" borderId="13" xfId="43" applyFont="1" applyBorder="1" applyAlignment="1">
      <alignment horizontal="right"/>
    </xf>
    <xf numFmtId="44" fontId="28" fillId="14" borderId="13" xfId="43" applyFont="1" applyFill="1" applyBorder="1" applyAlignment="1">
      <alignment horizontal="right" vertical="center"/>
    </xf>
    <xf numFmtId="44" fontId="14" fillId="0" borderId="7" xfId="43" applyFont="1" applyBorder="1" applyAlignment="1">
      <alignment horizontal="right"/>
    </xf>
    <xf numFmtId="44" fontId="15" fillId="0" borderId="7" xfId="43" applyFont="1" applyBorder="1" applyAlignment="1">
      <alignment horizontal="right"/>
    </xf>
    <xf numFmtId="44" fontId="15" fillId="8" borderId="7" xfId="43" applyFont="1" applyFill="1" applyBorder="1" applyAlignment="1">
      <alignment horizontal="right"/>
    </xf>
    <xf numFmtId="44" fontId="15" fillId="12" borderId="7" xfId="43" applyFont="1" applyFill="1" applyBorder="1" applyAlignment="1">
      <alignment horizontal="right"/>
    </xf>
    <xf numFmtId="44" fontId="15" fillId="0" borderId="7" xfId="43" applyFont="1" applyFill="1" applyBorder="1" applyAlignment="1">
      <alignment horizontal="right"/>
    </xf>
    <xf numFmtId="44" fontId="15" fillId="13" borderId="7" xfId="43" applyFont="1" applyFill="1" applyBorder="1" applyAlignment="1">
      <alignment horizontal="right"/>
    </xf>
    <xf numFmtId="44" fontId="28" fillId="15" borderId="13" xfId="43" applyFont="1" applyFill="1" applyBorder="1" applyAlignment="1">
      <alignment horizontal="right" vertical="center"/>
    </xf>
    <xf numFmtId="44" fontId="14" fillId="0" borderId="7" xfId="43" applyFont="1" applyFill="1" applyBorder="1" applyAlignment="1">
      <alignment horizontal="right"/>
    </xf>
    <xf numFmtId="44" fontId="18" fillId="11" borderId="7" xfId="43" applyFont="1" applyFill="1" applyBorder="1" applyAlignment="1">
      <alignment horizontal="right"/>
    </xf>
    <xf numFmtId="44" fontId="0" fillId="0" borderId="0" xfId="43" applyFont="1" applyFill="1"/>
    <xf numFmtId="44" fontId="0" fillId="0" borderId="0" xfId="43" applyFont="1" applyAlignment="1">
      <alignment wrapText="1"/>
    </xf>
    <xf numFmtId="0" fontId="12" fillId="2" borderId="0" xfId="43" applyNumberFormat="1" applyFont="1" applyFill="1" applyAlignment="1">
      <alignment horizontal="center" vertical="top"/>
    </xf>
    <xf numFmtId="0" fontId="6" fillId="3" borderId="7" xfId="43" applyNumberFormat="1" applyFont="1" applyFill="1" applyBorder="1" applyAlignment="1">
      <alignment horizontal="center" vertical="center"/>
    </xf>
    <xf numFmtId="0" fontId="13" fillId="0" borderId="7" xfId="43" applyNumberFormat="1" applyFont="1" applyBorder="1" applyAlignment="1">
      <alignment horizontal="left"/>
    </xf>
    <xf numFmtId="0" fontId="14" fillId="2" borderId="7" xfId="43" applyNumberFormat="1" applyFont="1" applyFill="1" applyBorder="1" applyAlignment="1">
      <alignment horizontal="center"/>
    </xf>
    <xf numFmtId="0" fontId="15" fillId="2" borderId="7" xfId="43" applyNumberFormat="1" applyFont="1" applyFill="1" applyBorder="1" applyAlignment="1">
      <alignment horizontal="center"/>
    </xf>
    <xf numFmtId="0" fontId="14" fillId="4" borderId="7" xfId="43" applyNumberFormat="1" applyFont="1" applyFill="1" applyBorder="1" applyAlignment="1">
      <alignment horizontal="center" vertical="center"/>
    </xf>
    <xf numFmtId="0" fontId="17" fillId="0" borderId="7" xfId="43" applyNumberFormat="1" applyFont="1" applyBorder="1" applyAlignment="1">
      <alignment horizontal="center"/>
    </xf>
    <xf numFmtId="0" fontId="18" fillId="0" borderId="7" xfId="43" applyNumberFormat="1" applyFont="1" applyBorder="1" applyAlignment="1">
      <alignment horizontal="center"/>
    </xf>
    <xf numFmtId="0" fontId="17" fillId="0" borderId="7" xfId="43" applyNumberFormat="1" applyFont="1" applyBorder="1" applyAlignment="1">
      <alignment horizontal="center" wrapText="1"/>
    </xf>
    <xf numFmtId="0" fontId="18" fillId="0" borderId="7" xfId="43" applyNumberFormat="1" applyFont="1" applyBorder="1" applyAlignment="1">
      <alignment horizontal="center" wrapText="1"/>
    </xf>
    <xf numFmtId="0" fontId="18" fillId="0" borderId="7" xfId="43" applyNumberFormat="1" applyFont="1" applyFill="1" applyBorder="1" applyAlignment="1">
      <alignment horizontal="center"/>
    </xf>
    <xf numFmtId="0" fontId="17" fillId="0" borderId="7" xfId="43" applyNumberFormat="1" applyFont="1" applyFill="1" applyBorder="1" applyAlignment="1">
      <alignment horizontal="center"/>
    </xf>
    <xf numFmtId="0" fontId="15" fillId="0" borderId="7" xfId="43" applyNumberFormat="1" applyFont="1" applyFill="1" applyBorder="1" applyAlignment="1">
      <alignment horizontal="center" vertical="center"/>
    </xf>
    <xf numFmtId="0" fontId="14" fillId="0" borderId="7" xfId="43" applyNumberFormat="1" applyFont="1" applyFill="1" applyBorder="1" applyAlignment="1">
      <alignment horizontal="center" vertical="center"/>
    </xf>
    <xf numFmtId="0" fontId="15" fillId="0" borderId="7" xfId="43" applyNumberFormat="1" applyFont="1" applyBorder="1" applyAlignment="1">
      <alignment horizontal="center" vertical="center"/>
    </xf>
    <xf numFmtId="0" fontId="0" fillId="0" borderId="0" xfId="43" applyNumberFormat="1" applyFont="1"/>
    <xf numFmtId="0" fontId="9" fillId="2" borderId="0" xfId="43" applyNumberFormat="1" applyFont="1" applyFill="1" applyBorder="1" applyAlignment="1">
      <alignment horizontal="right" vertical="center" wrapText="1"/>
    </xf>
    <xf numFmtId="0" fontId="12" fillId="2" borderId="0" xfId="43" applyNumberFormat="1" applyFont="1" applyFill="1" applyAlignment="1">
      <alignment horizontal="center" vertical="center"/>
    </xf>
    <xf numFmtId="0" fontId="11" fillId="2" borderId="0" xfId="43" applyNumberFormat="1" applyFont="1" applyFill="1" applyBorder="1" applyAlignment="1">
      <alignment horizontal="center" vertical="center" wrapText="1"/>
    </xf>
    <xf numFmtId="0" fontId="10" fillId="2" borderId="0" xfId="43" applyNumberFormat="1" applyFont="1" applyFill="1" applyBorder="1" applyAlignment="1">
      <alignment horizontal="center" vertical="center" wrapText="1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7" xfId="43" applyNumberFormat="1" applyFont="1" applyFill="1" applyBorder="1" applyAlignment="1">
      <alignment horizontal="center" vertical="center" wrapText="1"/>
    </xf>
    <xf numFmtId="0" fontId="15" fillId="2" borderId="7" xfId="43" applyNumberFormat="1" applyFont="1" applyFill="1" applyBorder="1" applyAlignment="1">
      <alignment horizontal="center" vertical="center"/>
    </xf>
    <xf numFmtId="0" fontId="9" fillId="2" borderId="0" xfId="43" applyNumberFormat="1" applyFont="1" applyFill="1" applyBorder="1" applyAlignment="1">
      <alignment vertical="center"/>
    </xf>
    <xf numFmtId="0" fontId="9" fillId="2" borderId="0" xfId="43" applyNumberFormat="1" applyFont="1" applyFill="1" applyBorder="1" applyAlignment="1">
      <alignment vertical="center" wrapText="1"/>
    </xf>
    <xf numFmtId="0" fontId="14" fillId="5" borderId="7" xfId="43" applyNumberFormat="1" applyFont="1" applyFill="1" applyBorder="1" applyAlignment="1">
      <alignment horizontal="center"/>
    </xf>
    <xf numFmtId="0" fontId="15" fillId="5" borderId="7" xfId="43" applyNumberFormat="1" applyFont="1" applyFill="1" applyBorder="1" applyAlignment="1">
      <alignment horizontal="center"/>
    </xf>
    <xf numFmtId="0" fontId="14" fillId="0" borderId="7" xfId="43" applyNumberFormat="1" applyFont="1" applyBorder="1" applyAlignment="1">
      <alignment horizontal="center" vertical="center"/>
    </xf>
    <xf numFmtId="44" fontId="7" fillId="0" borderId="0" xfId="43" applyFont="1" applyFill="1" applyAlignment="1">
      <alignment horizontal="center"/>
    </xf>
    <xf numFmtId="44" fontId="14" fillId="9" borderId="7" xfId="43" applyFont="1" applyFill="1" applyBorder="1"/>
    <xf numFmtId="44" fontId="8" fillId="10" borderId="7" xfId="43" applyFont="1" applyFill="1" applyBorder="1"/>
    <xf numFmtId="44" fontId="8" fillId="9" borderId="7" xfId="43" applyFont="1" applyFill="1" applyBorder="1"/>
    <xf numFmtId="44" fontId="27" fillId="10" borderId="13" xfId="43" applyFont="1" applyFill="1" applyBorder="1" applyAlignment="1">
      <alignment horizontal="right" vertical="center"/>
    </xf>
    <xf numFmtId="44" fontId="15" fillId="9" borderId="7" xfId="43" applyFont="1" applyFill="1" applyBorder="1" applyAlignment="1">
      <alignment horizontal="right"/>
    </xf>
    <xf numFmtId="44" fontId="23" fillId="10" borderId="7" xfId="43" applyFont="1" applyFill="1" applyBorder="1"/>
    <xf numFmtId="44" fontId="23" fillId="9" borderId="7" xfId="43" applyFont="1" applyFill="1" applyBorder="1"/>
    <xf numFmtId="44" fontId="7" fillId="0" borderId="0" xfId="43" applyFont="1" applyFill="1"/>
    <xf numFmtId="44" fontId="7" fillId="8" borderId="0" xfId="43" applyFont="1" applyFill="1"/>
    <xf numFmtId="165" fontId="0" fillId="0" borderId="0" xfId="0" applyNumberFormat="1"/>
    <xf numFmtId="0" fontId="0" fillId="0" borderId="0" xfId="0" applyFill="1"/>
    <xf numFmtId="43" fontId="22" fillId="0" borderId="0" xfId="10" applyFont="1"/>
    <xf numFmtId="44" fontId="29" fillId="0" borderId="7" xfId="43" applyFont="1" applyFill="1" applyBorder="1" applyAlignment="1" applyProtection="1">
      <alignment vertical="center" wrapText="1"/>
    </xf>
    <xf numFmtId="44" fontId="15" fillId="0" borderId="10" xfId="43" applyFont="1" applyFill="1" applyBorder="1"/>
    <xf numFmtId="44" fontId="29" fillId="0" borderId="0" xfId="43" applyFont="1" applyFill="1" applyBorder="1" applyAlignment="1" applyProtection="1">
      <alignment vertical="center" wrapText="1"/>
    </xf>
    <xf numFmtId="0" fontId="15" fillId="8" borderId="7" xfId="0" applyFont="1" applyFill="1" applyBorder="1" applyAlignment="1">
      <alignment horizontal="center" vertical="center"/>
    </xf>
    <xf numFmtId="165" fontId="24" fillId="0" borderId="7" xfId="10" applyNumberFormat="1" applyFont="1" applyFill="1" applyBorder="1"/>
    <xf numFmtId="0" fontId="18" fillId="0" borderId="7" xfId="0" applyFont="1" applyBorder="1" applyAlignment="1">
      <alignment horizontal="left"/>
    </xf>
    <xf numFmtId="165" fontId="16" fillId="4" borderId="7" xfId="0" applyNumberFormat="1" applyFont="1" applyFill="1" applyBorder="1" applyAlignment="1">
      <alignment horizontal="center" vertical="center"/>
    </xf>
    <xf numFmtId="44" fontId="14" fillId="8" borderId="7" xfId="43" applyFont="1" applyFill="1" applyBorder="1"/>
    <xf numFmtId="44" fontId="0" fillId="0" borderId="8" xfId="43" applyFont="1" applyBorder="1"/>
    <xf numFmtId="44" fontId="20" fillId="0" borderId="14" xfId="43" applyFont="1" applyBorder="1"/>
    <xf numFmtId="44" fontId="30" fillId="0" borderId="0" xfId="43" applyFont="1"/>
    <xf numFmtId="44" fontId="24" fillId="6" borderId="7" xfId="43" applyFont="1" applyFill="1" applyBorder="1"/>
    <xf numFmtId="44" fontId="15" fillId="17" borderId="7" xfId="43" applyFont="1" applyFill="1" applyBorder="1"/>
    <xf numFmtId="44" fontId="14" fillId="17" borderId="7" xfId="43" applyFont="1" applyFill="1" applyBorder="1"/>
    <xf numFmtId="44" fontId="8" fillId="16" borderId="7" xfId="43" applyFont="1" applyFill="1" applyBorder="1"/>
    <xf numFmtId="44" fontId="15" fillId="16" borderId="7" xfId="43" applyFont="1" applyFill="1" applyBorder="1" applyAlignment="1">
      <alignment horizontal="right"/>
    </xf>
    <xf numFmtId="44" fontId="18" fillId="16" borderId="7" xfId="43" applyFont="1" applyFill="1" applyBorder="1" applyAlignment="1">
      <alignment horizontal="right"/>
    </xf>
    <xf numFmtId="44" fontId="14" fillId="18" borderId="7" xfId="43" applyFont="1" applyFill="1" applyBorder="1"/>
    <xf numFmtId="0" fontId="18" fillId="8" borderId="7" xfId="0" applyFont="1" applyFill="1" applyBorder="1" applyAlignment="1">
      <alignment horizontal="center"/>
    </xf>
    <xf numFmtId="43" fontId="15" fillId="8" borderId="7" xfId="10" applyFont="1" applyFill="1" applyBorder="1" applyAlignment="1">
      <alignment wrapText="1"/>
    </xf>
    <xf numFmtId="0" fontId="0" fillId="8" borderId="0" xfId="0" applyFill="1"/>
    <xf numFmtId="0" fontId="17" fillId="8" borderId="7" xfId="0" applyFont="1" applyFill="1" applyBorder="1" applyAlignment="1">
      <alignment horizontal="center"/>
    </xf>
    <xf numFmtId="43" fontId="14" fillId="8" borderId="7" xfId="10" applyFont="1" applyFill="1" applyBorder="1" applyAlignment="1">
      <alignment wrapText="1"/>
    </xf>
    <xf numFmtId="0" fontId="0" fillId="4" borderId="0" xfId="0" applyFill="1"/>
    <xf numFmtId="44" fontId="23" fillId="19" borderId="7" xfId="43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44" fontId="6" fillId="3" borderId="7" xfId="43" applyFont="1" applyFill="1" applyBorder="1" applyAlignment="1">
      <alignment horizontal="center" vertical="center" wrapText="1"/>
    </xf>
    <xf numFmtId="44" fontId="6" fillId="3" borderId="9" xfId="43" applyFont="1" applyFill="1" applyBorder="1" applyAlignment="1">
      <alignment horizontal="center" vertical="center" wrapText="1"/>
    </xf>
    <xf numFmtId="44" fontId="6" fillId="3" borderId="10" xfId="43" applyFont="1" applyFill="1" applyBorder="1" applyAlignment="1">
      <alignment horizontal="center" vertical="center" wrapText="1"/>
    </xf>
    <xf numFmtId="44" fontId="6" fillId="3" borderId="0" xfId="43" applyFont="1" applyFill="1" applyBorder="1" applyAlignment="1">
      <alignment horizontal="center" vertical="center"/>
    </xf>
    <xf numFmtId="44" fontId="6" fillId="3" borderId="8" xfId="43" applyFont="1" applyFill="1" applyBorder="1" applyAlignment="1">
      <alignment horizontal="center" vertical="center"/>
    </xf>
    <xf numFmtId="0" fontId="6" fillId="3" borderId="1" xfId="43" applyNumberFormat="1" applyFont="1" applyFill="1" applyBorder="1" applyAlignment="1">
      <alignment horizontal="center" vertical="center" wrapText="1"/>
    </xf>
    <xf numFmtId="0" fontId="6" fillId="3" borderId="3" xfId="43" applyNumberFormat="1" applyFont="1" applyFill="1" applyBorder="1" applyAlignment="1">
      <alignment horizontal="center" vertical="center" wrapText="1"/>
    </xf>
    <xf numFmtId="44" fontId="6" fillId="3" borderId="2" xfId="43" applyFont="1" applyFill="1" applyBorder="1" applyAlignment="1">
      <alignment horizontal="center" vertical="center" wrapText="1"/>
    </xf>
    <xf numFmtId="44" fontId="6" fillId="3" borderId="4" xfId="43" applyFont="1" applyFill="1" applyBorder="1" applyAlignment="1">
      <alignment horizontal="center" vertical="center" wrapText="1"/>
    </xf>
    <xf numFmtId="44" fontId="6" fillId="3" borderId="5" xfId="43" applyFont="1" applyFill="1" applyBorder="1" applyAlignment="1">
      <alignment horizontal="center" vertical="center" wrapText="1"/>
    </xf>
    <xf numFmtId="44" fontId="6" fillId="3" borderId="6" xfId="43" applyFont="1" applyFill="1" applyBorder="1" applyAlignment="1">
      <alignment horizontal="center" vertical="center" wrapText="1"/>
    </xf>
    <xf numFmtId="44" fontId="6" fillId="3" borderId="11" xfId="43" applyFont="1" applyFill="1" applyBorder="1" applyAlignment="1">
      <alignment horizontal="center" vertical="center" wrapText="1"/>
    </xf>
    <xf numFmtId="44" fontId="6" fillId="3" borderId="12" xfId="43" applyFont="1" applyFill="1" applyBorder="1" applyAlignment="1">
      <alignment horizontal="center" vertical="center" wrapText="1"/>
    </xf>
    <xf numFmtId="44" fontId="12" fillId="2" borderId="0" xfId="43" applyFont="1" applyFill="1" applyAlignment="1">
      <alignment horizontal="center" vertical="top"/>
    </xf>
    <xf numFmtId="44" fontId="9" fillId="2" borderId="0" xfId="43" applyFont="1" applyFill="1" applyBorder="1" applyAlignment="1">
      <alignment horizontal="right" vertical="center" wrapText="1"/>
    </xf>
    <xf numFmtId="44" fontId="12" fillId="2" borderId="0" xfId="43" applyFont="1" applyFill="1" applyAlignment="1">
      <alignment horizontal="center" vertical="center"/>
    </xf>
    <xf numFmtId="44" fontId="11" fillId="2" borderId="0" xfId="43" applyFont="1" applyFill="1" applyBorder="1" applyAlignment="1">
      <alignment horizontal="center" vertical="center" wrapText="1"/>
    </xf>
    <xf numFmtId="44" fontId="10" fillId="2" borderId="0" xfId="43" applyFont="1" applyFill="1" applyBorder="1" applyAlignment="1">
      <alignment horizontal="center" vertical="center" wrapText="1"/>
    </xf>
    <xf numFmtId="44" fontId="9" fillId="2" borderId="0" xfId="43" applyFont="1" applyFill="1" applyBorder="1" applyAlignment="1">
      <alignment horizontal="center" vertical="center" wrapText="1"/>
    </xf>
    <xf numFmtId="44" fontId="6" fillId="3" borderId="7" xfId="43" applyFont="1" applyFill="1" applyBorder="1" applyAlignment="1">
      <alignment horizontal="center" vertical="center"/>
    </xf>
    <xf numFmtId="0" fontId="6" fillId="3" borderId="7" xfId="43" applyNumberFormat="1" applyFont="1" applyFill="1" applyBorder="1" applyAlignment="1">
      <alignment horizontal="center" vertical="center" wrapText="1"/>
    </xf>
    <xf numFmtId="44" fontId="0" fillId="0" borderId="0" xfId="43" applyFont="1" applyAlignment="1">
      <alignment horizontal="center"/>
    </xf>
    <xf numFmtId="44" fontId="9" fillId="2" borderId="0" xfId="43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</cellXfs>
  <cellStyles count="45">
    <cellStyle name="Euro" xfId="15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0" builtinId="3"/>
    <cellStyle name="Millares 10" xfId="44"/>
    <cellStyle name="Millares 2" xfId="2"/>
    <cellStyle name="Millares 2 2" xfId="14"/>
    <cellStyle name="Millares 3" xfId="12"/>
    <cellStyle name="Millares 3 2" xfId="16"/>
    <cellStyle name="Millares 4" xfId="17"/>
    <cellStyle name="Millares 5" xfId="18"/>
    <cellStyle name="Moneda" xfId="43" builtinId="4"/>
    <cellStyle name="Moneda 2" xfId="19"/>
    <cellStyle name="Moneda 3" xfId="20"/>
    <cellStyle name="Moneda 3 2" xfId="21"/>
    <cellStyle name="Moneda 4" xfId="22"/>
    <cellStyle name="Moneda 4 2" xfId="23"/>
    <cellStyle name="Normal" xfId="0" builtinId="0"/>
    <cellStyle name="Normal 2" xfId="3"/>
    <cellStyle name="Normal 2 2" xfId="24"/>
    <cellStyle name="Normal 2 3" xfId="25"/>
    <cellStyle name="Normal 2 4" xfId="26"/>
    <cellStyle name="Normal 2 4 2" xfId="27"/>
    <cellStyle name="Normal 2 5" xfId="13"/>
    <cellStyle name="Normal 3" xfId="28"/>
    <cellStyle name="Normal 3 2" xfId="29"/>
    <cellStyle name="Normal 3 3" xfId="30"/>
    <cellStyle name="Normal 4" xfId="31"/>
    <cellStyle name="Normal 5" xfId="32"/>
    <cellStyle name="Normal 5 2" xfId="33"/>
    <cellStyle name="Normal 6" xfId="34"/>
    <cellStyle name="Normal 7" xfId="42"/>
    <cellStyle name="Porcentaje 2" xfId="11"/>
    <cellStyle name="Porcentual 2" xfId="35"/>
    <cellStyle name="Porcentual 2 2" xfId="36"/>
    <cellStyle name="Porcentual 2 3" xfId="37"/>
    <cellStyle name="Porcentual 3" xfId="38"/>
    <cellStyle name="Porcentual 3 2" xfId="39"/>
    <cellStyle name="Porcentual 4" xfId="40"/>
    <cellStyle name="Porcentual 4 2" xfId="41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66"/>
      <color rgb="FFD31F57"/>
      <color rgb="FF9733BF"/>
      <color rgb="FFFFFFFF"/>
      <color rgb="FFFF66FF"/>
      <color rgb="FFFF33CC"/>
      <color rgb="FFFF0000"/>
      <color rgb="FFFF99FF"/>
      <color rgb="FF66FF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552978</xdr:colOff>
      <xdr:row>3</xdr:row>
      <xdr:rowOff>152400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95249</xdr:rowOff>
    </xdr:from>
    <xdr:ext cx="1600728" cy="685801"/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0728" cy="6858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</xdr:col>
      <xdr:colOff>755384</xdr:colOff>
      <xdr:row>3</xdr:row>
      <xdr:rowOff>152400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603109" cy="685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161924</xdr:rowOff>
    </xdr:from>
    <xdr:to>
      <xdr:col>1</xdr:col>
      <xdr:colOff>600603</xdr:colOff>
      <xdr:row>7</xdr:row>
      <xdr:rowOff>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790574"/>
          <a:ext cx="1600728" cy="685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19049</xdr:rowOff>
    </xdr:from>
    <xdr:to>
      <xdr:col>1</xdr:col>
      <xdr:colOff>1887886</xdr:colOff>
      <xdr:row>6</xdr:row>
      <xdr:rowOff>95250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09549"/>
          <a:ext cx="2668936" cy="1143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180974</xdr:rowOff>
    </xdr:from>
    <xdr:to>
      <xdr:col>1</xdr:col>
      <xdr:colOff>552978</xdr:colOff>
      <xdr:row>4</xdr:row>
      <xdr:rowOff>47625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4"/>
          <a:ext cx="1600728" cy="685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0"/>
          <a:ext cx="1598347" cy="695326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228600</xdr:rowOff>
    </xdr:from>
    <xdr:ext cx="1598347" cy="695326"/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598347" cy="6953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6</xdr:row>
      <xdr:rowOff>0</xdr:rowOff>
    </xdr:from>
    <xdr:to>
      <xdr:col>1</xdr:col>
      <xdr:colOff>523874</xdr:colOff>
      <xdr:row>8</xdr:row>
      <xdr:rowOff>142875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875"/>
          <a:ext cx="1369218" cy="7262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PLANEACION%20ITS%20COCULA/CHAVA/Planeaci&#243;n%202016/Presupuesto%202017/PRESUPUESTO%202017%20(SICYT)/ANTEPROYECTO%202017%20ITS%20Coc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RES"/>
      <sheetName val="PE-PARTIDA"/>
      <sheetName val="PE-PARTIDA JUNIO 2016"/>
      <sheetName val="PRIORIDADES DE GASTO (2)"/>
      <sheetName val="DISTRIBUCIÓN"/>
      <sheetName val="mir 2017"/>
      <sheetName val="CALENDARIZACION"/>
      <sheetName val="PRIORIDADES DE GASTO"/>
      <sheetName val="PAA_"/>
    </sheetNames>
    <sheetDataSet>
      <sheetData sheetId="0"/>
      <sheetData sheetId="1">
        <row r="13">
          <cell r="I13">
            <v>0</v>
          </cell>
        </row>
        <row r="15">
          <cell r="I15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8">
          <cell r="I28">
            <v>0</v>
          </cell>
        </row>
        <row r="29">
          <cell r="I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2:K734"/>
  <sheetViews>
    <sheetView topLeftCell="A7" zoomScale="80" zoomScaleNormal="80" zoomScaleSheetLayoutView="90" workbookViewId="0">
      <pane ySplit="4" topLeftCell="A165" activePane="bottomLeft" state="frozen"/>
      <selection activeCell="A7" sqref="A7"/>
      <selection pane="bottomLeft" activeCell="A178" sqref="A178"/>
    </sheetView>
  </sheetViews>
  <sheetFormatPr baseColWidth="10" defaultRowHeight="15" x14ac:dyDescent="0.25"/>
  <cols>
    <col min="1" max="1" width="15.7109375" style="172" customWidth="1"/>
    <col min="2" max="2" width="62.85546875" style="45" customWidth="1"/>
    <col min="3" max="3" width="19.85546875" style="45" customWidth="1"/>
    <col min="4" max="4" width="19.7109375" style="45" customWidth="1"/>
    <col min="5" max="5" width="18.140625" style="45" customWidth="1"/>
    <col min="6" max="6" width="20" style="45" customWidth="1"/>
    <col min="7" max="7" width="22.5703125" style="45" customWidth="1"/>
    <col min="8" max="8" width="18.5703125" style="45" customWidth="1"/>
    <col min="9" max="9" width="18.28515625" style="45" customWidth="1"/>
    <col min="10" max="10" width="20.140625" style="45" customWidth="1"/>
    <col min="11" max="16384" width="11.42578125" style="45"/>
  </cols>
  <sheetData>
    <row r="2" spans="1:10" ht="17.25" customHeight="1" x14ac:dyDescent="0.25">
      <c r="A2" s="248" t="s">
        <v>605</v>
      </c>
      <c r="B2" s="248"/>
      <c r="C2" s="248"/>
      <c r="D2" s="248"/>
      <c r="E2" s="248"/>
    </row>
    <row r="3" spans="1:10" ht="17.25" customHeight="1" x14ac:dyDescent="0.25">
      <c r="A3" s="248" t="s">
        <v>606</v>
      </c>
      <c r="B3" s="248"/>
      <c r="C3" s="248"/>
      <c r="D3" s="248"/>
      <c r="E3" s="248"/>
    </row>
    <row r="4" spans="1:10" x14ac:dyDescent="0.25">
      <c r="A4" s="249" t="s">
        <v>19</v>
      </c>
      <c r="B4" s="249"/>
      <c r="C4" s="249"/>
      <c r="D4" s="249"/>
      <c r="E4" s="249"/>
    </row>
    <row r="5" spans="1:10" ht="17.25" customHeight="1" x14ac:dyDescent="0.25">
      <c r="A5" s="250" t="s">
        <v>18</v>
      </c>
      <c r="B5" s="250"/>
      <c r="C5" s="250"/>
      <c r="D5" s="250"/>
      <c r="E5" s="250"/>
    </row>
    <row r="6" spans="1:10" ht="17.25" customHeight="1" x14ac:dyDescent="0.25">
      <c r="A6" s="251" t="s">
        <v>20</v>
      </c>
      <c r="B6" s="251"/>
      <c r="C6" s="251"/>
      <c r="D6" s="251"/>
      <c r="E6" s="251"/>
    </row>
    <row r="7" spans="1:10" hidden="1" x14ac:dyDescent="0.25"/>
    <row r="8" spans="1:10" hidden="1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0" s="72" customFormat="1" ht="25.5" hidden="1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5" t="s">
        <v>544</v>
      </c>
      <c r="G9" s="234" t="s">
        <v>22</v>
      </c>
      <c r="H9" s="235" t="s">
        <v>21</v>
      </c>
      <c r="I9" s="234" t="s">
        <v>545</v>
      </c>
      <c r="J9" s="237" t="s">
        <v>0</v>
      </c>
    </row>
    <row r="10" spans="1:10" s="72" customFormat="1" ht="48" customHeight="1" x14ac:dyDescent="0.2">
      <c r="A10" s="240"/>
      <c r="B10" s="242"/>
      <c r="C10" s="244"/>
      <c r="D10" s="244"/>
      <c r="E10" s="242"/>
      <c r="F10" s="246"/>
      <c r="G10" s="234"/>
      <c r="H10" s="236"/>
      <c r="I10" s="234"/>
      <c r="J10" s="238"/>
    </row>
    <row r="11" spans="1:10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0" s="75" customFormat="1" ht="13.5" x14ac:dyDescent="0.25">
      <c r="A12" s="159" t="s">
        <v>23</v>
      </c>
      <c r="B12" s="74"/>
      <c r="C12" s="199"/>
      <c r="D12" s="199"/>
      <c r="E12" s="199"/>
      <c r="F12" s="199"/>
      <c r="G12" s="199"/>
      <c r="H12" s="199"/>
      <c r="I12" s="199"/>
      <c r="J12" s="199"/>
    </row>
    <row r="13" spans="1:10" s="75" customFormat="1" ht="15" customHeight="1" x14ac:dyDescent="0.25">
      <c r="A13" s="160">
        <v>1100</v>
      </c>
      <c r="B13" s="76" t="s">
        <v>24</v>
      </c>
      <c r="C13" s="86"/>
      <c r="D13" s="86"/>
      <c r="E13" s="86"/>
      <c r="F13" s="86"/>
      <c r="G13" s="86"/>
      <c r="H13" s="86"/>
      <c r="I13" s="86"/>
      <c r="J13" s="86">
        <f>SUM(C13:I13)</f>
        <v>0</v>
      </c>
    </row>
    <row r="14" spans="1:10" s="75" customFormat="1" ht="15" customHeight="1" x14ac:dyDescent="0.25">
      <c r="A14" s="161">
        <v>111</v>
      </c>
      <c r="B14" s="56" t="s">
        <v>25</v>
      </c>
      <c r="C14" s="86"/>
      <c r="D14" s="86"/>
      <c r="E14" s="86"/>
      <c r="F14" s="86"/>
      <c r="G14" s="86"/>
      <c r="H14" s="86"/>
      <c r="I14" s="86"/>
      <c r="J14" s="86">
        <f t="shared" ref="J14:J77" si="0">SUM(C14:I14)</f>
        <v>0</v>
      </c>
    </row>
    <row r="15" spans="1:10" s="75" customFormat="1" ht="13.5" x14ac:dyDescent="0.25">
      <c r="A15" s="161">
        <v>1111</v>
      </c>
      <c r="B15" s="56" t="s">
        <v>26</v>
      </c>
      <c r="C15" s="86"/>
      <c r="D15" s="86"/>
      <c r="E15" s="86"/>
      <c r="F15" s="86"/>
      <c r="G15" s="86"/>
      <c r="H15" s="86"/>
      <c r="I15" s="86"/>
      <c r="J15" s="86">
        <f t="shared" si="0"/>
        <v>0</v>
      </c>
    </row>
    <row r="16" spans="1:10" s="75" customFormat="1" ht="13.5" x14ac:dyDescent="0.25">
      <c r="A16" s="161">
        <v>113</v>
      </c>
      <c r="B16" s="56" t="s">
        <v>27</v>
      </c>
      <c r="C16" s="86"/>
      <c r="D16" s="86"/>
      <c r="E16" s="86"/>
      <c r="F16" s="86"/>
      <c r="G16" s="86"/>
      <c r="H16" s="86"/>
      <c r="I16" s="86"/>
      <c r="J16" s="86">
        <f t="shared" si="0"/>
        <v>0</v>
      </c>
    </row>
    <row r="17" spans="1:10" s="75" customFormat="1" x14ac:dyDescent="0.25">
      <c r="A17" s="161">
        <v>1131</v>
      </c>
      <c r="B17" s="56" t="s">
        <v>10</v>
      </c>
      <c r="C17" s="198">
        <f>8143842.31-392503.23</f>
        <v>7751339.0800000001</v>
      </c>
      <c r="D17" s="198">
        <f>7868446.68-330013.7</f>
        <v>7538432.9799999995</v>
      </c>
      <c r="E17" s="86"/>
      <c r="F17" s="86"/>
      <c r="G17" s="86"/>
      <c r="H17" s="86"/>
      <c r="I17" s="86"/>
      <c r="J17" s="86">
        <f t="shared" si="0"/>
        <v>15289772.059999999</v>
      </c>
    </row>
    <row r="18" spans="1:10" s="75" customFormat="1" ht="13.5" x14ac:dyDescent="0.25">
      <c r="A18" s="161">
        <v>114</v>
      </c>
      <c r="B18" s="56" t="s">
        <v>28</v>
      </c>
      <c r="C18" s="86"/>
      <c r="D18" s="86"/>
      <c r="E18" s="86"/>
      <c r="F18" s="86"/>
      <c r="G18" s="86"/>
      <c r="H18" s="86"/>
      <c r="I18" s="86"/>
      <c r="J18" s="86">
        <f t="shared" si="0"/>
        <v>0</v>
      </c>
    </row>
    <row r="19" spans="1:10" s="75" customFormat="1" ht="13.5" x14ac:dyDescent="0.25">
      <c r="A19" s="161">
        <v>1141</v>
      </c>
      <c r="B19" s="56" t="s">
        <v>29</v>
      </c>
      <c r="C19" s="86"/>
      <c r="D19" s="86"/>
      <c r="E19" s="86"/>
      <c r="F19" s="86"/>
      <c r="G19" s="86"/>
      <c r="H19" s="86"/>
      <c r="I19" s="86"/>
      <c r="J19" s="86">
        <f t="shared" si="0"/>
        <v>0</v>
      </c>
    </row>
    <row r="20" spans="1:10" s="75" customFormat="1" ht="13.5" x14ac:dyDescent="0.25">
      <c r="A20" s="160">
        <v>1200</v>
      </c>
      <c r="B20" s="77" t="s">
        <v>30</v>
      </c>
      <c r="C20" s="86"/>
      <c r="D20" s="86"/>
      <c r="E20" s="86"/>
      <c r="F20" s="86"/>
      <c r="G20" s="86"/>
      <c r="H20" s="86"/>
      <c r="I20" s="86"/>
      <c r="J20" s="86">
        <f t="shared" si="0"/>
        <v>0</v>
      </c>
    </row>
    <row r="21" spans="1:10" s="75" customFormat="1" ht="13.5" x14ac:dyDescent="0.25">
      <c r="A21" s="161">
        <v>121</v>
      </c>
      <c r="B21" s="56" t="s">
        <v>31</v>
      </c>
      <c r="C21" s="86"/>
      <c r="D21" s="86"/>
      <c r="E21" s="86"/>
      <c r="F21" s="86"/>
      <c r="G21" s="86"/>
      <c r="H21" s="86"/>
      <c r="I21" s="86"/>
      <c r="J21" s="86">
        <f t="shared" si="0"/>
        <v>0</v>
      </c>
    </row>
    <row r="22" spans="1:10" s="75" customFormat="1" ht="13.5" x14ac:dyDescent="0.25">
      <c r="A22" s="161">
        <v>1211</v>
      </c>
      <c r="B22" s="56" t="s">
        <v>32</v>
      </c>
      <c r="C22" s="86"/>
      <c r="D22" s="86"/>
      <c r="E22" s="86"/>
      <c r="F22" s="86"/>
      <c r="G22" s="86"/>
      <c r="H22" s="86"/>
      <c r="I22" s="86"/>
      <c r="J22" s="86">
        <f t="shared" si="0"/>
        <v>0</v>
      </c>
    </row>
    <row r="23" spans="1:10" s="75" customFormat="1" ht="13.5" x14ac:dyDescent="0.25">
      <c r="A23" s="161">
        <v>122</v>
      </c>
      <c r="B23" s="56" t="s">
        <v>33</v>
      </c>
      <c r="C23" s="86"/>
      <c r="D23" s="86"/>
      <c r="E23" s="86"/>
      <c r="F23" s="86"/>
      <c r="G23" s="86"/>
      <c r="H23" s="86"/>
      <c r="I23" s="86"/>
      <c r="J23" s="86">
        <f t="shared" si="0"/>
        <v>0</v>
      </c>
    </row>
    <row r="24" spans="1:10" s="75" customFormat="1" ht="13.5" x14ac:dyDescent="0.25">
      <c r="A24" s="161">
        <v>1221</v>
      </c>
      <c r="B24" s="56" t="s">
        <v>34</v>
      </c>
      <c r="C24" s="86"/>
      <c r="D24" s="86"/>
      <c r="E24" s="86"/>
      <c r="F24" s="86"/>
      <c r="G24" s="86"/>
      <c r="H24" s="86"/>
      <c r="I24" s="86"/>
      <c r="J24" s="86">
        <f t="shared" si="0"/>
        <v>0</v>
      </c>
    </row>
    <row r="25" spans="1:10" s="75" customFormat="1" ht="13.5" x14ac:dyDescent="0.25">
      <c r="A25" s="161">
        <v>123</v>
      </c>
      <c r="B25" s="56" t="s">
        <v>35</v>
      </c>
      <c r="C25" s="86"/>
      <c r="D25" s="86"/>
      <c r="E25" s="86"/>
      <c r="F25" s="86"/>
      <c r="G25" s="86"/>
      <c r="H25" s="86"/>
      <c r="I25" s="86"/>
      <c r="J25" s="86">
        <f t="shared" si="0"/>
        <v>0</v>
      </c>
    </row>
    <row r="26" spans="1:10" s="75" customFormat="1" ht="13.5" x14ac:dyDescent="0.25">
      <c r="A26" s="161">
        <v>1231</v>
      </c>
      <c r="B26" s="56" t="s">
        <v>36</v>
      </c>
      <c r="C26" s="86"/>
      <c r="D26" s="86"/>
      <c r="E26" s="86"/>
      <c r="F26" s="86"/>
      <c r="G26" s="86"/>
      <c r="H26" s="86"/>
      <c r="I26" s="86"/>
      <c r="J26" s="86">
        <f t="shared" si="0"/>
        <v>0</v>
      </c>
    </row>
    <row r="27" spans="1:10" s="75" customFormat="1" ht="13.5" x14ac:dyDescent="0.25">
      <c r="A27" s="161">
        <v>1232</v>
      </c>
      <c r="B27" s="56" t="s">
        <v>37</v>
      </c>
      <c r="C27" s="86"/>
      <c r="D27" s="86"/>
      <c r="E27" s="86"/>
      <c r="F27" s="86"/>
      <c r="G27" s="86"/>
      <c r="H27" s="86"/>
      <c r="I27" s="86"/>
      <c r="J27" s="86">
        <f t="shared" si="0"/>
        <v>0</v>
      </c>
    </row>
    <row r="28" spans="1:10" s="75" customFormat="1" ht="27" x14ac:dyDescent="0.25">
      <c r="A28" s="161">
        <v>124</v>
      </c>
      <c r="B28" s="78" t="s">
        <v>38</v>
      </c>
      <c r="C28" s="86"/>
      <c r="D28" s="86"/>
      <c r="E28" s="86"/>
      <c r="F28" s="86"/>
      <c r="G28" s="86"/>
      <c r="H28" s="86"/>
      <c r="I28" s="86"/>
      <c r="J28" s="86">
        <f t="shared" si="0"/>
        <v>0</v>
      </c>
    </row>
    <row r="29" spans="1:10" s="75" customFormat="1" ht="27" x14ac:dyDescent="0.25">
      <c r="A29" s="161">
        <v>1241</v>
      </c>
      <c r="B29" s="78" t="s">
        <v>39</v>
      </c>
      <c r="C29" s="86"/>
      <c r="D29" s="86"/>
      <c r="E29" s="86"/>
      <c r="F29" s="86"/>
      <c r="G29" s="86"/>
      <c r="H29" s="86"/>
      <c r="I29" s="86"/>
      <c r="J29" s="86">
        <f t="shared" si="0"/>
        <v>0</v>
      </c>
    </row>
    <row r="30" spans="1:10" s="75" customFormat="1" ht="13.5" x14ac:dyDescent="0.25">
      <c r="A30" s="160">
        <v>1300</v>
      </c>
      <c r="B30" s="77" t="s">
        <v>40</v>
      </c>
      <c r="C30" s="86"/>
      <c r="D30" s="86"/>
      <c r="E30" s="86"/>
      <c r="F30" s="86"/>
      <c r="G30" s="86"/>
      <c r="H30" s="86"/>
      <c r="I30" s="86"/>
      <c r="J30" s="86">
        <f t="shared" si="0"/>
        <v>0</v>
      </c>
    </row>
    <row r="31" spans="1:10" s="75" customFormat="1" ht="13.5" x14ac:dyDescent="0.25">
      <c r="A31" s="161">
        <v>131</v>
      </c>
      <c r="B31" s="78" t="s">
        <v>41</v>
      </c>
      <c r="C31" s="86"/>
      <c r="D31" s="86"/>
      <c r="E31" s="86"/>
      <c r="F31" s="86"/>
      <c r="G31" s="86"/>
      <c r="H31" s="86"/>
      <c r="I31" s="86"/>
      <c r="J31" s="86">
        <f t="shared" si="0"/>
        <v>0</v>
      </c>
    </row>
    <row r="32" spans="1:10" s="75" customFormat="1" x14ac:dyDescent="0.25">
      <c r="A32" s="161">
        <v>1311</v>
      </c>
      <c r="B32" s="78" t="s">
        <v>42</v>
      </c>
      <c r="C32" s="198">
        <v>328827.28999999998</v>
      </c>
      <c r="D32" s="198">
        <v>317707.53000000003</v>
      </c>
      <c r="E32" s="86"/>
      <c r="F32" s="86"/>
      <c r="G32" s="86"/>
      <c r="H32" s="86"/>
      <c r="I32" s="86"/>
      <c r="J32" s="86">
        <f t="shared" si="0"/>
        <v>646534.82000000007</v>
      </c>
    </row>
    <row r="33" spans="1:10" s="75" customFormat="1" ht="13.5" x14ac:dyDescent="0.25">
      <c r="A33" s="161">
        <v>132</v>
      </c>
      <c r="B33" s="78" t="s">
        <v>43</v>
      </c>
      <c r="C33" s="86"/>
      <c r="D33" s="86"/>
      <c r="E33" s="86"/>
      <c r="F33" s="86"/>
      <c r="G33" s="86"/>
      <c r="H33" s="86"/>
      <c r="I33" s="86"/>
      <c r="J33" s="86">
        <f t="shared" si="0"/>
        <v>0</v>
      </c>
    </row>
    <row r="34" spans="1:10" s="75" customFormat="1" x14ac:dyDescent="0.25">
      <c r="A34" s="161">
        <v>1321</v>
      </c>
      <c r="B34" s="78" t="s">
        <v>44</v>
      </c>
      <c r="C34" s="198">
        <v>542922.81999999995</v>
      </c>
      <c r="D34" s="198">
        <v>524563.11</v>
      </c>
      <c r="E34" s="86"/>
      <c r="F34" s="86"/>
      <c r="G34" s="86"/>
      <c r="H34" s="86"/>
      <c r="I34" s="86"/>
      <c r="J34" s="86">
        <f t="shared" si="0"/>
        <v>1067485.93</v>
      </c>
    </row>
    <row r="35" spans="1:10" s="75" customFormat="1" x14ac:dyDescent="0.25">
      <c r="A35" s="161">
        <v>1322</v>
      </c>
      <c r="B35" s="78" t="s">
        <v>45</v>
      </c>
      <c r="C35" s="198">
        <v>1357307.05</v>
      </c>
      <c r="D35" s="198">
        <v>874271.85</v>
      </c>
      <c r="E35" s="86"/>
      <c r="F35" s="86"/>
      <c r="G35" s="86"/>
      <c r="H35" s="86"/>
      <c r="I35" s="86"/>
      <c r="J35" s="86">
        <f t="shared" si="0"/>
        <v>2231578.9</v>
      </c>
    </row>
    <row r="36" spans="1:10" s="75" customFormat="1" ht="13.5" x14ac:dyDescent="0.25">
      <c r="A36" s="161">
        <v>133</v>
      </c>
      <c r="B36" s="78" t="s">
        <v>46</v>
      </c>
      <c r="C36" s="86"/>
      <c r="D36" s="86"/>
      <c r="E36" s="86"/>
      <c r="F36" s="86"/>
      <c r="G36" s="86"/>
      <c r="H36" s="86"/>
      <c r="I36" s="86"/>
      <c r="J36" s="86">
        <f t="shared" si="0"/>
        <v>0</v>
      </c>
    </row>
    <row r="37" spans="1:10" s="75" customFormat="1" ht="13.5" x14ac:dyDescent="0.25">
      <c r="A37" s="161">
        <v>1331</v>
      </c>
      <c r="B37" s="78" t="s">
        <v>47</v>
      </c>
      <c r="C37" s="86"/>
      <c r="D37" s="86"/>
      <c r="E37" s="86"/>
      <c r="F37" s="86"/>
      <c r="G37" s="86"/>
      <c r="H37" s="86"/>
      <c r="I37" s="86"/>
      <c r="J37" s="86">
        <f t="shared" si="0"/>
        <v>0</v>
      </c>
    </row>
    <row r="38" spans="1:10" s="75" customFormat="1" ht="27" x14ac:dyDescent="0.25">
      <c r="A38" s="161">
        <v>1332</v>
      </c>
      <c r="B38" s="78" t="s">
        <v>48</v>
      </c>
      <c r="C38" s="86"/>
      <c r="D38" s="86"/>
      <c r="E38" s="86"/>
      <c r="F38" s="86"/>
      <c r="G38" s="86"/>
      <c r="H38" s="86"/>
      <c r="I38" s="86"/>
      <c r="J38" s="86">
        <f t="shared" si="0"/>
        <v>0</v>
      </c>
    </row>
    <row r="39" spans="1:10" s="75" customFormat="1" ht="13.5" x14ac:dyDescent="0.25">
      <c r="A39" s="161">
        <v>134</v>
      </c>
      <c r="B39" s="78" t="s">
        <v>49</v>
      </c>
      <c r="C39" s="86"/>
      <c r="D39" s="86"/>
      <c r="E39" s="86"/>
      <c r="F39" s="86"/>
      <c r="G39" s="86"/>
      <c r="H39" s="86"/>
      <c r="I39" s="86"/>
      <c r="J39" s="86">
        <f t="shared" si="0"/>
        <v>0</v>
      </c>
    </row>
    <row r="40" spans="1:10" s="75" customFormat="1" ht="27" x14ac:dyDescent="0.25">
      <c r="A40" s="161">
        <v>1341</v>
      </c>
      <c r="B40" s="78" t="s">
        <v>50</v>
      </c>
      <c r="C40" s="86"/>
      <c r="D40" s="86"/>
      <c r="E40" s="86"/>
      <c r="F40" s="86"/>
      <c r="G40" s="86"/>
      <c r="H40" s="86"/>
      <c r="I40" s="86"/>
      <c r="J40" s="86">
        <f t="shared" si="0"/>
        <v>0</v>
      </c>
    </row>
    <row r="41" spans="1:10" s="75" customFormat="1" ht="27" x14ac:dyDescent="0.25">
      <c r="A41" s="161">
        <v>1342</v>
      </c>
      <c r="B41" s="78" t="s">
        <v>51</v>
      </c>
      <c r="C41" s="86"/>
      <c r="D41" s="86"/>
      <c r="E41" s="86"/>
      <c r="F41" s="86"/>
      <c r="G41" s="86"/>
      <c r="H41" s="86"/>
      <c r="I41" s="86"/>
      <c r="J41" s="86">
        <f t="shared" si="0"/>
        <v>0</v>
      </c>
    </row>
    <row r="42" spans="1:10" s="75" customFormat="1" x14ac:dyDescent="0.25">
      <c r="A42" s="161">
        <v>1343</v>
      </c>
      <c r="B42" s="78" t="s">
        <v>2</v>
      </c>
      <c r="C42" s="198">
        <v>115388.4</v>
      </c>
      <c r="D42" s="198">
        <v>115388.4</v>
      </c>
      <c r="E42" s="86"/>
      <c r="F42" s="86"/>
      <c r="G42" s="86"/>
      <c r="H42" s="86"/>
      <c r="I42" s="86"/>
      <c r="J42" s="86">
        <f t="shared" si="0"/>
        <v>230776.8</v>
      </c>
    </row>
    <row r="43" spans="1:10" s="75" customFormat="1" ht="13.5" x14ac:dyDescent="0.25">
      <c r="A43" s="161">
        <v>1344</v>
      </c>
      <c r="B43" s="78" t="s">
        <v>52</v>
      </c>
      <c r="C43" s="86"/>
      <c r="D43" s="86"/>
      <c r="E43" s="86"/>
      <c r="F43" s="86"/>
      <c r="G43" s="86"/>
      <c r="H43" s="86"/>
      <c r="I43" s="86"/>
      <c r="J43" s="86">
        <f t="shared" si="0"/>
        <v>0</v>
      </c>
    </row>
    <row r="44" spans="1:10" s="75" customFormat="1" ht="13.5" x14ac:dyDescent="0.25">
      <c r="A44" s="161">
        <v>1345</v>
      </c>
      <c r="B44" s="78" t="s">
        <v>53</v>
      </c>
      <c r="C44" s="86"/>
      <c r="D44" s="86"/>
      <c r="E44" s="86"/>
      <c r="F44" s="86"/>
      <c r="G44" s="86"/>
      <c r="H44" s="86"/>
      <c r="I44" s="86"/>
      <c r="J44" s="86">
        <f t="shared" si="0"/>
        <v>0</v>
      </c>
    </row>
    <row r="45" spans="1:10" s="75" customFormat="1" ht="13.5" x14ac:dyDescent="0.25">
      <c r="A45" s="161">
        <v>1346</v>
      </c>
      <c r="B45" s="78" t="s">
        <v>54</v>
      </c>
      <c r="C45" s="86"/>
      <c r="D45" s="86"/>
      <c r="E45" s="86"/>
      <c r="F45" s="86"/>
      <c r="G45" s="86"/>
      <c r="H45" s="86"/>
      <c r="I45" s="86"/>
      <c r="J45" s="86">
        <f t="shared" si="0"/>
        <v>0</v>
      </c>
    </row>
    <row r="46" spans="1:10" s="75" customFormat="1" ht="13.5" x14ac:dyDescent="0.25">
      <c r="A46" s="161">
        <v>1347</v>
      </c>
      <c r="B46" s="78" t="s">
        <v>55</v>
      </c>
      <c r="C46" s="86"/>
      <c r="D46" s="86"/>
      <c r="E46" s="86"/>
      <c r="F46" s="86"/>
      <c r="G46" s="86"/>
      <c r="H46" s="86"/>
      <c r="I46" s="86"/>
      <c r="J46" s="86">
        <f t="shared" si="0"/>
        <v>0</v>
      </c>
    </row>
    <row r="47" spans="1:10" s="75" customFormat="1" ht="13.5" x14ac:dyDescent="0.25">
      <c r="A47" s="161">
        <v>1348</v>
      </c>
      <c r="B47" s="78" t="s">
        <v>56</v>
      </c>
      <c r="C47" s="86"/>
      <c r="D47" s="86"/>
      <c r="E47" s="86"/>
      <c r="F47" s="86"/>
      <c r="G47" s="86"/>
      <c r="H47" s="86"/>
      <c r="I47" s="86"/>
      <c r="J47" s="86">
        <f t="shared" si="0"/>
        <v>0</v>
      </c>
    </row>
    <row r="48" spans="1:10" s="75" customFormat="1" ht="13.5" x14ac:dyDescent="0.25">
      <c r="A48" s="161">
        <v>137</v>
      </c>
      <c r="B48" s="78" t="s">
        <v>57</v>
      </c>
      <c r="C48" s="86"/>
      <c r="D48" s="86"/>
      <c r="E48" s="86"/>
      <c r="F48" s="86"/>
      <c r="G48" s="86"/>
      <c r="H48" s="86"/>
      <c r="I48" s="86"/>
      <c r="J48" s="86">
        <f t="shared" si="0"/>
        <v>0</v>
      </c>
    </row>
    <row r="49" spans="1:10" s="75" customFormat="1" ht="13.5" x14ac:dyDescent="0.25">
      <c r="A49" s="161">
        <v>1371</v>
      </c>
      <c r="B49" s="78" t="s">
        <v>58</v>
      </c>
      <c r="C49" s="86"/>
      <c r="D49" s="86"/>
      <c r="E49" s="86"/>
      <c r="F49" s="86"/>
      <c r="G49" s="86"/>
      <c r="H49" s="86"/>
      <c r="I49" s="86"/>
      <c r="J49" s="86">
        <f t="shared" si="0"/>
        <v>0</v>
      </c>
    </row>
    <row r="50" spans="1:10" s="75" customFormat="1" ht="13.5" x14ac:dyDescent="0.25">
      <c r="A50" s="160">
        <v>1400</v>
      </c>
      <c r="B50" s="79" t="s">
        <v>59</v>
      </c>
      <c r="C50" s="86"/>
      <c r="D50" s="86"/>
      <c r="E50" s="86"/>
      <c r="F50" s="86"/>
      <c r="G50" s="86"/>
      <c r="H50" s="86"/>
      <c r="I50" s="86"/>
      <c r="J50" s="86">
        <f t="shared" si="0"/>
        <v>0</v>
      </c>
    </row>
    <row r="51" spans="1:10" s="75" customFormat="1" ht="13.5" x14ac:dyDescent="0.25">
      <c r="A51" s="161">
        <v>141</v>
      </c>
      <c r="B51" s="78" t="s">
        <v>60</v>
      </c>
      <c r="C51" s="86"/>
      <c r="D51" s="86"/>
      <c r="E51" s="86"/>
      <c r="F51" s="86"/>
      <c r="G51" s="86"/>
      <c r="H51" s="86"/>
      <c r="I51" s="86"/>
      <c r="J51" s="86">
        <f t="shared" si="0"/>
        <v>0</v>
      </c>
    </row>
    <row r="52" spans="1:10" s="75" customFormat="1" x14ac:dyDescent="0.25">
      <c r="A52" s="161">
        <v>1411</v>
      </c>
      <c r="B52" s="78" t="s">
        <v>61</v>
      </c>
      <c r="C52" s="198">
        <v>487238.43</v>
      </c>
      <c r="D52" s="198">
        <v>470761.77</v>
      </c>
      <c r="E52" s="86"/>
      <c r="F52" s="86"/>
      <c r="G52" s="86"/>
      <c r="H52" s="86"/>
      <c r="I52" s="86"/>
      <c r="J52" s="86">
        <f t="shared" si="0"/>
        <v>958000.2</v>
      </c>
    </row>
    <row r="53" spans="1:10" s="75" customFormat="1" ht="13.5" x14ac:dyDescent="0.25">
      <c r="A53" s="161">
        <v>1412</v>
      </c>
      <c r="B53" s="78" t="s">
        <v>62</v>
      </c>
      <c r="C53" s="86"/>
      <c r="D53" s="86"/>
      <c r="E53" s="86"/>
      <c r="F53" s="86"/>
      <c r="G53" s="86"/>
      <c r="H53" s="86"/>
      <c r="I53" s="86"/>
      <c r="J53" s="86">
        <f t="shared" si="0"/>
        <v>0</v>
      </c>
    </row>
    <row r="54" spans="1:10" s="75" customFormat="1" ht="13.5" x14ac:dyDescent="0.25">
      <c r="A54" s="161">
        <v>1413</v>
      </c>
      <c r="B54" s="78" t="s">
        <v>63</v>
      </c>
      <c r="C54" s="86"/>
      <c r="D54" s="86"/>
      <c r="E54" s="86"/>
      <c r="F54" s="86"/>
      <c r="G54" s="86"/>
      <c r="H54" s="86"/>
      <c r="I54" s="86"/>
      <c r="J54" s="86">
        <f t="shared" si="0"/>
        <v>0</v>
      </c>
    </row>
    <row r="55" spans="1:10" s="75" customFormat="1" ht="13.5" x14ac:dyDescent="0.25">
      <c r="A55" s="161">
        <v>142</v>
      </c>
      <c r="B55" s="78" t="s">
        <v>64</v>
      </c>
      <c r="C55" s="86"/>
      <c r="D55" s="86"/>
      <c r="E55" s="86"/>
      <c r="F55" s="86"/>
      <c r="G55" s="86"/>
      <c r="H55" s="86"/>
      <c r="I55" s="86"/>
      <c r="J55" s="86">
        <f t="shared" si="0"/>
        <v>0</v>
      </c>
    </row>
    <row r="56" spans="1:10" s="75" customFormat="1" x14ac:dyDescent="0.25">
      <c r="A56" s="161">
        <v>1421</v>
      </c>
      <c r="B56" s="78" t="s">
        <v>65</v>
      </c>
      <c r="C56" s="198">
        <v>208816.47</v>
      </c>
      <c r="D56" s="198">
        <v>201755.05</v>
      </c>
      <c r="E56" s="86"/>
      <c r="F56" s="86"/>
      <c r="G56" s="86"/>
      <c r="H56" s="86"/>
      <c r="I56" s="86"/>
      <c r="J56" s="86">
        <f t="shared" si="0"/>
        <v>410571.52000000002</v>
      </c>
    </row>
    <row r="57" spans="1:10" s="75" customFormat="1" ht="13.5" x14ac:dyDescent="0.25">
      <c r="A57" s="161">
        <v>143</v>
      </c>
      <c r="B57" s="78" t="s">
        <v>66</v>
      </c>
      <c r="C57" s="86"/>
      <c r="D57" s="86"/>
      <c r="E57" s="86"/>
      <c r="F57" s="86"/>
      <c r="G57" s="86"/>
      <c r="H57" s="86"/>
      <c r="I57" s="86"/>
      <c r="J57" s="86">
        <f t="shared" si="0"/>
        <v>0</v>
      </c>
    </row>
    <row r="58" spans="1:10" s="75" customFormat="1" x14ac:dyDescent="0.25">
      <c r="A58" s="161">
        <v>1431</v>
      </c>
      <c r="B58" s="78" t="s">
        <v>67</v>
      </c>
      <c r="C58" s="198">
        <v>800463.13</v>
      </c>
      <c r="D58" s="198">
        <v>773394.33</v>
      </c>
      <c r="E58" s="86"/>
      <c r="F58" s="86"/>
      <c r="G58" s="86"/>
      <c r="H58" s="86"/>
      <c r="I58" s="86"/>
      <c r="J58" s="86">
        <f t="shared" si="0"/>
        <v>1573857.46</v>
      </c>
    </row>
    <row r="59" spans="1:10" s="75" customFormat="1" x14ac:dyDescent="0.25">
      <c r="A59" s="161">
        <v>1432</v>
      </c>
      <c r="B59" s="78" t="s">
        <v>68</v>
      </c>
      <c r="C59" s="198">
        <v>417362.94</v>
      </c>
      <c r="D59" s="198">
        <v>403510.09</v>
      </c>
      <c r="E59" s="86"/>
      <c r="F59" s="86"/>
      <c r="G59" s="86"/>
      <c r="H59" s="86"/>
      <c r="I59" s="86"/>
      <c r="J59" s="86">
        <f t="shared" si="0"/>
        <v>820873.03</v>
      </c>
    </row>
    <row r="60" spans="1:10" s="75" customFormat="1" ht="13.5" x14ac:dyDescent="0.25">
      <c r="A60" s="161">
        <v>144</v>
      </c>
      <c r="B60" s="78" t="s">
        <v>69</v>
      </c>
      <c r="C60" s="86"/>
      <c r="D60" s="86"/>
      <c r="E60" s="86"/>
      <c r="F60" s="86"/>
      <c r="G60" s="86"/>
      <c r="H60" s="86"/>
      <c r="I60" s="86"/>
      <c r="J60" s="86">
        <f t="shared" si="0"/>
        <v>0</v>
      </c>
    </row>
    <row r="61" spans="1:10" s="75" customFormat="1" ht="13.5" x14ac:dyDescent="0.25">
      <c r="A61" s="161">
        <v>1441</v>
      </c>
      <c r="B61" s="78" t="s">
        <v>70</v>
      </c>
      <c r="C61" s="86"/>
      <c r="D61" s="86"/>
      <c r="E61" s="86"/>
      <c r="F61" s="86"/>
      <c r="G61" s="86"/>
      <c r="H61" s="86"/>
      <c r="I61" s="86"/>
      <c r="J61" s="86">
        <f t="shared" si="0"/>
        <v>0</v>
      </c>
    </row>
    <row r="62" spans="1:10" s="75" customFormat="1" ht="13.5" x14ac:dyDescent="0.25">
      <c r="A62" s="161">
        <v>1442</v>
      </c>
      <c r="B62" s="78" t="s">
        <v>71</v>
      </c>
      <c r="C62" s="86"/>
      <c r="D62" s="86"/>
      <c r="E62" s="86"/>
      <c r="F62" s="86"/>
      <c r="G62" s="86"/>
      <c r="H62" s="86"/>
      <c r="I62" s="86"/>
      <c r="J62" s="86">
        <f t="shared" si="0"/>
        <v>0</v>
      </c>
    </row>
    <row r="63" spans="1:10" s="75" customFormat="1" ht="13.5" x14ac:dyDescent="0.25">
      <c r="A63" s="160">
        <v>1500</v>
      </c>
      <c r="B63" s="79" t="s">
        <v>72</v>
      </c>
      <c r="C63" s="86"/>
      <c r="D63" s="86"/>
      <c r="E63" s="86"/>
      <c r="F63" s="86"/>
      <c r="G63" s="86"/>
      <c r="H63" s="86"/>
      <c r="I63" s="86"/>
      <c r="J63" s="86">
        <f t="shared" si="0"/>
        <v>0</v>
      </c>
    </row>
    <row r="64" spans="1:10" s="75" customFormat="1" ht="13.5" x14ac:dyDescent="0.25">
      <c r="A64" s="161">
        <v>152</v>
      </c>
      <c r="B64" s="78" t="s">
        <v>73</v>
      </c>
      <c r="C64" s="86"/>
      <c r="D64" s="86"/>
      <c r="E64" s="86"/>
      <c r="F64" s="86"/>
      <c r="G64" s="86"/>
      <c r="H64" s="86"/>
      <c r="I64" s="86"/>
      <c r="J64" s="86">
        <f t="shared" si="0"/>
        <v>0</v>
      </c>
    </row>
    <row r="65" spans="1:10" s="75" customFormat="1" ht="13.5" x14ac:dyDescent="0.25">
      <c r="A65" s="161">
        <v>1521</v>
      </c>
      <c r="B65" s="78" t="s">
        <v>74</v>
      </c>
      <c r="C65" s="86"/>
      <c r="D65" s="86"/>
      <c r="E65" s="86"/>
      <c r="F65" s="86"/>
      <c r="G65" s="86"/>
      <c r="H65" s="86"/>
      <c r="I65" s="86"/>
      <c r="J65" s="86">
        <f t="shared" si="0"/>
        <v>0</v>
      </c>
    </row>
    <row r="66" spans="1:10" s="75" customFormat="1" ht="13.5" x14ac:dyDescent="0.25">
      <c r="A66" s="161">
        <v>1522</v>
      </c>
      <c r="B66" s="78" t="s">
        <v>75</v>
      </c>
      <c r="C66" s="86"/>
      <c r="D66" s="86"/>
      <c r="E66" s="86"/>
      <c r="F66" s="86"/>
      <c r="G66" s="86"/>
      <c r="H66" s="86"/>
      <c r="I66" s="86"/>
      <c r="J66" s="86">
        <f t="shared" si="0"/>
        <v>0</v>
      </c>
    </row>
    <row r="67" spans="1:10" s="75" customFormat="1" ht="13.5" x14ac:dyDescent="0.25">
      <c r="A67" s="161">
        <v>1523</v>
      </c>
      <c r="B67" s="78" t="s">
        <v>76</v>
      </c>
      <c r="C67" s="86"/>
      <c r="D67" s="86"/>
      <c r="E67" s="86"/>
      <c r="F67" s="86"/>
      <c r="G67" s="86"/>
      <c r="H67" s="86"/>
      <c r="I67" s="86"/>
      <c r="J67" s="86">
        <f t="shared" si="0"/>
        <v>0</v>
      </c>
    </row>
    <row r="68" spans="1:10" s="75" customFormat="1" ht="13.5" x14ac:dyDescent="0.25">
      <c r="A68" s="161">
        <v>1524</v>
      </c>
      <c r="B68" s="78" t="s">
        <v>77</v>
      </c>
      <c r="C68" s="86"/>
      <c r="D68" s="86"/>
      <c r="E68" s="86"/>
      <c r="F68" s="86"/>
      <c r="G68" s="86"/>
      <c r="H68" s="86"/>
      <c r="I68" s="86"/>
      <c r="J68" s="86">
        <f t="shared" si="0"/>
        <v>0</v>
      </c>
    </row>
    <row r="69" spans="1:10" s="75" customFormat="1" ht="13.5" x14ac:dyDescent="0.25">
      <c r="A69" s="161">
        <v>153</v>
      </c>
      <c r="B69" s="78" t="s">
        <v>78</v>
      </c>
      <c r="C69" s="86"/>
      <c r="D69" s="86"/>
      <c r="E69" s="86"/>
      <c r="F69" s="86"/>
      <c r="G69" s="86"/>
      <c r="H69" s="86"/>
      <c r="I69" s="86"/>
      <c r="J69" s="86">
        <f t="shared" si="0"/>
        <v>0</v>
      </c>
    </row>
    <row r="70" spans="1:10" s="75" customFormat="1" ht="13.5" x14ac:dyDescent="0.25">
      <c r="A70" s="161">
        <v>1531</v>
      </c>
      <c r="B70" s="78" t="s">
        <v>79</v>
      </c>
      <c r="C70" s="86"/>
      <c r="D70" s="86"/>
      <c r="E70" s="86"/>
      <c r="F70" s="86"/>
      <c r="G70" s="86"/>
      <c r="H70" s="86"/>
      <c r="I70" s="86"/>
      <c r="J70" s="86">
        <f t="shared" si="0"/>
        <v>0</v>
      </c>
    </row>
    <row r="71" spans="1:10" s="75" customFormat="1" ht="13.5" x14ac:dyDescent="0.25">
      <c r="A71" s="161">
        <v>154</v>
      </c>
      <c r="B71" s="78" t="s">
        <v>80</v>
      </c>
      <c r="C71" s="86"/>
      <c r="D71" s="86"/>
      <c r="E71" s="86"/>
      <c r="F71" s="86"/>
      <c r="G71" s="86"/>
      <c r="H71" s="86"/>
      <c r="I71" s="86"/>
      <c r="J71" s="86">
        <f t="shared" si="0"/>
        <v>0</v>
      </c>
    </row>
    <row r="72" spans="1:10" s="75" customFormat="1" ht="13.5" x14ac:dyDescent="0.25">
      <c r="A72" s="161">
        <v>1541</v>
      </c>
      <c r="B72" s="78" t="s">
        <v>81</v>
      </c>
      <c r="C72" s="86"/>
      <c r="D72" s="86"/>
      <c r="E72" s="86"/>
      <c r="F72" s="86"/>
      <c r="G72" s="86"/>
      <c r="H72" s="86"/>
      <c r="I72" s="86"/>
      <c r="J72" s="86">
        <f t="shared" si="0"/>
        <v>0</v>
      </c>
    </row>
    <row r="73" spans="1:10" s="75" customFormat="1" x14ac:dyDescent="0.25">
      <c r="A73" s="161">
        <v>1542</v>
      </c>
      <c r="B73" s="78" t="s">
        <v>82</v>
      </c>
      <c r="C73" s="198">
        <v>580045.75</v>
      </c>
      <c r="D73" s="86"/>
      <c r="E73" s="86"/>
      <c r="F73" s="86"/>
      <c r="G73" s="86"/>
      <c r="H73" s="86"/>
      <c r="I73" s="86"/>
      <c r="J73" s="86">
        <f t="shared" si="0"/>
        <v>580045.75</v>
      </c>
    </row>
    <row r="74" spans="1:10" s="75" customFormat="1" ht="13.5" x14ac:dyDescent="0.25">
      <c r="A74" s="161">
        <v>1543</v>
      </c>
      <c r="B74" s="78" t="s">
        <v>83</v>
      </c>
      <c r="C74" s="86"/>
      <c r="D74" s="86"/>
      <c r="E74" s="86"/>
      <c r="F74" s="86"/>
      <c r="G74" s="86"/>
      <c r="H74" s="86"/>
      <c r="I74" s="86"/>
      <c r="J74" s="86">
        <f t="shared" si="0"/>
        <v>0</v>
      </c>
    </row>
    <row r="75" spans="1:10" s="75" customFormat="1" ht="13.5" x14ac:dyDescent="0.25">
      <c r="A75" s="161">
        <v>1544</v>
      </c>
      <c r="B75" s="78" t="s">
        <v>84</v>
      </c>
      <c r="C75" s="86"/>
      <c r="D75" s="86"/>
      <c r="E75" s="86"/>
      <c r="F75" s="86"/>
      <c r="G75" s="86"/>
      <c r="H75" s="86"/>
      <c r="I75" s="86"/>
      <c r="J75" s="86">
        <f t="shared" si="0"/>
        <v>0</v>
      </c>
    </row>
    <row r="76" spans="1:10" s="75" customFormat="1" ht="13.5" x14ac:dyDescent="0.25">
      <c r="A76" s="161">
        <v>1545</v>
      </c>
      <c r="B76" s="78" t="s">
        <v>85</v>
      </c>
      <c r="C76" s="86"/>
      <c r="D76" s="86"/>
      <c r="E76" s="86"/>
      <c r="F76" s="86"/>
      <c r="G76" s="86"/>
      <c r="H76" s="86"/>
      <c r="I76" s="86"/>
      <c r="J76" s="86">
        <f t="shared" si="0"/>
        <v>0</v>
      </c>
    </row>
    <row r="77" spans="1:10" s="75" customFormat="1" ht="13.5" x14ac:dyDescent="0.25">
      <c r="A77" s="161">
        <v>1546</v>
      </c>
      <c r="B77" s="78" t="s">
        <v>86</v>
      </c>
      <c r="C77" s="86"/>
      <c r="D77" s="86"/>
      <c r="E77" s="86"/>
      <c r="F77" s="86"/>
      <c r="G77" s="86"/>
      <c r="H77" s="86"/>
      <c r="I77" s="86"/>
      <c r="J77" s="86">
        <f t="shared" si="0"/>
        <v>0</v>
      </c>
    </row>
    <row r="78" spans="1:10" s="75" customFormat="1" ht="13.5" x14ac:dyDescent="0.25">
      <c r="A78" s="161">
        <v>1547</v>
      </c>
      <c r="B78" s="78" t="s">
        <v>87</v>
      </c>
      <c r="C78" s="86"/>
      <c r="D78" s="86"/>
      <c r="E78" s="86"/>
      <c r="F78" s="86"/>
      <c r="G78" s="86"/>
      <c r="H78" s="86"/>
      <c r="I78" s="86"/>
      <c r="J78" s="86">
        <f t="shared" ref="J78:J100" si="1">SUM(C78:I78)</f>
        <v>0</v>
      </c>
    </row>
    <row r="79" spans="1:10" s="75" customFormat="1" ht="13.5" x14ac:dyDescent="0.25">
      <c r="A79" s="161">
        <v>1548</v>
      </c>
      <c r="B79" s="78" t="s">
        <v>88</v>
      </c>
      <c r="C79" s="86"/>
      <c r="D79" s="86"/>
      <c r="E79" s="86"/>
      <c r="F79" s="86"/>
      <c r="G79" s="86"/>
      <c r="H79" s="86"/>
      <c r="I79" s="86"/>
      <c r="J79" s="86">
        <f t="shared" si="1"/>
        <v>0</v>
      </c>
    </row>
    <row r="80" spans="1:10" s="75" customFormat="1" ht="13.5" x14ac:dyDescent="0.25">
      <c r="A80" s="161">
        <v>155</v>
      </c>
      <c r="B80" s="78" t="s">
        <v>89</v>
      </c>
      <c r="C80" s="86"/>
      <c r="D80" s="86"/>
      <c r="E80" s="86"/>
      <c r="F80" s="86"/>
      <c r="G80" s="86"/>
      <c r="H80" s="86"/>
      <c r="I80" s="86"/>
      <c r="J80" s="86">
        <f t="shared" si="1"/>
        <v>0</v>
      </c>
    </row>
    <row r="81" spans="1:10" s="75" customFormat="1" ht="13.5" x14ac:dyDescent="0.25">
      <c r="A81" s="161">
        <v>1551</v>
      </c>
      <c r="B81" s="78" t="s">
        <v>90</v>
      </c>
      <c r="C81" s="86"/>
      <c r="D81" s="86"/>
      <c r="E81" s="86"/>
      <c r="F81" s="86"/>
      <c r="G81" s="86"/>
      <c r="H81" s="86"/>
      <c r="I81" s="86"/>
      <c r="J81" s="86">
        <f t="shared" si="1"/>
        <v>0</v>
      </c>
    </row>
    <row r="82" spans="1:10" s="75" customFormat="1" ht="13.5" x14ac:dyDescent="0.25">
      <c r="A82" s="161">
        <v>159</v>
      </c>
      <c r="B82" s="78" t="s">
        <v>91</v>
      </c>
      <c r="C82" s="86"/>
      <c r="D82" s="86"/>
      <c r="E82" s="86"/>
      <c r="F82" s="86"/>
      <c r="G82" s="86"/>
      <c r="H82" s="86"/>
      <c r="I82" s="86"/>
      <c r="J82" s="86">
        <f t="shared" si="1"/>
        <v>0</v>
      </c>
    </row>
    <row r="83" spans="1:10" s="75" customFormat="1" ht="13.5" x14ac:dyDescent="0.25">
      <c r="A83" s="161">
        <v>1591</v>
      </c>
      <c r="B83" s="78" t="s">
        <v>92</v>
      </c>
      <c r="C83" s="86"/>
      <c r="D83" s="86"/>
      <c r="E83" s="86"/>
      <c r="F83" s="86"/>
      <c r="G83" s="86"/>
      <c r="H83" s="86"/>
      <c r="I83" s="86"/>
      <c r="J83" s="86">
        <f t="shared" si="1"/>
        <v>0</v>
      </c>
    </row>
    <row r="84" spans="1:10" s="75" customFormat="1" ht="13.5" x14ac:dyDescent="0.25">
      <c r="A84" s="161">
        <v>1592</v>
      </c>
      <c r="B84" s="78" t="s">
        <v>93</v>
      </c>
      <c r="C84" s="86"/>
      <c r="D84" s="86"/>
      <c r="E84" s="86"/>
      <c r="F84" s="86"/>
      <c r="G84" s="86"/>
      <c r="H84" s="86"/>
      <c r="I84" s="86"/>
      <c r="J84" s="86">
        <f t="shared" si="1"/>
        <v>0</v>
      </c>
    </row>
    <row r="85" spans="1:10" s="75" customFormat="1" ht="13.5" x14ac:dyDescent="0.25">
      <c r="A85" s="161">
        <v>1593</v>
      </c>
      <c r="B85" s="78" t="s">
        <v>94</v>
      </c>
      <c r="C85" s="86"/>
      <c r="D85" s="86"/>
      <c r="E85" s="86"/>
      <c r="F85" s="86"/>
      <c r="G85" s="86"/>
      <c r="H85" s="86"/>
      <c r="I85" s="86"/>
      <c r="J85" s="86">
        <f t="shared" si="1"/>
        <v>0</v>
      </c>
    </row>
    <row r="86" spans="1:10" s="75" customFormat="1" ht="13.5" x14ac:dyDescent="0.25">
      <c r="A86" s="160">
        <v>1600</v>
      </c>
      <c r="B86" s="79" t="s">
        <v>95</v>
      </c>
      <c r="C86" s="86"/>
      <c r="D86" s="86"/>
      <c r="E86" s="86"/>
      <c r="F86" s="86"/>
      <c r="G86" s="86"/>
      <c r="H86" s="86"/>
      <c r="I86" s="86"/>
      <c r="J86" s="86">
        <f t="shared" si="1"/>
        <v>0</v>
      </c>
    </row>
    <row r="87" spans="1:10" s="75" customFormat="1" ht="27" x14ac:dyDescent="0.25">
      <c r="A87" s="161">
        <v>161</v>
      </c>
      <c r="B87" s="78" t="s">
        <v>96</v>
      </c>
      <c r="C87" s="86"/>
      <c r="D87" s="86"/>
      <c r="E87" s="86"/>
      <c r="F87" s="86"/>
      <c r="G87" s="86"/>
      <c r="H87" s="86"/>
      <c r="I87" s="86"/>
      <c r="J87" s="86">
        <f t="shared" si="1"/>
        <v>0</v>
      </c>
    </row>
    <row r="88" spans="1:10" s="75" customFormat="1" ht="13.5" x14ac:dyDescent="0.25">
      <c r="A88" s="161">
        <v>1611</v>
      </c>
      <c r="B88" s="78" t="s">
        <v>97</v>
      </c>
      <c r="C88" s="86"/>
      <c r="D88" s="86"/>
      <c r="E88" s="86"/>
      <c r="F88" s="86"/>
      <c r="G88" s="86"/>
      <c r="H88" s="86"/>
      <c r="I88" s="86"/>
      <c r="J88" s="86">
        <f t="shared" si="1"/>
        <v>0</v>
      </c>
    </row>
    <row r="89" spans="1:10" s="75" customFormat="1" ht="13.5" x14ac:dyDescent="0.25">
      <c r="A89" s="161">
        <v>1612</v>
      </c>
      <c r="B89" s="78" t="s">
        <v>98</v>
      </c>
      <c r="C89" s="86"/>
      <c r="D89" s="86"/>
      <c r="E89" s="86"/>
      <c r="F89" s="86"/>
      <c r="G89" s="86"/>
      <c r="H89" s="86"/>
      <c r="I89" s="86"/>
      <c r="J89" s="86">
        <f t="shared" si="1"/>
        <v>0</v>
      </c>
    </row>
    <row r="90" spans="1:10" s="75" customFormat="1" ht="13.5" x14ac:dyDescent="0.25">
      <c r="A90" s="160">
        <v>1700</v>
      </c>
      <c r="B90" s="80" t="s">
        <v>99</v>
      </c>
      <c r="C90" s="86"/>
      <c r="D90" s="86"/>
      <c r="E90" s="86"/>
      <c r="F90" s="86"/>
      <c r="G90" s="86"/>
      <c r="H90" s="86"/>
      <c r="I90" s="86"/>
      <c r="J90" s="86">
        <f t="shared" si="1"/>
        <v>0</v>
      </c>
    </row>
    <row r="91" spans="1:10" s="75" customFormat="1" ht="13.5" x14ac:dyDescent="0.25">
      <c r="A91" s="161">
        <v>171</v>
      </c>
      <c r="B91" s="78" t="s">
        <v>100</v>
      </c>
      <c r="C91" s="86"/>
      <c r="D91" s="86"/>
      <c r="E91" s="86"/>
      <c r="F91" s="86"/>
      <c r="G91" s="86"/>
      <c r="H91" s="86"/>
      <c r="I91" s="86"/>
      <c r="J91" s="86">
        <f t="shared" si="1"/>
        <v>0</v>
      </c>
    </row>
    <row r="92" spans="1:10" s="75" customFormat="1" ht="13.5" x14ac:dyDescent="0.25">
      <c r="A92" s="161">
        <v>1711</v>
      </c>
      <c r="B92" s="78" t="s">
        <v>101</v>
      </c>
      <c r="C92" s="86"/>
      <c r="D92" s="86"/>
      <c r="E92" s="86"/>
      <c r="F92" s="86"/>
      <c r="G92" s="86"/>
      <c r="H92" s="86"/>
      <c r="I92" s="86"/>
      <c r="J92" s="86">
        <f t="shared" si="1"/>
        <v>0</v>
      </c>
    </row>
    <row r="93" spans="1:10" s="75" customFormat="1" x14ac:dyDescent="0.25">
      <c r="A93" s="161">
        <v>1712</v>
      </c>
      <c r="B93" s="78" t="s">
        <v>102</v>
      </c>
      <c r="C93" s="198">
        <v>441498</v>
      </c>
      <c r="D93" s="198">
        <v>441498</v>
      </c>
      <c r="E93" s="86"/>
      <c r="F93" s="86"/>
      <c r="G93" s="86"/>
      <c r="H93" s="86"/>
      <c r="I93" s="86"/>
      <c r="J93" s="86">
        <f t="shared" si="1"/>
        <v>882996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86"/>
      <c r="E94" s="86"/>
      <c r="F94" s="86"/>
      <c r="G94" s="86"/>
      <c r="H94" s="86"/>
      <c r="I94" s="86"/>
      <c r="J94" s="86">
        <f t="shared" si="1"/>
        <v>8256</v>
      </c>
    </row>
    <row r="95" spans="1:10" s="75" customFormat="1" ht="13.5" x14ac:dyDescent="0.25">
      <c r="A95" s="161">
        <v>1714</v>
      </c>
      <c r="B95" s="78" t="s">
        <v>104</v>
      </c>
      <c r="C95" s="86"/>
      <c r="D95" s="86"/>
      <c r="E95" s="86"/>
      <c r="F95" s="86"/>
      <c r="G95" s="86"/>
      <c r="H95" s="86"/>
      <c r="I95" s="86"/>
      <c r="J95" s="86">
        <f t="shared" si="1"/>
        <v>0</v>
      </c>
    </row>
    <row r="96" spans="1:10" s="75" customFormat="1" x14ac:dyDescent="0.25">
      <c r="A96" s="161">
        <v>1715</v>
      </c>
      <c r="B96" s="78" t="s">
        <v>105</v>
      </c>
      <c r="C96" s="198">
        <v>580045.75</v>
      </c>
      <c r="D96" s="86"/>
      <c r="E96" s="86"/>
      <c r="F96" s="86"/>
      <c r="G96" s="86"/>
      <c r="H96" s="86"/>
      <c r="I96" s="86"/>
      <c r="J96" s="86">
        <f t="shared" si="1"/>
        <v>580045.75</v>
      </c>
    </row>
    <row r="97" spans="1:10" s="75" customFormat="1" ht="13.5" x14ac:dyDescent="0.25">
      <c r="A97" s="161">
        <v>1716</v>
      </c>
      <c r="B97" s="78" t="s">
        <v>106</v>
      </c>
      <c r="C97" s="86"/>
      <c r="D97" s="86"/>
      <c r="E97" s="86"/>
      <c r="F97" s="86"/>
      <c r="G97" s="86"/>
      <c r="H97" s="86"/>
      <c r="I97" s="86"/>
      <c r="J97" s="86">
        <f t="shared" si="1"/>
        <v>0</v>
      </c>
    </row>
    <row r="98" spans="1:10" s="75" customFormat="1" ht="13.5" x14ac:dyDescent="0.25">
      <c r="A98" s="161">
        <v>1717</v>
      </c>
      <c r="B98" s="78" t="s">
        <v>107</v>
      </c>
      <c r="C98" s="86"/>
      <c r="D98" s="86"/>
      <c r="E98" s="86"/>
      <c r="F98" s="86"/>
      <c r="G98" s="86"/>
      <c r="H98" s="86"/>
      <c r="I98" s="86"/>
      <c r="J98" s="86">
        <f t="shared" si="1"/>
        <v>0</v>
      </c>
    </row>
    <row r="99" spans="1:10" s="75" customFormat="1" ht="13.5" x14ac:dyDescent="0.25">
      <c r="A99" s="161">
        <v>1718</v>
      </c>
      <c r="B99" s="78" t="s">
        <v>108</v>
      </c>
      <c r="C99" s="86"/>
      <c r="D99" s="86"/>
      <c r="E99" s="86"/>
      <c r="F99" s="86"/>
      <c r="G99" s="86"/>
      <c r="H99" s="86"/>
      <c r="I99" s="86"/>
      <c r="J99" s="86">
        <f t="shared" si="1"/>
        <v>0</v>
      </c>
    </row>
    <row r="100" spans="1:10" s="75" customFormat="1" x14ac:dyDescent="0.25">
      <c r="A100" s="161">
        <v>1719</v>
      </c>
      <c r="B100" s="78" t="s">
        <v>109</v>
      </c>
      <c r="C100" s="198">
        <v>160122.89000000001</v>
      </c>
      <c r="D100" s="198">
        <v>160122.89000000001</v>
      </c>
      <c r="E100" s="86"/>
      <c r="F100" s="86"/>
      <c r="G100" s="86"/>
      <c r="H100" s="86"/>
      <c r="I100" s="86"/>
      <c r="J100" s="86">
        <f t="shared" si="1"/>
        <v>320245.78000000003</v>
      </c>
    </row>
    <row r="101" spans="1:10" s="81" customFormat="1" ht="12.75" x14ac:dyDescent="0.2">
      <c r="A101" s="162"/>
      <c r="B101" s="57" t="s">
        <v>110</v>
      </c>
      <c r="C101" s="57">
        <f>SUM(C12:C100)</f>
        <v>13779634.000000002</v>
      </c>
      <c r="D101" s="57">
        <f t="shared" ref="D101:J101" si="2">SUM(D12:D100)</f>
        <v>11821406.000000002</v>
      </c>
      <c r="E101" s="57">
        <f t="shared" si="2"/>
        <v>0</v>
      </c>
      <c r="F101" s="57">
        <f t="shared" si="2"/>
        <v>0</v>
      </c>
      <c r="G101" s="57">
        <f t="shared" si="2"/>
        <v>0</v>
      </c>
      <c r="H101" s="57">
        <f t="shared" si="2"/>
        <v>0</v>
      </c>
      <c r="I101" s="57">
        <f t="shared" si="2"/>
        <v>0</v>
      </c>
      <c r="J101" s="57">
        <f t="shared" si="2"/>
        <v>25601040</v>
      </c>
    </row>
    <row r="102" spans="1:10" s="75" customFormat="1" ht="14.25" customHeight="1" x14ac:dyDescent="0.25">
      <c r="A102" s="159" t="s">
        <v>111</v>
      </c>
      <c r="B102" s="74"/>
      <c r="C102" s="86"/>
      <c r="D102" s="58"/>
      <c r="E102" s="58"/>
      <c r="F102" s="58"/>
      <c r="G102" s="58"/>
      <c r="H102" s="58"/>
      <c r="I102" s="58"/>
      <c r="J102" s="58"/>
    </row>
    <row r="103" spans="1:10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/>
      <c r="I103" s="58"/>
      <c r="J103" s="86">
        <f t="shared" ref="J103:J166" si="3">SUM(C103:I103)</f>
        <v>0</v>
      </c>
    </row>
    <row r="104" spans="1:10" s="75" customFormat="1" ht="14.25" customHeight="1" x14ac:dyDescent="0.25">
      <c r="A104" s="164">
        <v>211</v>
      </c>
      <c r="B104" s="78" t="s">
        <v>113</v>
      </c>
      <c r="C104" s="58"/>
      <c r="E104" s="58"/>
      <c r="F104" s="58"/>
      <c r="G104" s="58"/>
      <c r="H104" s="58"/>
      <c r="I104" s="58"/>
      <c r="J104" s="86">
        <f t="shared" si="3"/>
        <v>0</v>
      </c>
    </row>
    <row r="105" spans="1:10" s="75" customFormat="1" ht="14.25" customHeight="1" x14ac:dyDescent="0.25">
      <c r="A105" s="164">
        <v>2111</v>
      </c>
      <c r="B105" s="78" t="s">
        <v>113</v>
      </c>
      <c r="C105" s="58"/>
      <c r="D105" s="58">
        <v>121269.15</v>
      </c>
      <c r="E105" s="58">
        <v>24551.85</v>
      </c>
      <c r="F105" s="58"/>
      <c r="G105" s="58"/>
      <c r="H105" s="58"/>
      <c r="I105" s="58"/>
      <c r="J105" s="86">
        <f t="shared" si="3"/>
        <v>145821</v>
      </c>
    </row>
    <row r="106" spans="1:10" s="75" customFormat="1" ht="14.25" customHeight="1" x14ac:dyDescent="0.25">
      <c r="A106" s="164">
        <v>212</v>
      </c>
      <c r="B106" s="78" t="s">
        <v>114</v>
      </c>
      <c r="C106" s="58"/>
      <c r="D106" s="58"/>
      <c r="E106" s="58"/>
      <c r="F106" s="58"/>
      <c r="G106" s="58"/>
      <c r="H106" s="58"/>
      <c r="I106" s="58"/>
      <c r="J106" s="86">
        <f t="shared" si="3"/>
        <v>0</v>
      </c>
    </row>
    <row r="107" spans="1:10" s="75" customFormat="1" ht="14.25" customHeight="1" x14ac:dyDescent="0.25">
      <c r="A107" s="164">
        <v>2121</v>
      </c>
      <c r="B107" s="78" t="s">
        <v>114</v>
      </c>
      <c r="C107" s="58"/>
      <c r="D107" s="58"/>
      <c r="E107" s="58"/>
      <c r="F107" s="58"/>
      <c r="G107" s="58"/>
      <c r="H107" s="58"/>
      <c r="I107" s="58"/>
      <c r="J107" s="86">
        <f t="shared" si="3"/>
        <v>0</v>
      </c>
    </row>
    <row r="108" spans="1:10" s="75" customFormat="1" ht="14.25" customHeight="1" x14ac:dyDescent="0.25">
      <c r="A108" s="164">
        <v>213</v>
      </c>
      <c r="B108" s="78" t="s">
        <v>115</v>
      </c>
      <c r="C108" s="58"/>
      <c r="D108" s="58"/>
      <c r="E108" s="58"/>
      <c r="F108" s="58"/>
      <c r="G108" s="58"/>
      <c r="H108" s="58"/>
      <c r="I108" s="58"/>
      <c r="J108" s="86">
        <f t="shared" si="3"/>
        <v>0</v>
      </c>
    </row>
    <row r="109" spans="1:10" s="75" customFormat="1" ht="14.25" customHeight="1" x14ac:dyDescent="0.25">
      <c r="A109" s="164">
        <v>2131</v>
      </c>
      <c r="B109" s="78" t="s">
        <v>115</v>
      </c>
      <c r="C109" s="58"/>
      <c r="D109" s="58"/>
      <c r="E109" s="58"/>
      <c r="F109" s="58"/>
      <c r="G109" s="58"/>
      <c r="H109" s="58"/>
      <c r="I109" s="58"/>
      <c r="J109" s="86">
        <f t="shared" si="3"/>
        <v>0</v>
      </c>
    </row>
    <row r="110" spans="1:10" s="75" customFormat="1" ht="14.25" customHeight="1" x14ac:dyDescent="0.25">
      <c r="A110" s="164">
        <v>214</v>
      </c>
      <c r="B110" s="78" t="s">
        <v>116</v>
      </c>
      <c r="C110" s="58"/>
      <c r="D110" s="58"/>
      <c r="E110" s="58"/>
      <c r="F110" s="58"/>
      <c r="G110" s="58"/>
      <c r="H110" s="58"/>
      <c r="I110" s="58"/>
      <c r="J110" s="86">
        <f t="shared" si="3"/>
        <v>0</v>
      </c>
    </row>
    <row r="111" spans="1:10" s="75" customFormat="1" ht="14.25" customHeight="1" x14ac:dyDescent="0.25">
      <c r="A111" s="164">
        <v>2141</v>
      </c>
      <c r="B111" s="78" t="s">
        <v>116</v>
      </c>
      <c r="C111" s="58"/>
      <c r="D111" s="113"/>
      <c r="E111" s="58"/>
      <c r="F111" s="58">
        <v>115000</v>
      </c>
      <c r="G111" s="58"/>
      <c r="H111" s="58"/>
      <c r="I111" s="58"/>
      <c r="J111" s="86">
        <f t="shared" si="3"/>
        <v>115000</v>
      </c>
    </row>
    <row r="112" spans="1:10" s="75" customFormat="1" ht="14.25" customHeight="1" x14ac:dyDescent="0.25">
      <c r="A112" s="164">
        <v>215</v>
      </c>
      <c r="B112" s="78" t="s">
        <v>117</v>
      </c>
      <c r="C112" s="58"/>
      <c r="D112" s="113"/>
      <c r="E112" s="58"/>
      <c r="F112" s="58"/>
      <c r="G112" s="58"/>
      <c r="H112" s="58"/>
      <c r="I112" s="58"/>
      <c r="J112" s="86">
        <f t="shared" si="3"/>
        <v>0</v>
      </c>
    </row>
    <row r="113" spans="1:10" s="75" customFormat="1" ht="14.25" customHeight="1" x14ac:dyDescent="0.25">
      <c r="A113" s="164">
        <v>2151</v>
      </c>
      <c r="B113" s="78" t="s">
        <v>117</v>
      </c>
      <c r="C113" s="58"/>
      <c r="D113" s="113"/>
      <c r="E113" s="58"/>
      <c r="F113" s="58">
        <v>140000</v>
      </c>
      <c r="G113" s="58"/>
      <c r="H113" s="58"/>
      <c r="I113" s="58"/>
      <c r="J113" s="86">
        <f t="shared" si="3"/>
        <v>140000</v>
      </c>
    </row>
    <row r="114" spans="1:10" s="75" customFormat="1" ht="14.25" customHeight="1" x14ac:dyDescent="0.25">
      <c r="A114" s="164">
        <v>216</v>
      </c>
      <c r="B114" s="78" t="s">
        <v>118</v>
      </c>
      <c r="C114" s="58"/>
      <c r="D114" s="113"/>
      <c r="E114" s="58"/>
      <c r="F114" s="58"/>
      <c r="G114" s="58"/>
      <c r="H114" s="58"/>
      <c r="I114" s="58"/>
      <c r="J114" s="86">
        <f t="shared" si="3"/>
        <v>0</v>
      </c>
    </row>
    <row r="115" spans="1:10" s="75" customFormat="1" ht="14.25" customHeight="1" x14ac:dyDescent="0.25">
      <c r="A115" s="164">
        <v>2161</v>
      </c>
      <c r="B115" s="78" t="s">
        <v>118</v>
      </c>
      <c r="C115" s="58"/>
      <c r="D115" s="113"/>
      <c r="E115" s="58"/>
      <c r="F115" s="58">
        <v>150000</v>
      </c>
      <c r="G115" s="58"/>
      <c r="H115" s="58"/>
      <c r="I115" s="58"/>
      <c r="J115" s="86">
        <f t="shared" si="3"/>
        <v>150000</v>
      </c>
    </row>
    <row r="116" spans="1:10" s="75" customFormat="1" ht="14.25" customHeight="1" x14ac:dyDescent="0.25">
      <c r="A116" s="164">
        <v>217</v>
      </c>
      <c r="B116" s="78" t="s">
        <v>119</v>
      </c>
      <c r="C116" s="58"/>
      <c r="D116" s="58"/>
      <c r="E116" s="58"/>
      <c r="F116" s="58"/>
      <c r="G116" s="58"/>
      <c r="H116" s="58"/>
      <c r="I116" s="58"/>
      <c r="J116" s="86">
        <f t="shared" si="3"/>
        <v>0</v>
      </c>
    </row>
    <row r="117" spans="1:10" s="75" customFormat="1" ht="14.25" customHeight="1" x14ac:dyDescent="0.25">
      <c r="A117" s="164">
        <v>2171</v>
      </c>
      <c r="B117" s="78" t="s">
        <v>120</v>
      </c>
      <c r="C117" s="58"/>
      <c r="D117" s="58">
        <v>2000</v>
      </c>
      <c r="E117" s="58"/>
      <c r="F117" s="58"/>
      <c r="G117" s="58"/>
      <c r="H117" s="58"/>
      <c r="I117" s="58"/>
      <c r="J117" s="86">
        <f t="shared" si="3"/>
        <v>2000</v>
      </c>
    </row>
    <row r="118" spans="1:10" s="75" customFormat="1" ht="14.25" customHeight="1" x14ac:dyDescent="0.25">
      <c r="A118" s="164">
        <v>218</v>
      </c>
      <c r="B118" s="82" t="s">
        <v>121</v>
      </c>
      <c r="C118" s="58"/>
      <c r="D118" s="58"/>
      <c r="E118" s="58"/>
      <c r="F118" s="58"/>
      <c r="G118" s="58"/>
      <c r="H118" s="58"/>
      <c r="I118" s="58"/>
      <c r="J118" s="86">
        <f t="shared" si="3"/>
        <v>0</v>
      </c>
    </row>
    <row r="119" spans="1:10" s="75" customFormat="1" ht="14.25" customHeight="1" x14ac:dyDescent="0.25">
      <c r="A119" s="164">
        <v>2181</v>
      </c>
      <c r="B119" s="78" t="s">
        <v>121</v>
      </c>
      <c r="C119" s="58"/>
      <c r="D119" s="58"/>
      <c r="E119" s="58"/>
      <c r="F119" s="58"/>
      <c r="G119" s="58"/>
      <c r="H119" s="58"/>
      <c r="I119" s="58"/>
      <c r="J119" s="86">
        <f t="shared" si="3"/>
        <v>0</v>
      </c>
    </row>
    <row r="120" spans="1:10" s="75" customFormat="1" ht="14.25" customHeight="1" x14ac:dyDescent="0.25">
      <c r="A120" s="164">
        <v>2182</v>
      </c>
      <c r="B120" s="78" t="s">
        <v>122</v>
      </c>
      <c r="C120" s="58"/>
      <c r="D120" s="58"/>
      <c r="E120" s="58"/>
      <c r="F120" s="58"/>
      <c r="G120" s="58"/>
      <c r="H120" s="58"/>
      <c r="I120" s="58"/>
      <c r="J120" s="86">
        <f t="shared" si="3"/>
        <v>0</v>
      </c>
    </row>
    <row r="121" spans="1:10" s="75" customFormat="1" ht="14.25" customHeight="1" x14ac:dyDescent="0.25">
      <c r="A121" s="164">
        <v>2183</v>
      </c>
      <c r="B121" s="78" t="s">
        <v>123</v>
      </c>
      <c r="C121" s="58"/>
      <c r="D121" s="58"/>
      <c r="E121" s="58"/>
      <c r="F121" s="58"/>
      <c r="G121" s="58"/>
      <c r="H121" s="58"/>
      <c r="I121" s="58"/>
      <c r="J121" s="86">
        <f t="shared" si="3"/>
        <v>0</v>
      </c>
    </row>
    <row r="122" spans="1:10" s="75" customFormat="1" ht="14.25" customHeight="1" x14ac:dyDescent="0.25">
      <c r="A122" s="163">
        <v>2200</v>
      </c>
      <c r="B122" s="79" t="s">
        <v>124</v>
      </c>
      <c r="C122" s="58"/>
      <c r="D122" s="58"/>
      <c r="E122" s="58"/>
      <c r="F122" s="58"/>
      <c r="G122" s="58"/>
      <c r="H122" s="58"/>
      <c r="I122" s="58"/>
      <c r="J122" s="86">
        <f t="shared" si="3"/>
        <v>0</v>
      </c>
    </row>
    <row r="123" spans="1:10" s="75" customFormat="1" ht="14.25" customHeight="1" x14ac:dyDescent="0.25">
      <c r="A123" s="164">
        <v>221</v>
      </c>
      <c r="B123" s="78" t="s">
        <v>125</v>
      </c>
      <c r="C123" s="58"/>
      <c r="D123" s="58"/>
      <c r="E123" s="58"/>
      <c r="F123" s="58"/>
      <c r="G123" s="58"/>
      <c r="H123" s="58"/>
      <c r="I123" s="58"/>
      <c r="J123" s="86">
        <f t="shared" si="3"/>
        <v>0</v>
      </c>
    </row>
    <row r="124" spans="1:10" s="75" customFormat="1" ht="26.25" customHeight="1" x14ac:dyDescent="0.25">
      <c r="A124" s="164">
        <v>2211</v>
      </c>
      <c r="B124" s="78" t="s">
        <v>126</v>
      </c>
      <c r="C124" s="58"/>
      <c r="D124" s="58"/>
      <c r="E124" s="58"/>
      <c r="F124" s="58"/>
      <c r="G124" s="58"/>
      <c r="H124" s="58"/>
      <c r="I124" s="58"/>
      <c r="J124" s="86">
        <f t="shared" si="3"/>
        <v>0</v>
      </c>
    </row>
    <row r="125" spans="1:10" s="75" customFormat="1" ht="41.25" customHeight="1" x14ac:dyDescent="0.25">
      <c r="A125" s="164">
        <v>2212</v>
      </c>
      <c r="B125" s="78" t="s">
        <v>127</v>
      </c>
      <c r="C125" s="58">
        <v>110000</v>
      </c>
      <c r="D125" s="58"/>
      <c r="E125" s="58"/>
      <c r="F125" s="58"/>
      <c r="G125" s="58"/>
      <c r="H125" s="58"/>
      <c r="I125" s="58"/>
      <c r="J125" s="86">
        <f t="shared" si="3"/>
        <v>110000</v>
      </c>
    </row>
    <row r="126" spans="1:10" s="75" customFormat="1" ht="27" customHeight="1" x14ac:dyDescent="0.25">
      <c r="A126" s="164">
        <v>2213</v>
      </c>
      <c r="B126" s="78" t="s">
        <v>128</v>
      </c>
      <c r="C126" s="58"/>
      <c r="D126" s="58"/>
      <c r="E126" s="58"/>
      <c r="F126" s="58"/>
      <c r="G126" s="58"/>
      <c r="H126" s="58"/>
      <c r="I126" s="58"/>
      <c r="J126" s="86">
        <f t="shared" si="3"/>
        <v>0</v>
      </c>
    </row>
    <row r="127" spans="1:10" s="75" customFormat="1" ht="27" customHeight="1" x14ac:dyDescent="0.25">
      <c r="A127" s="164">
        <v>2214</v>
      </c>
      <c r="B127" s="78" t="s">
        <v>129</v>
      </c>
      <c r="C127" s="58"/>
      <c r="D127" s="58"/>
      <c r="E127" s="58"/>
      <c r="F127" s="58"/>
      <c r="G127" s="58"/>
      <c r="H127" s="58"/>
      <c r="I127" s="58"/>
      <c r="J127" s="86">
        <f t="shared" si="3"/>
        <v>0</v>
      </c>
    </row>
    <row r="128" spans="1:10" s="75" customFormat="1" ht="24.75" customHeight="1" x14ac:dyDescent="0.25">
      <c r="A128" s="164">
        <v>2215</v>
      </c>
      <c r="B128" s="78" t="s">
        <v>130</v>
      </c>
      <c r="C128" s="58"/>
      <c r="D128" s="58"/>
      <c r="E128" s="58"/>
      <c r="F128" s="58"/>
      <c r="G128" s="58"/>
      <c r="H128" s="58"/>
      <c r="I128" s="58"/>
      <c r="J128" s="86">
        <f t="shared" si="3"/>
        <v>0</v>
      </c>
    </row>
    <row r="129" spans="1:10" s="75" customFormat="1" ht="24.75" customHeight="1" x14ac:dyDescent="0.25">
      <c r="A129" s="164">
        <v>2216</v>
      </c>
      <c r="B129" s="78" t="s">
        <v>131</v>
      </c>
      <c r="C129" s="58"/>
      <c r="D129" s="58"/>
      <c r="E129" s="58"/>
      <c r="F129" s="58"/>
      <c r="G129" s="58"/>
      <c r="H129" s="58"/>
      <c r="I129" s="58"/>
      <c r="J129" s="86">
        <f t="shared" si="3"/>
        <v>0</v>
      </c>
    </row>
    <row r="130" spans="1:10" s="75" customFormat="1" ht="14.25" customHeight="1" x14ac:dyDescent="0.25">
      <c r="A130" s="164">
        <v>222</v>
      </c>
      <c r="B130" s="78" t="s">
        <v>132</v>
      </c>
      <c r="C130" s="58"/>
      <c r="D130" s="58"/>
      <c r="E130" s="58"/>
      <c r="F130" s="58"/>
      <c r="G130" s="58"/>
      <c r="H130" s="58"/>
      <c r="I130" s="58"/>
      <c r="J130" s="86">
        <f t="shared" si="3"/>
        <v>0</v>
      </c>
    </row>
    <row r="131" spans="1:10" s="75" customFormat="1" ht="14.25" customHeight="1" x14ac:dyDescent="0.25">
      <c r="A131" s="164">
        <v>2221</v>
      </c>
      <c r="B131" s="78" t="s">
        <v>132</v>
      </c>
      <c r="C131" s="58"/>
      <c r="D131" s="58"/>
      <c r="E131" s="58"/>
      <c r="F131" s="58">
        <v>7000</v>
      </c>
      <c r="G131" s="58"/>
      <c r="H131" s="58"/>
      <c r="I131" s="58"/>
      <c r="J131" s="86">
        <f t="shared" si="3"/>
        <v>7000</v>
      </c>
    </row>
    <row r="132" spans="1:10" s="75" customFormat="1" ht="14.25" customHeight="1" x14ac:dyDescent="0.25">
      <c r="A132" s="164">
        <v>223</v>
      </c>
      <c r="B132" s="78" t="s">
        <v>133</v>
      </c>
      <c r="C132" s="58"/>
      <c r="D132" s="58"/>
      <c r="E132" s="58"/>
      <c r="F132" s="58"/>
      <c r="G132" s="58"/>
      <c r="H132" s="58"/>
      <c r="I132" s="58"/>
      <c r="J132" s="86">
        <f t="shared" si="3"/>
        <v>0</v>
      </c>
    </row>
    <row r="133" spans="1:10" s="75" customFormat="1" ht="14.25" customHeight="1" x14ac:dyDescent="0.25">
      <c r="A133" s="164">
        <v>2231</v>
      </c>
      <c r="B133" s="78" t="s">
        <v>133</v>
      </c>
      <c r="C133" s="58"/>
      <c r="D133" s="58">
        <v>16000</v>
      </c>
      <c r="E133" s="58"/>
      <c r="F133" s="58"/>
      <c r="G133" s="58"/>
      <c r="H133" s="58"/>
      <c r="I133" s="58"/>
      <c r="J133" s="86">
        <f t="shared" si="3"/>
        <v>16000</v>
      </c>
    </row>
    <row r="134" spans="1:10" s="75" customFormat="1" ht="28.5" customHeight="1" x14ac:dyDescent="0.25">
      <c r="A134" s="164">
        <v>2300</v>
      </c>
      <c r="B134" s="79" t="s">
        <v>134</v>
      </c>
      <c r="C134" s="58"/>
      <c r="D134" s="58"/>
      <c r="E134" s="58"/>
      <c r="F134" s="58"/>
      <c r="G134" s="58"/>
      <c r="H134" s="58"/>
      <c r="I134" s="58"/>
      <c r="J134" s="86">
        <f t="shared" si="3"/>
        <v>0</v>
      </c>
    </row>
    <row r="135" spans="1:10" s="75" customFormat="1" ht="27" customHeight="1" x14ac:dyDescent="0.25">
      <c r="A135" s="164">
        <v>231</v>
      </c>
      <c r="B135" s="78" t="s">
        <v>135</v>
      </c>
      <c r="C135" s="58"/>
      <c r="D135" s="58"/>
      <c r="E135" s="58"/>
      <c r="F135" s="58"/>
      <c r="G135" s="58"/>
      <c r="H135" s="58"/>
      <c r="I135" s="58"/>
      <c r="J135" s="86">
        <f t="shared" si="3"/>
        <v>0</v>
      </c>
    </row>
    <row r="136" spans="1:10" s="75" customFormat="1" ht="31.5" customHeight="1" x14ac:dyDescent="0.25">
      <c r="A136" s="164">
        <v>2311</v>
      </c>
      <c r="B136" s="78" t="s">
        <v>135</v>
      </c>
      <c r="C136" s="58"/>
      <c r="D136" s="58">
        <v>19000</v>
      </c>
      <c r="E136" s="58"/>
      <c r="F136" s="58"/>
      <c r="G136" s="58"/>
      <c r="H136" s="58"/>
      <c r="I136" s="58"/>
      <c r="J136" s="86">
        <f t="shared" si="3"/>
        <v>19000</v>
      </c>
    </row>
    <row r="137" spans="1:10" s="75" customFormat="1" ht="14.25" customHeight="1" x14ac:dyDescent="0.25">
      <c r="A137" s="164">
        <v>232</v>
      </c>
      <c r="B137" s="78" t="s">
        <v>136</v>
      </c>
      <c r="C137" s="58"/>
      <c r="D137" s="58"/>
      <c r="E137" s="58"/>
      <c r="F137" s="58"/>
      <c r="G137" s="58"/>
      <c r="H137" s="58"/>
      <c r="I137" s="58"/>
      <c r="J137" s="86">
        <f t="shared" si="3"/>
        <v>0</v>
      </c>
    </row>
    <row r="138" spans="1:10" s="75" customFormat="1" ht="14.25" customHeight="1" x14ac:dyDescent="0.25">
      <c r="A138" s="164">
        <v>2321</v>
      </c>
      <c r="B138" s="78" t="s">
        <v>136</v>
      </c>
      <c r="C138" s="58"/>
      <c r="D138" s="58"/>
      <c r="E138" s="58"/>
      <c r="F138" s="58"/>
      <c r="G138" s="58"/>
      <c r="H138" s="58"/>
      <c r="I138" s="58"/>
      <c r="J138" s="86">
        <f t="shared" si="3"/>
        <v>0</v>
      </c>
    </row>
    <row r="139" spans="1:10" s="75" customFormat="1" ht="28.5" customHeight="1" x14ac:dyDescent="0.25">
      <c r="A139" s="164">
        <v>233</v>
      </c>
      <c r="B139" s="78" t="s">
        <v>137</v>
      </c>
      <c r="C139" s="58"/>
      <c r="D139" s="58"/>
      <c r="E139" s="58"/>
      <c r="F139" s="58"/>
      <c r="G139" s="58"/>
      <c r="H139" s="58"/>
      <c r="I139" s="58"/>
      <c r="J139" s="86">
        <f t="shared" si="3"/>
        <v>0</v>
      </c>
    </row>
    <row r="140" spans="1:10" s="75" customFormat="1" ht="31.5" customHeight="1" x14ac:dyDescent="0.25">
      <c r="A140" s="164">
        <v>2331</v>
      </c>
      <c r="B140" s="78" t="s">
        <v>137</v>
      </c>
      <c r="C140" s="58"/>
      <c r="D140" s="58"/>
      <c r="E140" s="58"/>
      <c r="F140" s="58"/>
      <c r="G140" s="58"/>
      <c r="H140" s="58"/>
      <c r="I140" s="58"/>
      <c r="J140" s="86">
        <f t="shared" si="3"/>
        <v>0</v>
      </c>
    </row>
    <row r="141" spans="1:10" s="75" customFormat="1" ht="25.5" customHeight="1" x14ac:dyDescent="0.25">
      <c r="A141" s="164">
        <v>234</v>
      </c>
      <c r="B141" s="78" t="s">
        <v>138</v>
      </c>
      <c r="C141" s="58"/>
      <c r="D141" s="58"/>
      <c r="E141" s="58"/>
      <c r="F141" s="58"/>
      <c r="G141" s="58"/>
      <c r="H141" s="58"/>
      <c r="I141" s="58"/>
      <c r="J141" s="86">
        <f t="shared" si="3"/>
        <v>0</v>
      </c>
    </row>
    <row r="142" spans="1:10" s="75" customFormat="1" ht="14.25" customHeight="1" x14ac:dyDescent="0.25">
      <c r="A142" s="164">
        <v>2341</v>
      </c>
      <c r="B142" s="78" t="s">
        <v>138</v>
      </c>
      <c r="C142" s="58"/>
      <c r="D142" s="58"/>
      <c r="E142" s="58"/>
      <c r="F142" s="58"/>
      <c r="G142" s="58"/>
      <c r="H142" s="58"/>
      <c r="I142" s="58"/>
      <c r="J142" s="86">
        <f t="shared" si="3"/>
        <v>0</v>
      </c>
    </row>
    <row r="143" spans="1:10" s="75" customFormat="1" ht="28.5" customHeight="1" x14ac:dyDescent="0.25">
      <c r="A143" s="164">
        <v>235</v>
      </c>
      <c r="B143" s="78" t="s">
        <v>139</v>
      </c>
      <c r="C143" s="58"/>
      <c r="D143" s="58"/>
      <c r="E143" s="58"/>
      <c r="F143" s="58"/>
      <c r="G143" s="58"/>
      <c r="H143" s="58"/>
      <c r="I143" s="58"/>
      <c r="J143" s="86">
        <f t="shared" si="3"/>
        <v>0</v>
      </c>
    </row>
    <row r="144" spans="1:10" s="75" customFormat="1" ht="30" customHeight="1" x14ac:dyDescent="0.25">
      <c r="A144" s="164">
        <v>2351</v>
      </c>
      <c r="B144" s="78" t="s">
        <v>140</v>
      </c>
      <c r="C144" s="58"/>
      <c r="D144" s="58"/>
      <c r="E144" s="58"/>
      <c r="F144" s="58"/>
      <c r="G144" s="58"/>
      <c r="H144" s="58"/>
      <c r="I144" s="58"/>
      <c r="J144" s="86">
        <f t="shared" si="3"/>
        <v>0</v>
      </c>
    </row>
    <row r="145" spans="1:10" s="75" customFormat="1" ht="26.25" customHeight="1" x14ac:dyDescent="0.25">
      <c r="A145" s="164">
        <v>236</v>
      </c>
      <c r="B145" s="78" t="s">
        <v>141</v>
      </c>
      <c r="C145" s="58"/>
      <c r="D145" s="58"/>
      <c r="E145" s="58"/>
      <c r="F145" s="58"/>
      <c r="G145" s="58"/>
      <c r="H145" s="58"/>
      <c r="I145" s="58"/>
      <c r="J145" s="86">
        <f t="shared" si="3"/>
        <v>0</v>
      </c>
    </row>
    <row r="146" spans="1:10" s="75" customFormat="1" ht="27.75" customHeight="1" x14ac:dyDescent="0.25">
      <c r="A146" s="164">
        <v>2361</v>
      </c>
      <c r="B146" s="78" t="s">
        <v>141</v>
      </c>
      <c r="C146" s="58"/>
      <c r="D146" s="58"/>
      <c r="E146" s="58"/>
      <c r="F146" s="58"/>
      <c r="G146" s="58"/>
      <c r="H146" s="58"/>
      <c r="I146" s="58"/>
      <c r="J146" s="86">
        <f t="shared" si="3"/>
        <v>0</v>
      </c>
    </row>
    <row r="147" spans="1:10" s="75" customFormat="1" ht="27" customHeight="1" x14ac:dyDescent="0.25">
      <c r="A147" s="164">
        <v>237</v>
      </c>
      <c r="B147" s="78" t="s">
        <v>142</v>
      </c>
      <c r="C147" s="58"/>
      <c r="D147" s="58"/>
      <c r="E147" s="58"/>
      <c r="F147" s="58"/>
      <c r="G147" s="58"/>
      <c r="H147" s="58"/>
      <c r="I147" s="58"/>
      <c r="J147" s="86">
        <f t="shared" si="3"/>
        <v>0</v>
      </c>
    </row>
    <row r="148" spans="1:10" s="75" customFormat="1" ht="30.75" customHeight="1" x14ac:dyDescent="0.25">
      <c r="A148" s="164">
        <v>2371</v>
      </c>
      <c r="B148" s="78" t="s">
        <v>142</v>
      </c>
      <c r="C148" s="58"/>
      <c r="D148" s="58"/>
      <c r="E148" s="58"/>
      <c r="F148" s="58"/>
      <c r="G148" s="58"/>
      <c r="H148" s="58"/>
      <c r="I148" s="58"/>
      <c r="J148" s="86">
        <f t="shared" si="3"/>
        <v>0</v>
      </c>
    </row>
    <row r="149" spans="1:10" s="75" customFormat="1" ht="14.25" customHeight="1" x14ac:dyDescent="0.25">
      <c r="A149" s="164">
        <v>238</v>
      </c>
      <c r="B149" s="78" t="s">
        <v>143</v>
      </c>
      <c r="C149" s="58"/>
      <c r="D149" s="58"/>
      <c r="E149" s="58"/>
      <c r="F149" s="58"/>
      <c r="G149" s="58"/>
      <c r="H149" s="58"/>
      <c r="I149" s="58"/>
      <c r="J149" s="86">
        <f t="shared" si="3"/>
        <v>0</v>
      </c>
    </row>
    <row r="150" spans="1:10" s="75" customFormat="1" ht="14.25" customHeight="1" x14ac:dyDescent="0.25">
      <c r="A150" s="164">
        <v>2381</v>
      </c>
      <c r="B150" s="78" t="s">
        <v>143</v>
      </c>
      <c r="C150" s="58"/>
      <c r="D150" s="58"/>
      <c r="E150" s="58"/>
      <c r="F150" s="58"/>
      <c r="G150" s="58"/>
      <c r="H150" s="58"/>
      <c r="I150" s="58"/>
      <c r="J150" s="86">
        <f t="shared" si="3"/>
        <v>0</v>
      </c>
    </row>
    <row r="151" spans="1:10" s="75" customFormat="1" ht="14.25" customHeight="1" x14ac:dyDescent="0.25">
      <c r="A151" s="164">
        <v>239</v>
      </c>
      <c r="B151" s="78" t="s">
        <v>144</v>
      </c>
      <c r="C151" s="58"/>
      <c r="D151" s="58"/>
      <c r="E151" s="58"/>
      <c r="F151" s="58"/>
      <c r="G151" s="58"/>
      <c r="H151" s="58"/>
      <c r="I151" s="58"/>
      <c r="J151" s="86">
        <f t="shared" si="3"/>
        <v>0</v>
      </c>
    </row>
    <row r="152" spans="1:10" s="75" customFormat="1" ht="14.25" customHeight="1" x14ac:dyDescent="0.25">
      <c r="A152" s="164">
        <v>2391</v>
      </c>
      <c r="B152" s="78" t="s">
        <v>144</v>
      </c>
      <c r="C152" s="58"/>
      <c r="D152" s="58"/>
      <c r="E152" s="58"/>
      <c r="F152" s="58"/>
      <c r="G152" s="58"/>
      <c r="H152" s="58"/>
      <c r="I152" s="58"/>
      <c r="J152" s="86">
        <f t="shared" si="3"/>
        <v>0</v>
      </c>
    </row>
    <row r="153" spans="1:10" s="75" customFormat="1" ht="23.25" customHeight="1" x14ac:dyDescent="0.25">
      <c r="A153" s="163">
        <v>2400</v>
      </c>
      <c r="B153" s="79" t="s">
        <v>145</v>
      </c>
      <c r="C153" s="58"/>
      <c r="D153" s="58"/>
      <c r="E153" s="58"/>
      <c r="F153" s="58"/>
      <c r="G153" s="58"/>
      <c r="H153" s="58"/>
      <c r="I153" s="58"/>
      <c r="J153" s="86">
        <f t="shared" si="3"/>
        <v>0</v>
      </c>
    </row>
    <row r="154" spans="1:10" s="75" customFormat="1" ht="14.25" customHeight="1" x14ac:dyDescent="0.25">
      <c r="A154" s="164">
        <v>241</v>
      </c>
      <c r="B154" s="78" t="s">
        <v>146</v>
      </c>
      <c r="C154" s="58"/>
      <c r="D154" s="58"/>
      <c r="E154" s="58"/>
      <c r="F154" s="58"/>
      <c r="G154" s="58"/>
      <c r="H154" s="58"/>
      <c r="I154" s="58"/>
      <c r="J154" s="86">
        <f t="shared" si="3"/>
        <v>0</v>
      </c>
    </row>
    <row r="155" spans="1:10" s="75" customFormat="1" ht="14.25" customHeight="1" x14ac:dyDescent="0.25">
      <c r="A155" s="164">
        <v>2411</v>
      </c>
      <c r="B155" s="78" t="s">
        <v>146</v>
      </c>
      <c r="C155" s="58"/>
      <c r="D155" s="58"/>
      <c r="E155" s="58"/>
      <c r="F155" s="86"/>
      <c r="G155" s="58"/>
      <c r="H155" s="58">
        <v>130000</v>
      </c>
      <c r="I155" s="58"/>
      <c r="J155" s="86">
        <f t="shared" si="3"/>
        <v>130000</v>
      </c>
    </row>
    <row r="156" spans="1:10" s="75" customFormat="1" ht="14.25" customHeight="1" x14ac:dyDescent="0.25">
      <c r="A156" s="164">
        <v>242</v>
      </c>
      <c r="B156" s="78" t="s">
        <v>147</v>
      </c>
      <c r="C156" s="58"/>
      <c r="D156" s="58"/>
      <c r="E156" s="58"/>
      <c r="F156" s="86"/>
      <c r="G156" s="58"/>
      <c r="H156" s="58"/>
      <c r="I156" s="58"/>
      <c r="J156" s="86">
        <f t="shared" si="3"/>
        <v>0</v>
      </c>
    </row>
    <row r="157" spans="1:10" s="75" customFormat="1" ht="14.25" customHeight="1" x14ac:dyDescent="0.25">
      <c r="A157" s="164">
        <v>2421</v>
      </c>
      <c r="B157" s="78" t="s">
        <v>147</v>
      </c>
      <c r="C157" s="58"/>
      <c r="D157" s="70">
        <f>15000+4868.64</f>
        <v>19868.64</v>
      </c>
      <c r="E157" s="58"/>
      <c r="F157" s="70">
        <f>13000-4868.64</f>
        <v>8131.36</v>
      </c>
      <c r="G157" s="58"/>
      <c r="H157" s="58"/>
      <c r="I157" s="58"/>
      <c r="J157" s="86">
        <f t="shared" si="3"/>
        <v>28000</v>
      </c>
    </row>
    <row r="158" spans="1:10" s="75" customFormat="1" ht="14.25" customHeight="1" x14ac:dyDescent="0.25">
      <c r="A158" s="164">
        <v>243</v>
      </c>
      <c r="B158" s="78" t="s">
        <v>148</v>
      </c>
      <c r="C158" s="58"/>
      <c r="D158" s="58"/>
      <c r="E158" s="58"/>
      <c r="F158" s="86"/>
      <c r="G158" s="58"/>
      <c r="H158" s="58"/>
      <c r="I158" s="58"/>
      <c r="J158" s="86">
        <f t="shared" si="3"/>
        <v>0</v>
      </c>
    </row>
    <row r="159" spans="1:10" s="75" customFormat="1" ht="14.25" customHeight="1" x14ac:dyDescent="0.25">
      <c r="A159" s="164">
        <v>2431</v>
      </c>
      <c r="B159" s="78" t="s">
        <v>148</v>
      </c>
      <c r="C159" s="58"/>
      <c r="D159" s="58">
        <v>15000</v>
      </c>
      <c r="E159" s="58"/>
      <c r="F159" s="86"/>
      <c r="G159" s="58"/>
      <c r="H159" s="58"/>
      <c r="I159" s="58"/>
      <c r="J159" s="86">
        <f t="shared" si="3"/>
        <v>15000</v>
      </c>
    </row>
    <row r="160" spans="1:10" s="75" customFormat="1" ht="14.25" customHeight="1" x14ac:dyDescent="0.25">
      <c r="A160" s="164">
        <v>244</v>
      </c>
      <c r="B160" s="78" t="s">
        <v>149</v>
      </c>
      <c r="C160" s="58"/>
      <c r="D160" s="58"/>
      <c r="E160" s="58"/>
      <c r="F160" s="86"/>
      <c r="G160" s="58"/>
      <c r="H160" s="58"/>
      <c r="I160" s="58"/>
      <c r="J160" s="86">
        <f t="shared" si="3"/>
        <v>0</v>
      </c>
    </row>
    <row r="161" spans="1:10" s="75" customFormat="1" ht="14.25" customHeight="1" x14ac:dyDescent="0.25">
      <c r="A161" s="164">
        <v>2441</v>
      </c>
      <c r="B161" s="78" t="s">
        <v>149</v>
      </c>
      <c r="C161" s="58"/>
      <c r="D161" s="58">
        <v>15000</v>
      </c>
      <c r="E161" s="58"/>
      <c r="F161" s="86"/>
      <c r="G161" s="58"/>
      <c r="H161" s="58"/>
      <c r="I161" s="58"/>
      <c r="J161" s="86">
        <f t="shared" si="3"/>
        <v>15000</v>
      </c>
    </row>
    <row r="162" spans="1:10" s="75" customFormat="1" ht="14.25" customHeight="1" x14ac:dyDescent="0.25">
      <c r="A162" s="164">
        <v>245</v>
      </c>
      <c r="B162" s="78" t="s">
        <v>150</v>
      </c>
      <c r="C162" s="58"/>
      <c r="D162" s="58"/>
      <c r="E162" s="58"/>
      <c r="F162" s="86"/>
      <c r="G162" s="58"/>
      <c r="H162" s="58"/>
      <c r="I162" s="58"/>
      <c r="J162" s="86">
        <f t="shared" si="3"/>
        <v>0</v>
      </c>
    </row>
    <row r="163" spans="1:10" s="75" customFormat="1" ht="14.25" customHeight="1" x14ac:dyDescent="0.25">
      <c r="A163" s="164">
        <v>2451</v>
      </c>
      <c r="B163" s="78" t="s">
        <v>150</v>
      </c>
      <c r="C163" s="58"/>
      <c r="D163" s="58"/>
      <c r="E163" s="58">
        <v>9000</v>
      </c>
      <c r="F163" s="86">
        <v>3000</v>
      </c>
      <c r="G163" s="58"/>
      <c r="H163" s="58"/>
      <c r="I163" s="58"/>
      <c r="J163" s="86">
        <f t="shared" si="3"/>
        <v>12000</v>
      </c>
    </row>
    <row r="164" spans="1:10" s="75" customFormat="1" ht="14.25" customHeight="1" x14ac:dyDescent="0.25">
      <c r="A164" s="164">
        <v>246</v>
      </c>
      <c r="B164" s="78" t="s">
        <v>151</v>
      </c>
      <c r="C164" s="58"/>
      <c r="D164" s="58"/>
      <c r="E164" s="58"/>
      <c r="F164" s="86"/>
      <c r="G164" s="58"/>
      <c r="H164" s="58"/>
      <c r="I164" s="58"/>
      <c r="J164" s="86">
        <f t="shared" si="3"/>
        <v>0</v>
      </c>
    </row>
    <row r="165" spans="1:10" s="75" customFormat="1" ht="14.25" customHeight="1" x14ac:dyDescent="0.25">
      <c r="A165" s="164">
        <v>2461</v>
      </c>
      <c r="B165" s="78" t="s">
        <v>151</v>
      </c>
      <c r="C165" s="58">
        <v>200000</v>
      </c>
      <c r="D165" s="58"/>
      <c r="E165" s="58"/>
      <c r="F165" s="86"/>
      <c r="G165" s="58"/>
      <c r="H165" s="58"/>
      <c r="I165" s="58"/>
      <c r="J165" s="86">
        <f t="shared" si="3"/>
        <v>200000</v>
      </c>
    </row>
    <row r="166" spans="1:10" s="75" customFormat="1" ht="14.25" customHeight="1" x14ac:dyDescent="0.25">
      <c r="A166" s="164">
        <v>247</v>
      </c>
      <c r="B166" s="78" t="s">
        <v>152</v>
      </c>
      <c r="C166" s="58"/>
      <c r="D166" s="58"/>
      <c r="E166" s="58"/>
      <c r="F166" s="86"/>
      <c r="G166" s="58"/>
      <c r="H166" s="58"/>
      <c r="I166" s="58"/>
      <c r="J166" s="86">
        <f t="shared" si="3"/>
        <v>0</v>
      </c>
    </row>
    <row r="167" spans="1:10" s="75" customFormat="1" ht="14.25" customHeight="1" x14ac:dyDescent="0.25">
      <c r="A167" s="164">
        <v>2471</v>
      </c>
      <c r="B167" s="78" t="s">
        <v>152</v>
      </c>
      <c r="C167" s="58"/>
      <c r="D167" s="58"/>
      <c r="E167" s="58"/>
      <c r="F167" s="86"/>
      <c r="G167" s="58"/>
      <c r="H167" s="58">
        <v>70000</v>
      </c>
      <c r="I167" s="58"/>
      <c r="J167" s="86">
        <f t="shared" ref="J167:J229" si="4">SUM(C167:I167)</f>
        <v>70000</v>
      </c>
    </row>
    <row r="168" spans="1:10" s="75" customFormat="1" ht="14.25" customHeight="1" x14ac:dyDescent="0.25">
      <c r="A168" s="164">
        <v>248</v>
      </c>
      <c r="B168" s="78" t="s">
        <v>153</v>
      </c>
      <c r="C168" s="58"/>
      <c r="D168" s="58"/>
      <c r="E168" s="58"/>
      <c r="F168" s="86"/>
      <c r="G168" s="58"/>
      <c r="H168" s="58"/>
      <c r="I168" s="58"/>
      <c r="J168" s="86">
        <f t="shared" si="4"/>
        <v>0</v>
      </c>
    </row>
    <row r="169" spans="1:10" s="75" customFormat="1" ht="14.25" customHeight="1" x14ac:dyDescent="0.25">
      <c r="A169" s="164">
        <v>2481</v>
      </c>
      <c r="B169" s="78" t="s">
        <v>154</v>
      </c>
      <c r="C169" s="58"/>
      <c r="D169" s="58"/>
      <c r="E169" s="58">
        <v>35000</v>
      </c>
      <c r="F169" s="86">
        <v>10000</v>
      </c>
      <c r="G169" s="58"/>
      <c r="H169" s="58"/>
      <c r="I169" s="58"/>
      <c r="J169" s="86">
        <f t="shared" si="4"/>
        <v>45000</v>
      </c>
    </row>
    <row r="170" spans="1:10" s="75" customFormat="1" ht="14.25" customHeight="1" x14ac:dyDescent="0.25">
      <c r="A170" s="164">
        <v>249</v>
      </c>
      <c r="B170" s="78" t="s">
        <v>155</v>
      </c>
      <c r="C170" s="58"/>
      <c r="D170" s="58"/>
      <c r="E170" s="58"/>
      <c r="F170" s="86"/>
      <c r="G170" s="58"/>
      <c r="H170" s="58"/>
      <c r="I170" s="58"/>
      <c r="J170" s="86">
        <f t="shared" si="4"/>
        <v>0</v>
      </c>
    </row>
    <row r="171" spans="1:10" s="75" customFormat="1" ht="14.25" customHeight="1" x14ac:dyDescent="0.25">
      <c r="A171" s="164">
        <v>2491</v>
      </c>
      <c r="B171" s="78" t="s">
        <v>155</v>
      </c>
      <c r="C171" s="58"/>
      <c r="D171" s="58">
        <v>43000</v>
      </c>
      <c r="E171" s="58">
        <v>43900</v>
      </c>
      <c r="F171" s="86"/>
      <c r="G171" s="58"/>
      <c r="H171" s="58"/>
      <c r="I171" s="58"/>
      <c r="J171" s="86">
        <f t="shared" si="4"/>
        <v>86900</v>
      </c>
    </row>
    <row r="172" spans="1:10" s="75" customFormat="1" ht="14.25" customHeight="1" x14ac:dyDescent="0.25">
      <c r="A172" s="163">
        <v>2500</v>
      </c>
      <c r="B172" s="79" t="s">
        <v>156</v>
      </c>
      <c r="C172" s="58"/>
      <c r="D172" s="58"/>
      <c r="E172" s="58"/>
      <c r="F172" s="86"/>
      <c r="G172" s="58"/>
      <c r="H172" s="58"/>
      <c r="I172" s="58"/>
      <c r="J172" s="86">
        <f t="shared" si="4"/>
        <v>0</v>
      </c>
    </row>
    <row r="173" spans="1:10" s="75" customFormat="1" ht="14.25" customHeight="1" x14ac:dyDescent="0.25">
      <c r="A173" s="164">
        <v>251</v>
      </c>
      <c r="B173" s="78" t="s">
        <v>157</v>
      </c>
      <c r="C173" s="58"/>
      <c r="D173" s="58"/>
      <c r="E173" s="58"/>
      <c r="F173" s="86"/>
      <c r="G173" s="58"/>
      <c r="H173" s="58"/>
      <c r="I173" s="58"/>
      <c r="J173" s="86">
        <f t="shared" si="4"/>
        <v>0</v>
      </c>
    </row>
    <row r="174" spans="1:10" s="75" customFormat="1" ht="14.25" customHeight="1" x14ac:dyDescent="0.25">
      <c r="A174" s="164">
        <v>2511</v>
      </c>
      <c r="B174" s="78" t="s">
        <v>157</v>
      </c>
      <c r="C174" s="58"/>
      <c r="D174" s="58">
        <v>40000</v>
      </c>
      <c r="E174" s="58"/>
      <c r="F174" s="86"/>
      <c r="G174" s="58"/>
      <c r="H174" s="58"/>
      <c r="I174" s="58"/>
      <c r="J174" s="86">
        <f t="shared" si="4"/>
        <v>40000</v>
      </c>
    </row>
    <row r="175" spans="1:10" s="75" customFormat="1" ht="14.25" customHeight="1" x14ac:dyDescent="0.25">
      <c r="A175" s="164">
        <v>252</v>
      </c>
      <c r="B175" s="78" t="s">
        <v>158</v>
      </c>
      <c r="C175" s="58"/>
      <c r="D175" s="58"/>
      <c r="E175" s="58"/>
      <c r="F175" s="86"/>
      <c r="G175" s="58"/>
      <c r="H175" s="58"/>
      <c r="I175" s="58"/>
      <c r="J175" s="86">
        <f t="shared" si="4"/>
        <v>0</v>
      </c>
    </row>
    <row r="176" spans="1:10" s="75" customFormat="1" ht="14.25" customHeight="1" x14ac:dyDescent="0.25">
      <c r="A176" s="164">
        <v>2521</v>
      </c>
      <c r="B176" s="78" t="s">
        <v>158</v>
      </c>
      <c r="C176" s="58"/>
      <c r="D176" s="58"/>
      <c r="E176" s="58">
        <v>80000</v>
      </c>
      <c r="F176" s="86"/>
      <c r="G176" s="58"/>
      <c r="H176" s="58"/>
      <c r="I176" s="58"/>
      <c r="J176" s="86">
        <f t="shared" si="4"/>
        <v>80000</v>
      </c>
    </row>
    <row r="177" spans="1:10" s="75" customFormat="1" ht="14.25" customHeight="1" x14ac:dyDescent="0.25">
      <c r="A177" s="164">
        <v>253</v>
      </c>
      <c r="B177" s="78" t="s">
        <v>159</v>
      </c>
      <c r="C177" s="58"/>
      <c r="D177" s="58"/>
      <c r="E177" s="58"/>
      <c r="F177" s="86"/>
      <c r="G177" s="58"/>
      <c r="H177" s="58"/>
      <c r="I177" s="58"/>
      <c r="J177" s="86">
        <f t="shared" si="4"/>
        <v>0</v>
      </c>
    </row>
    <row r="178" spans="1:10" s="75" customFormat="1" ht="14.25" customHeight="1" x14ac:dyDescent="0.25">
      <c r="A178" s="164">
        <v>2531</v>
      </c>
      <c r="B178" s="78" t="s">
        <v>159</v>
      </c>
      <c r="C178" s="58"/>
      <c r="D178" s="58">
        <v>13000</v>
      </c>
      <c r="E178" s="58"/>
      <c r="F178" s="86"/>
      <c r="G178" s="58"/>
      <c r="H178" s="58"/>
      <c r="I178" s="58"/>
      <c r="J178" s="86">
        <f t="shared" si="4"/>
        <v>13000</v>
      </c>
    </row>
    <row r="179" spans="1:10" s="75" customFormat="1" ht="14.25" customHeight="1" x14ac:dyDescent="0.25">
      <c r="A179" s="164">
        <v>254</v>
      </c>
      <c r="B179" s="78" t="s">
        <v>160</v>
      </c>
      <c r="C179" s="58"/>
      <c r="D179" s="58"/>
      <c r="E179" s="58"/>
      <c r="F179" s="86"/>
      <c r="G179" s="58"/>
      <c r="H179" s="58"/>
      <c r="I179" s="58"/>
      <c r="J179" s="86">
        <f t="shared" si="4"/>
        <v>0</v>
      </c>
    </row>
    <row r="180" spans="1:10" s="75" customFormat="1" ht="14.25" customHeight="1" x14ac:dyDescent="0.25">
      <c r="A180" s="164">
        <v>2541</v>
      </c>
      <c r="B180" s="78" t="s">
        <v>160</v>
      </c>
      <c r="C180" s="58"/>
      <c r="D180" s="58">
        <v>1000</v>
      </c>
      <c r="E180" s="58"/>
      <c r="F180" s="86"/>
      <c r="G180" s="58"/>
      <c r="H180" s="58"/>
      <c r="I180" s="58"/>
      <c r="J180" s="86">
        <f t="shared" si="4"/>
        <v>1000</v>
      </c>
    </row>
    <row r="181" spans="1:10" s="75" customFormat="1" ht="14.25" customHeight="1" x14ac:dyDescent="0.25">
      <c r="A181" s="164">
        <v>255</v>
      </c>
      <c r="B181" s="78" t="s">
        <v>161</v>
      </c>
      <c r="C181" s="58"/>
      <c r="D181" s="58"/>
      <c r="E181" s="58"/>
      <c r="F181" s="86"/>
      <c r="G181" s="58"/>
      <c r="H181" s="58"/>
      <c r="I181" s="58"/>
      <c r="J181" s="86">
        <f t="shared" si="4"/>
        <v>0</v>
      </c>
    </row>
    <row r="182" spans="1:10" s="75" customFormat="1" ht="14.25" customHeight="1" x14ac:dyDescent="0.25">
      <c r="A182" s="164">
        <v>2551</v>
      </c>
      <c r="B182" s="78" t="s">
        <v>161</v>
      </c>
      <c r="C182" s="58"/>
      <c r="D182" s="58">
        <v>54197</v>
      </c>
      <c r="E182" s="58"/>
      <c r="F182" s="86"/>
      <c r="G182" s="58"/>
      <c r="H182" s="58"/>
      <c r="I182" s="58"/>
      <c r="J182" s="86">
        <f t="shared" si="4"/>
        <v>54197</v>
      </c>
    </row>
    <row r="183" spans="1:10" s="75" customFormat="1" ht="14.25" customHeight="1" x14ac:dyDescent="0.25">
      <c r="A183" s="164">
        <v>256</v>
      </c>
      <c r="B183" s="78" t="s">
        <v>162</v>
      </c>
      <c r="C183" s="58"/>
      <c r="D183" s="58"/>
      <c r="E183" s="58"/>
      <c r="F183" s="86"/>
      <c r="G183" s="58"/>
      <c r="H183" s="58"/>
      <c r="I183" s="58"/>
      <c r="J183" s="86">
        <f t="shared" si="4"/>
        <v>0</v>
      </c>
    </row>
    <row r="184" spans="1:10" s="75" customFormat="1" ht="14.25" customHeight="1" x14ac:dyDescent="0.25">
      <c r="A184" s="164">
        <v>2561</v>
      </c>
      <c r="B184" s="78" t="s">
        <v>162</v>
      </c>
      <c r="C184" s="58"/>
      <c r="D184" s="58"/>
      <c r="E184" s="58">
        <v>120000</v>
      </c>
      <c r="F184" s="86">
        <v>30000</v>
      </c>
      <c r="G184" s="58"/>
      <c r="H184" s="58"/>
      <c r="I184" s="58"/>
      <c r="J184" s="86">
        <f t="shared" si="4"/>
        <v>150000</v>
      </c>
    </row>
    <row r="185" spans="1:10" s="75" customFormat="1" ht="14.25" customHeight="1" x14ac:dyDescent="0.25">
      <c r="A185" s="164">
        <v>259</v>
      </c>
      <c r="B185" s="78" t="s">
        <v>163</v>
      </c>
      <c r="C185" s="58"/>
      <c r="D185" s="58"/>
      <c r="E185" s="58"/>
      <c r="F185" s="86"/>
      <c r="G185" s="58"/>
      <c r="H185" s="58"/>
      <c r="I185" s="58"/>
      <c r="J185" s="86">
        <f t="shared" si="4"/>
        <v>0</v>
      </c>
    </row>
    <row r="186" spans="1:10" s="75" customFormat="1" ht="14.25" customHeight="1" x14ac:dyDescent="0.25">
      <c r="A186" s="164">
        <v>2591</v>
      </c>
      <c r="B186" s="78" t="s">
        <v>163</v>
      </c>
      <c r="C186" s="58"/>
      <c r="D186" s="58"/>
      <c r="E186" s="58">
        <v>72000</v>
      </c>
      <c r="F186" s="58"/>
      <c r="G186" s="58"/>
      <c r="H186" s="58"/>
      <c r="I186" s="58"/>
      <c r="J186" s="86">
        <f t="shared" si="4"/>
        <v>72000</v>
      </c>
    </row>
    <row r="187" spans="1:10" s="75" customFormat="1" ht="14.25" customHeight="1" x14ac:dyDescent="0.25">
      <c r="A187" s="163">
        <v>2600</v>
      </c>
      <c r="B187" s="83" t="s">
        <v>164</v>
      </c>
      <c r="C187" s="58"/>
      <c r="D187" s="58"/>
      <c r="E187" s="58"/>
      <c r="F187" s="58"/>
      <c r="G187" s="58"/>
      <c r="H187" s="58"/>
      <c r="I187" s="58"/>
      <c r="J187" s="86">
        <f t="shared" si="4"/>
        <v>0</v>
      </c>
    </row>
    <row r="188" spans="1:10" s="75" customFormat="1" ht="14.25" customHeight="1" x14ac:dyDescent="0.25">
      <c r="A188" s="164">
        <v>261</v>
      </c>
      <c r="B188" s="78" t="s">
        <v>165</v>
      </c>
      <c r="C188" s="58"/>
      <c r="D188" s="58"/>
      <c r="E188" s="58"/>
      <c r="F188" s="58"/>
      <c r="G188" s="58"/>
      <c r="H188" s="58"/>
      <c r="I188" s="58"/>
      <c r="J188" s="86">
        <f t="shared" si="4"/>
        <v>0</v>
      </c>
    </row>
    <row r="189" spans="1:10" s="75" customFormat="1" ht="28.5" customHeight="1" x14ac:dyDescent="0.25">
      <c r="A189" s="164">
        <v>2611</v>
      </c>
      <c r="B189" s="78" t="s">
        <v>166</v>
      </c>
      <c r="C189" s="114">
        <f>260000*0.5</f>
        <v>130000</v>
      </c>
      <c r="D189" s="58"/>
      <c r="E189" s="58"/>
      <c r="F189" s="58"/>
      <c r="G189" s="114"/>
      <c r="H189" s="58"/>
      <c r="I189" s="58"/>
      <c r="J189" s="86">
        <f t="shared" si="4"/>
        <v>130000</v>
      </c>
    </row>
    <row r="190" spans="1:10" s="75" customFormat="1" ht="29.25" customHeight="1" x14ac:dyDescent="0.25">
      <c r="A190" s="164">
        <v>2612</v>
      </c>
      <c r="B190" s="78" t="s">
        <v>167</v>
      </c>
      <c r="C190" s="58"/>
      <c r="D190" s="58"/>
      <c r="E190" s="58"/>
      <c r="F190" s="58"/>
      <c r="G190" s="58"/>
      <c r="H190" s="58"/>
      <c r="I190" s="58"/>
      <c r="J190" s="86">
        <f t="shared" si="4"/>
        <v>0</v>
      </c>
    </row>
    <row r="191" spans="1:10" s="75" customFormat="1" ht="24.75" customHeight="1" x14ac:dyDescent="0.25">
      <c r="A191" s="164">
        <v>2613</v>
      </c>
      <c r="B191" s="78" t="s">
        <v>168</v>
      </c>
      <c r="C191" s="58"/>
      <c r="D191" s="58"/>
      <c r="E191" s="58"/>
      <c r="F191" s="58"/>
      <c r="G191" s="58"/>
      <c r="H191" s="58"/>
      <c r="I191" s="58"/>
      <c r="J191" s="86">
        <f t="shared" si="4"/>
        <v>0</v>
      </c>
    </row>
    <row r="192" spans="1:10" s="75" customFormat="1" ht="24.75" customHeight="1" x14ac:dyDescent="0.25">
      <c r="A192" s="164">
        <v>2614</v>
      </c>
      <c r="B192" s="78" t="s">
        <v>169</v>
      </c>
      <c r="C192" s="58"/>
      <c r="D192" s="58">
        <v>4000</v>
      </c>
      <c r="E192" s="58"/>
      <c r="F192" s="58"/>
      <c r="G192" s="58"/>
      <c r="H192" s="58"/>
      <c r="I192" s="58"/>
      <c r="J192" s="86">
        <f t="shared" si="4"/>
        <v>4000</v>
      </c>
    </row>
    <row r="193" spans="1:10" s="75" customFormat="1" ht="30" customHeight="1" x14ac:dyDescent="0.25">
      <c r="A193" s="165">
        <v>2700</v>
      </c>
      <c r="B193" s="79" t="s">
        <v>170</v>
      </c>
      <c r="C193" s="58"/>
      <c r="D193" s="58"/>
      <c r="E193" s="58"/>
      <c r="F193" s="58"/>
      <c r="G193" s="58"/>
      <c r="H193" s="58"/>
      <c r="I193" s="58"/>
      <c r="J193" s="86">
        <f t="shared" si="4"/>
        <v>0</v>
      </c>
    </row>
    <row r="194" spans="1:10" s="75" customFormat="1" ht="14.25" customHeight="1" x14ac:dyDescent="0.25">
      <c r="A194" s="164">
        <v>271</v>
      </c>
      <c r="B194" s="78" t="s">
        <v>171</v>
      </c>
      <c r="C194" s="58"/>
      <c r="D194" s="58"/>
      <c r="E194" s="58"/>
      <c r="F194" s="58"/>
      <c r="G194" s="58"/>
      <c r="H194" s="58"/>
      <c r="I194" s="58"/>
      <c r="J194" s="86">
        <f t="shared" si="4"/>
        <v>0</v>
      </c>
    </row>
    <row r="195" spans="1:10" s="75" customFormat="1" ht="14.25" customHeight="1" x14ac:dyDescent="0.25">
      <c r="A195" s="164">
        <v>2711</v>
      </c>
      <c r="B195" s="78" t="s">
        <v>172</v>
      </c>
      <c r="C195" s="58"/>
      <c r="D195" s="58"/>
      <c r="E195" s="58">
        <v>170000</v>
      </c>
      <c r="F195" s="58"/>
      <c r="G195" s="58"/>
      <c r="H195" s="58"/>
      <c r="I195" s="58"/>
      <c r="J195" s="86">
        <f t="shared" si="4"/>
        <v>170000</v>
      </c>
    </row>
    <row r="196" spans="1:10" s="75" customFormat="1" ht="14.25" customHeight="1" x14ac:dyDescent="0.25">
      <c r="A196" s="164">
        <v>272</v>
      </c>
      <c r="B196" s="78" t="s">
        <v>173</v>
      </c>
      <c r="C196" s="58"/>
      <c r="D196" s="58"/>
      <c r="E196" s="58"/>
      <c r="F196" s="58"/>
      <c r="G196" s="58"/>
      <c r="H196" s="58"/>
      <c r="I196" s="58"/>
      <c r="J196" s="86">
        <f t="shared" si="4"/>
        <v>0</v>
      </c>
    </row>
    <row r="197" spans="1:10" s="75" customFormat="1" ht="14.25" customHeight="1" x14ac:dyDescent="0.25">
      <c r="A197" s="164">
        <v>2721</v>
      </c>
      <c r="B197" s="78" t="s">
        <v>173</v>
      </c>
      <c r="C197" s="58"/>
      <c r="D197" s="58">
        <v>19500</v>
      </c>
      <c r="E197" s="58"/>
      <c r="F197" s="58"/>
      <c r="G197" s="58"/>
      <c r="H197" s="58"/>
      <c r="I197" s="58"/>
      <c r="J197" s="86">
        <f t="shared" si="4"/>
        <v>19500</v>
      </c>
    </row>
    <row r="198" spans="1:10" s="75" customFormat="1" ht="14.25" customHeight="1" x14ac:dyDescent="0.25">
      <c r="A198" s="164">
        <v>273</v>
      </c>
      <c r="B198" s="78" t="s">
        <v>174</v>
      </c>
      <c r="C198" s="58"/>
      <c r="D198" s="58"/>
      <c r="E198" s="58"/>
      <c r="F198" s="58"/>
      <c r="G198" s="58"/>
      <c r="H198" s="58"/>
      <c r="I198" s="58"/>
      <c r="J198" s="86">
        <f t="shared" si="4"/>
        <v>0</v>
      </c>
    </row>
    <row r="199" spans="1:10" s="75" customFormat="1" ht="14.25" customHeight="1" x14ac:dyDescent="0.25">
      <c r="A199" s="164">
        <v>2731</v>
      </c>
      <c r="B199" s="78" t="s">
        <v>174</v>
      </c>
      <c r="C199" s="58"/>
      <c r="D199" s="58"/>
      <c r="E199" s="58">
        <v>26000</v>
      </c>
      <c r="F199" s="58"/>
      <c r="G199" s="58"/>
      <c r="H199" s="58"/>
      <c r="I199" s="58"/>
      <c r="J199" s="86">
        <f t="shared" si="4"/>
        <v>26000</v>
      </c>
    </row>
    <row r="200" spans="1:10" s="75" customFormat="1" ht="14.25" customHeight="1" x14ac:dyDescent="0.25">
      <c r="A200" s="164">
        <v>274</v>
      </c>
      <c r="B200" s="78" t="s">
        <v>175</v>
      </c>
      <c r="C200" s="58"/>
      <c r="D200" s="58"/>
      <c r="E200" s="58"/>
      <c r="F200" s="58"/>
      <c r="G200" s="58"/>
      <c r="H200" s="58"/>
      <c r="I200" s="58"/>
      <c r="J200" s="86">
        <f t="shared" si="4"/>
        <v>0</v>
      </c>
    </row>
    <row r="201" spans="1:10" s="75" customFormat="1" ht="14.25" customHeight="1" x14ac:dyDescent="0.25">
      <c r="A201" s="164">
        <v>2741</v>
      </c>
      <c r="B201" s="78" t="s">
        <v>175</v>
      </c>
      <c r="C201" s="58"/>
      <c r="D201" s="58">
        <v>1000</v>
      </c>
      <c r="E201" s="58"/>
      <c r="F201" s="58"/>
      <c r="G201" s="58"/>
      <c r="H201" s="58"/>
      <c r="I201" s="58"/>
      <c r="J201" s="86">
        <f t="shared" si="4"/>
        <v>1000</v>
      </c>
    </row>
    <row r="202" spans="1:10" s="75" customFormat="1" ht="14.25" customHeight="1" x14ac:dyDescent="0.25">
      <c r="A202" s="164">
        <v>275</v>
      </c>
      <c r="B202" s="78" t="s">
        <v>176</v>
      </c>
      <c r="C202" s="58"/>
      <c r="D202" s="58"/>
      <c r="E202" s="58"/>
      <c r="F202" s="58"/>
      <c r="G202" s="58"/>
      <c r="H202" s="58"/>
      <c r="I202" s="58"/>
      <c r="J202" s="86">
        <f t="shared" si="4"/>
        <v>0</v>
      </c>
    </row>
    <row r="203" spans="1:10" s="75" customFormat="1" ht="14.25" customHeight="1" x14ac:dyDescent="0.25">
      <c r="A203" s="164">
        <v>2751</v>
      </c>
      <c r="B203" s="78" t="s">
        <v>176</v>
      </c>
      <c r="C203" s="58"/>
      <c r="D203" s="58"/>
      <c r="E203" s="58"/>
      <c r="F203" s="58"/>
      <c r="G203" s="58"/>
      <c r="H203" s="58"/>
      <c r="I203" s="58"/>
      <c r="J203" s="86">
        <f t="shared" si="4"/>
        <v>0</v>
      </c>
    </row>
    <row r="204" spans="1:10" s="75" customFormat="1" ht="14.25" customHeight="1" x14ac:dyDescent="0.25">
      <c r="A204" s="163">
        <v>2800</v>
      </c>
      <c r="B204" s="79" t="s">
        <v>177</v>
      </c>
      <c r="C204" s="58"/>
      <c r="D204" s="58"/>
      <c r="E204" s="58"/>
      <c r="F204" s="58"/>
      <c r="G204" s="58"/>
      <c r="H204" s="58"/>
      <c r="I204" s="58"/>
      <c r="J204" s="86">
        <f t="shared" si="4"/>
        <v>0</v>
      </c>
    </row>
    <row r="205" spans="1:10" s="75" customFormat="1" ht="14.25" customHeight="1" x14ac:dyDescent="0.25">
      <c r="A205" s="164">
        <v>281</v>
      </c>
      <c r="B205" s="78" t="s">
        <v>178</v>
      </c>
      <c r="C205" s="58"/>
      <c r="D205" s="58"/>
      <c r="E205" s="58"/>
      <c r="F205" s="58"/>
      <c r="G205" s="58"/>
      <c r="H205" s="58"/>
      <c r="I205" s="58"/>
      <c r="J205" s="86">
        <f t="shared" si="4"/>
        <v>0</v>
      </c>
    </row>
    <row r="206" spans="1:10" s="75" customFormat="1" ht="14.25" customHeight="1" x14ac:dyDescent="0.25">
      <c r="A206" s="164">
        <v>2811</v>
      </c>
      <c r="B206" s="78" t="s">
        <v>178</v>
      </c>
      <c r="C206" s="58"/>
      <c r="D206" s="58"/>
      <c r="E206" s="58"/>
      <c r="F206" s="58"/>
      <c r="G206" s="58"/>
      <c r="H206" s="58"/>
      <c r="I206" s="58"/>
      <c r="J206" s="86">
        <f t="shared" si="4"/>
        <v>0</v>
      </c>
    </row>
    <row r="207" spans="1:10" s="75" customFormat="1" ht="14.25" customHeight="1" x14ac:dyDescent="0.25">
      <c r="A207" s="164">
        <v>282</v>
      </c>
      <c r="B207" s="78" t="s">
        <v>179</v>
      </c>
      <c r="C207" s="58"/>
      <c r="D207" s="58"/>
      <c r="E207" s="58"/>
      <c r="F207" s="58"/>
      <c r="G207" s="58"/>
      <c r="H207" s="58"/>
      <c r="I207" s="58"/>
      <c r="J207" s="86">
        <f t="shared" si="4"/>
        <v>0</v>
      </c>
    </row>
    <row r="208" spans="1:10" s="75" customFormat="1" ht="14.25" customHeight="1" x14ac:dyDescent="0.25">
      <c r="A208" s="164">
        <v>2821</v>
      </c>
      <c r="B208" s="78" t="s">
        <v>179</v>
      </c>
      <c r="C208" s="58"/>
      <c r="D208" s="58"/>
      <c r="E208" s="58"/>
      <c r="F208" s="58"/>
      <c r="G208" s="58"/>
      <c r="H208" s="58"/>
      <c r="I208" s="58"/>
      <c r="J208" s="86">
        <f t="shared" si="4"/>
        <v>0</v>
      </c>
    </row>
    <row r="209" spans="1:10" s="75" customFormat="1" ht="14.25" customHeight="1" x14ac:dyDescent="0.25">
      <c r="A209" s="164">
        <v>283</v>
      </c>
      <c r="B209" s="78" t="s">
        <v>180</v>
      </c>
      <c r="C209" s="58"/>
      <c r="D209" s="58"/>
      <c r="E209" s="58"/>
      <c r="F209" s="58"/>
      <c r="G209" s="58"/>
      <c r="H209" s="58"/>
      <c r="I209" s="58"/>
      <c r="J209" s="86">
        <f t="shared" si="4"/>
        <v>0</v>
      </c>
    </row>
    <row r="210" spans="1:10" s="75" customFormat="1" ht="14.25" customHeight="1" x14ac:dyDescent="0.25">
      <c r="A210" s="164">
        <v>2831</v>
      </c>
      <c r="B210" s="78" t="s">
        <v>181</v>
      </c>
      <c r="C210" s="58"/>
      <c r="D210" s="58"/>
      <c r="E210" s="58"/>
      <c r="F210" s="58"/>
      <c r="G210" s="58"/>
      <c r="H210" s="58"/>
      <c r="I210" s="58"/>
      <c r="J210" s="86">
        <f t="shared" si="4"/>
        <v>0</v>
      </c>
    </row>
    <row r="211" spans="1:10" s="75" customFormat="1" ht="14.25" customHeight="1" x14ac:dyDescent="0.25">
      <c r="A211" s="163">
        <v>2900</v>
      </c>
      <c r="B211" s="79" t="s">
        <v>182</v>
      </c>
      <c r="C211" s="58"/>
      <c r="D211" s="58"/>
      <c r="E211" s="58"/>
      <c r="F211" s="58"/>
      <c r="G211" s="58"/>
      <c r="H211" s="58"/>
      <c r="I211" s="58"/>
      <c r="J211" s="86">
        <f t="shared" si="4"/>
        <v>0</v>
      </c>
    </row>
    <row r="212" spans="1:10" s="75" customFormat="1" ht="14.25" customHeight="1" x14ac:dyDescent="0.25">
      <c r="A212" s="164">
        <v>291</v>
      </c>
      <c r="B212" s="82" t="s">
        <v>183</v>
      </c>
      <c r="C212" s="58"/>
      <c r="D212" s="58"/>
      <c r="E212" s="58"/>
      <c r="F212" s="58"/>
      <c r="G212" s="58"/>
      <c r="H212" s="58"/>
      <c r="I212" s="58"/>
      <c r="J212" s="86">
        <f t="shared" si="4"/>
        <v>0</v>
      </c>
    </row>
    <row r="213" spans="1:10" s="75" customFormat="1" ht="14.25" customHeight="1" x14ac:dyDescent="0.25">
      <c r="A213" s="164">
        <v>2911</v>
      </c>
      <c r="B213" s="82" t="s">
        <v>183</v>
      </c>
      <c r="C213" s="58"/>
      <c r="D213" s="58"/>
      <c r="E213" s="58"/>
      <c r="F213" s="58"/>
      <c r="G213" s="58"/>
      <c r="H213" s="58"/>
      <c r="I213" s="58">
        <v>34801.800000000003</v>
      </c>
      <c r="J213" s="86">
        <f t="shared" si="4"/>
        <v>34801.800000000003</v>
      </c>
    </row>
    <row r="214" spans="1:10" s="75" customFormat="1" ht="14.25" customHeight="1" x14ac:dyDescent="0.25">
      <c r="A214" s="164">
        <v>292</v>
      </c>
      <c r="B214" s="82" t="s">
        <v>184</v>
      </c>
      <c r="C214" s="58"/>
      <c r="D214" s="58"/>
      <c r="E214" s="58"/>
      <c r="F214" s="58"/>
      <c r="G214" s="58"/>
      <c r="H214" s="58"/>
      <c r="I214" s="58"/>
      <c r="J214" s="86">
        <f t="shared" si="4"/>
        <v>0</v>
      </c>
    </row>
    <row r="215" spans="1:10" s="75" customFormat="1" ht="14.25" customHeight="1" x14ac:dyDescent="0.25">
      <c r="A215" s="164">
        <v>2921</v>
      </c>
      <c r="B215" s="82" t="s">
        <v>184</v>
      </c>
      <c r="C215" s="58"/>
      <c r="D215" s="58"/>
      <c r="E215" s="58"/>
      <c r="F215" s="58">
        <v>15000</v>
      </c>
      <c r="G215" s="58"/>
      <c r="H215" s="58"/>
      <c r="I215" s="58"/>
      <c r="J215" s="86">
        <f t="shared" si="4"/>
        <v>15000</v>
      </c>
    </row>
    <row r="216" spans="1:10" s="85" customFormat="1" ht="27.75" customHeight="1" x14ac:dyDescent="0.25">
      <c r="A216" s="166">
        <v>293</v>
      </c>
      <c r="B216" s="78" t="s">
        <v>185</v>
      </c>
      <c r="C216" s="84"/>
      <c r="D216" s="84"/>
      <c r="E216" s="84"/>
      <c r="F216" s="84"/>
      <c r="G216" s="84"/>
      <c r="H216" s="84"/>
      <c r="I216" s="84"/>
      <c r="J216" s="86">
        <f t="shared" si="4"/>
        <v>0</v>
      </c>
    </row>
    <row r="217" spans="1:10" s="75" customFormat="1" ht="33" customHeight="1" x14ac:dyDescent="0.25">
      <c r="A217" s="164">
        <v>2931</v>
      </c>
      <c r="B217" s="78" t="s">
        <v>185</v>
      </c>
      <c r="C217" s="58"/>
      <c r="D217" s="58">
        <v>1000</v>
      </c>
      <c r="E217" s="58"/>
      <c r="F217" s="58"/>
      <c r="G217" s="58"/>
      <c r="H217" s="58"/>
      <c r="I217" s="58"/>
      <c r="J217" s="86">
        <f t="shared" si="4"/>
        <v>1000</v>
      </c>
    </row>
    <row r="218" spans="1:10" s="75" customFormat="1" ht="24.75" customHeight="1" x14ac:dyDescent="0.25">
      <c r="A218" s="164">
        <v>294</v>
      </c>
      <c r="B218" s="78" t="s">
        <v>186</v>
      </c>
      <c r="C218" s="58"/>
      <c r="D218" s="58"/>
      <c r="E218" s="58"/>
      <c r="F218" s="58"/>
      <c r="G218" s="58"/>
      <c r="H218" s="58"/>
      <c r="I218" s="58"/>
      <c r="J218" s="86">
        <f t="shared" si="4"/>
        <v>0</v>
      </c>
    </row>
    <row r="219" spans="1:10" s="75" customFormat="1" ht="26.25" customHeight="1" x14ac:dyDescent="0.25">
      <c r="A219" s="164">
        <v>2941</v>
      </c>
      <c r="B219" s="78" t="s">
        <v>187</v>
      </c>
      <c r="C219" s="58"/>
      <c r="D219" s="58">
        <v>17700</v>
      </c>
      <c r="E219" s="58"/>
      <c r="F219" s="58"/>
      <c r="G219" s="58"/>
      <c r="H219" s="58"/>
      <c r="I219" s="58"/>
      <c r="J219" s="86">
        <f t="shared" si="4"/>
        <v>17700</v>
      </c>
    </row>
    <row r="220" spans="1:10" s="75" customFormat="1" ht="26.25" customHeight="1" x14ac:dyDescent="0.25">
      <c r="A220" s="164">
        <v>295</v>
      </c>
      <c r="B220" s="78" t="s">
        <v>188</v>
      </c>
      <c r="C220" s="58"/>
      <c r="D220" s="58"/>
      <c r="E220" s="58"/>
      <c r="F220" s="58"/>
      <c r="G220" s="58"/>
      <c r="H220" s="58"/>
      <c r="I220" s="58"/>
      <c r="J220" s="86">
        <f t="shared" si="4"/>
        <v>0</v>
      </c>
    </row>
    <row r="221" spans="1:10" s="75" customFormat="1" ht="29.25" customHeight="1" x14ac:dyDescent="0.25">
      <c r="A221" s="164">
        <v>2951</v>
      </c>
      <c r="B221" s="78" t="s">
        <v>188</v>
      </c>
      <c r="C221" s="58"/>
      <c r="D221" s="58"/>
      <c r="E221" s="58"/>
      <c r="F221" s="58">
        <v>10000</v>
      </c>
      <c r="G221" s="58"/>
      <c r="H221" s="58"/>
      <c r="I221" s="58"/>
      <c r="J221" s="86">
        <f t="shared" si="4"/>
        <v>10000</v>
      </c>
    </row>
    <row r="222" spans="1:10" s="75" customFormat="1" ht="14.25" customHeight="1" x14ac:dyDescent="0.25">
      <c r="A222" s="164">
        <v>296</v>
      </c>
      <c r="B222" s="82" t="s">
        <v>189</v>
      </c>
      <c r="C222" s="58"/>
      <c r="D222" s="58"/>
      <c r="E222" s="58"/>
      <c r="F222" s="58"/>
      <c r="G222" s="58"/>
      <c r="H222" s="58"/>
      <c r="I222" s="58"/>
      <c r="J222" s="86">
        <f t="shared" si="4"/>
        <v>0</v>
      </c>
    </row>
    <row r="223" spans="1:10" s="75" customFormat="1" ht="14.25" customHeight="1" x14ac:dyDescent="0.25">
      <c r="A223" s="164">
        <v>2961</v>
      </c>
      <c r="B223" s="82" t="s">
        <v>189</v>
      </c>
      <c r="C223" s="58"/>
      <c r="D223" s="58"/>
      <c r="E223" s="58"/>
      <c r="F223" s="58">
        <v>40000</v>
      </c>
      <c r="G223" s="58"/>
      <c r="H223" s="58"/>
      <c r="I223" s="58"/>
      <c r="J223" s="86">
        <f t="shared" si="4"/>
        <v>40000</v>
      </c>
    </row>
    <row r="224" spans="1:10" s="75" customFormat="1" ht="27.75" customHeight="1" x14ac:dyDescent="0.25">
      <c r="A224" s="164">
        <v>297</v>
      </c>
      <c r="B224" s="78" t="s">
        <v>190</v>
      </c>
      <c r="C224" s="58"/>
      <c r="D224" s="58"/>
      <c r="E224" s="58"/>
      <c r="F224" s="58"/>
      <c r="G224" s="58"/>
      <c r="H224" s="58"/>
      <c r="I224" s="58"/>
      <c r="J224" s="86">
        <f t="shared" si="4"/>
        <v>0</v>
      </c>
    </row>
    <row r="225" spans="1:10" s="75" customFormat="1" ht="25.5" customHeight="1" x14ac:dyDescent="0.25">
      <c r="A225" s="164">
        <v>2971</v>
      </c>
      <c r="B225" s="78" t="s">
        <v>190</v>
      </c>
      <c r="C225" s="58"/>
      <c r="D225" s="58"/>
      <c r="E225" s="58"/>
      <c r="F225" s="58"/>
      <c r="G225" s="58"/>
      <c r="H225" s="58"/>
      <c r="I225" s="58"/>
      <c r="J225" s="86">
        <f t="shared" si="4"/>
        <v>0</v>
      </c>
    </row>
    <row r="226" spans="1:10" s="75" customFormat="1" ht="22.5" customHeight="1" x14ac:dyDescent="0.25">
      <c r="A226" s="164">
        <v>298</v>
      </c>
      <c r="B226" s="82" t="s">
        <v>191</v>
      </c>
      <c r="C226" s="58"/>
      <c r="D226" s="58"/>
      <c r="E226" s="58"/>
      <c r="F226" s="58"/>
      <c r="G226" s="58"/>
      <c r="H226" s="58"/>
      <c r="I226" s="58"/>
      <c r="J226" s="86">
        <f t="shared" si="4"/>
        <v>0</v>
      </c>
    </row>
    <row r="227" spans="1:10" s="75" customFormat="1" ht="14.25" customHeight="1" x14ac:dyDescent="0.25">
      <c r="A227" s="164">
        <v>2981</v>
      </c>
      <c r="B227" s="82" t="s">
        <v>191</v>
      </c>
      <c r="C227" s="58"/>
      <c r="D227" s="58">
        <f>27000+5200</f>
        <v>32200</v>
      </c>
      <c r="E227" s="58">
        <v>10500</v>
      </c>
      <c r="F227" s="58"/>
      <c r="G227" s="58"/>
      <c r="H227" s="58"/>
      <c r="I227" s="58"/>
      <c r="J227" s="86">
        <f t="shared" si="4"/>
        <v>42700</v>
      </c>
    </row>
    <row r="228" spans="1:10" s="75" customFormat="1" ht="14.25" customHeight="1" x14ac:dyDescent="0.25">
      <c r="A228" s="164">
        <v>299</v>
      </c>
      <c r="B228" s="82" t="s">
        <v>192</v>
      </c>
      <c r="C228" s="58"/>
      <c r="D228" s="58"/>
      <c r="E228" s="58"/>
      <c r="F228" s="58"/>
      <c r="G228" s="58"/>
      <c r="H228" s="58"/>
      <c r="I228" s="58"/>
      <c r="J228" s="86">
        <f t="shared" si="4"/>
        <v>0</v>
      </c>
    </row>
    <row r="229" spans="1:10" s="75" customFormat="1" ht="14.25" customHeight="1" x14ac:dyDescent="0.25">
      <c r="A229" s="164">
        <v>2991</v>
      </c>
      <c r="B229" s="82" t="s">
        <v>193</v>
      </c>
      <c r="C229" s="58"/>
      <c r="D229" s="58">
        <v>5200</v>
      </c>
      <c r="E229" s="58"/>
      <c r="F229" s="58"/>
      <c r="G229" s="58"/>
      <c r="H229" s="58"/>
      <c r="I229" s="58"/>
      <c r="J229" s="86">
        <f t="shared" si="4"/>
        <v>5200</v>
      </c>
    </row>
    <row r="230" spans="1:10" s="116" customFormat="1" ht="16.5" customHeight="1" x14ac:dyDescent="0.25">
      <c r="A230" s="162"/>
      <c r="B230" s="115" t="s">
        <v>194</v>
      </c>
      <c r="C230" s="115">
        <f>SUM(C104:C229)</f>
        <v>440000</v>
      </c>
      <c r="D230" s="115">
        <f>SUM(D104:D229)</f>
        <v>439934.79</v>
      </c>
      <c r="E230" s="115">
        <f t="shared" ref="E230:J230" si="5">SUM(E104:E229)</f>
        <v>590951.85</v>
      </c>
      <c r="F230" s="115">
        <f t="shared" si="5"/>
        <v>528131.36</v>
      </c>
      <c r="G230" s="115">
        <f t="shared" si="5"/>
        <v>0</v>
      </c>
      <c r="H230" s="115">
        <f t="shared" si="5"/>
        <v>200000</v>
      </c>
      <c r="I230" s="115">
        <f t="shared" si="5"/>
        <v>34801.800000000003</v>
      </c>
      <c r="J230" s="115">
        <f t="shared" si="5"/>
        <v>2233819.7999999998</v>
      </c>
    </row>
    <row r="231" spans="1:10" s="75" customFormat="1" ht="13.5" x14ac:dyDescent="0.25">
      <c r="A231" s="159" t="s">
        <v>195</v>
      </c>
      <c r="B231" s="74"/>
      <c r="C231" s="112"/>
      <c r="D231" s="58"/>
      <c r="E231" s="58"/>
      <c r="F231" s="58"/>
      <c r="G231" s="58"/>
      <c r="H231" s="58"/>
      <c r="I231" s="58"/>
      <c r="J231" s="58"/>
    </row>
    <row r="232" spans="1:10" s="75" customFormat="1" ht="13.5" x14ac:dyDescent="0.25">
      <c r="A232" s="164">
        <v>3100</v>
      </c>
      <c r="B232" s="82" t="s">
        <v>196</v>
      </c>
      <c r="C232" s="112"/>
      <c r="D232" s="58"/>
      <c r="E232" s="58"/>
      <c r="F232" s="58"/>
      <c r="G232" s="58"/>
      <c r="H232" s="58"/>
      <c r="I232" s="58"/>
      <c r="J232" s="86">
        <f t="shared" ref="J232:J295" si="6">SUM(C232:I232)</f>
        <v>0</v>
      </c>
    </row>
    <row r="233" spans="1:10" s="75" customFormat="1" ht="13.5" x14ac:dyDescent="0.25">
      <c r="A233" s="164">
        <v>311</v>
      </c>
      <c r="B233" s="82" t="s">
        <v>197</v>
      </c>
      <c r="C233" s="112"/>
      <c r="D233" s="58"/>
      <c r="E233" s="58"/>
      <c r="F233" s="58"/>
      <c r="G233" s="58"/>
      <c r="H233" s="58"/>
      <c r="I233" s="58"/>
      <c r="J233" s="86">
        <f t="shared" si="6"/>
        <v>0</v>
      </c>
    </row>
    <row r="234" spans="1:10" s="75" customFormat="1" ht="13.5" x14ac:dyDescent="0.25">
      <c r="A234" s="164">
        <v>3111</v>
      </c>
      <c r="B234" s="82" t="s">
        <v>3</v>
      </c>
      <c r="C234" s="58">
        <v>340000</v>
      </c>
      <c r="D234" s="58"/>
      <c r="E234" s="58"/>
      <c r="F234" s="58"/>
      <c r="G234" s="58"/>
      <c r="H234" s="58"/>
      <c r="I234" s="58"/>
      <c r="J234" s="86">
        <f t="shared" si="6"/>
        <v>340000</v>
      </c>
    </row>
    <row r="235" spans="1:10" s="75" customFormat="1" ht="13.5" x14ac:dyDescent="0.25">
      <c r="A235" s="164">
        <v>3112</v>
      </c>
      <c r="B235" s="82" t="s">
        <v>198</v>
      </c>
      <c r="C235" s="112"/>
      <c r="D235" s="58"/>
      <c r="E235" s="58"/>
      <c r="F235" s="58"/>
      <c r="G235" s="58"/>
      <c r="H235" s="58"/>
      <c r="I235" s="58"/>
      <c r="J235" s="86">
        <f t="shared" si="6"/>
        <v>0</v>
      </c>
    </row>
    <row r="236" spans="1:10" s="75" customFormat="1" ht="27" x14ac:dyDescent="0.25">
      <c r="A236" s="164">
        <v>3113</v>
      </c>
      <c r="B236" s="78" t="s">
        <v>199</v>
      </c>
      <c r="C236" s="112"/>
      <c r="D236" s="58"/>
      <c r="E236" s="58"/>
      <c r="F236" s="58"/>
      <c r="G236" s="58"/>
      <c r="H236" s="58"/>
      <c r="I236" s="58"/>
      <c r="J236" s="86">
        <f t="shared" si="6"/>
        <v>0</v>
      </c>
    </row>
    <row r="237" spans="1:10" s="75" customFormat="1" ht="13.5" x14ac:dyDescent="0.25">
      <c r="A237" s="164">
        <v>312</v>
      </c>
      <c r="B237" s="82" t="s">
        <v>200</v>
      </c>
      <c r="C237" s="112"/>
      <c r="D237" s="58"/>
      <c r="E237" s="58"/>
      <c r="F237" s="58"/>
      <c r="G237" s="58"/>
      <c r="H237" s="58"/>
      <c r="I237" s="58"/>
      <c r="J237" s="86">
        <f t="shared" si="6"/>
        <v>0</v>
      </c>
    </row>
    <row r="238" spans="1:10" s="75" customFormat="1" ht="13.5" x14ac:dyDescent="0.25">
      <c r="A238" s="164">
        <v>3121</v>
      </c>
      <c r="B238" s="82" t="s">
        <v>201</v>
      </c>
      <c r="C238" s="112"/>
      <c r="D238" s="58">
        <v>25000</v>
      </c>
      <c r="E238" s="58"/>
      <c r="F238" s="58"/>
      <c r="G238" s="58"/>
      <c r="H238" s="58"/>
      <c r="I238" s="58"/>
      <c r="J238" s="86">
        <f t="shared" si="6"/>
        <v>25000</v>
      </c>
    </row>
    <row r="239" spans="1:10" s="75" customFormat="1" ht="13.5" x14ac:dyDescent="0.25">
      <c r="A239" s="164">
        <v>313</v>
      </c>
      <c r="B239" s="82" t="s">
        <v>202</v>
      </c>
      <c r="C239" s="112"/>
      <c r="D239" s="58"/>
      <c r="E239" s="58"/>
      <c r="F239" s="58"/>
      <c r="G239" s="58"/>
      <c r="H239" s="58"/>
      <c r="I239" s="58"/>
      <c r="J239" s="86">
        <f t="shared" si="6"/>
        <v>0</v>
      </c>
    </row>
    <row r="240" spans="1:10" s="75" customFormat="1" ht="13.5" x14ac:dyDescent="0.25">
      <c r="A240" s="164">
        <v>3131</v>
      </c>
      <c r="B240" s="82" t="s">
        <v>203</v>
      </c>
      <c r="C240" s="112"/>
      <c r="D240" s="58"/>
      <c r="E240" s="58"/>
      <c r="F240" s="58"/>
      <c r="G240" s="58"/>
      <c r="H240" s="58"/>
      <c r="I240" s="58"/>
      <c r="J240" s="86">
        <f t="shared" si="6"/>
        <v>0</v>
      </c>
    </row>
    <row r="241" spans="1:10" s="75" customFormat="1" ht="13.5" x14ac:dyDescent="0.25">
      <c r="A241" s="164">
        <v>314</v>
      </c>
      <c r="B241" s="82" t="s">
        <v>4</v>
      </c>
      <c r="C241" s="112"/>
      <c r="D241" s="58"/>
      <c r="E241" s="58"/>
      <c r="F241" s="58"/>
      <c r="G241" s="58"/>
      <c r="H241" s="58"/>
      <c r="I241" s="58"/>
      <c r="J241" s="86">
        <f t="shared" si="6"/>
        <v>0</v>
      </c>
    </row>
    <row r="242" spans="1:10" s="75" customFormat="1" ht="13.5" x14ac:dyDescent="0.25">
      <c r="A242" s="164">
        <v>3141</v>
      </c>
      <c r="B242" s="82" t="s">
        <v>204</v>
      </c>
      <c r="C242" s="112"/>
      <c r="D242" s="58"/>
      <c r="E242" s="58"/>
      <c r="F242" s="58"/>
      <c r="G242" s="58"/>
      <c r="H242" s="58"/>
      <c r="I242" s="58"/>
      <c r="J242" s="86">
        <f t="shared" si="6"/>
        <v>0</v>
      </c>
    </row>
    <row r="243" spans="1:10" s="75" customFormat="1" ht="13.5" x14ac:dyDescent="0.25">
      <c r="A243" s="164">
        <v>315</v>
      </c>
      <c r="B243" s="82" t="s">
        <v>205</v>
      </c>
      <c r="C243" s="112"/>
      <c r="D243" s="58"/>
      <c r="E243" s="58"/>
      <c r="F243" s="58"/>
      <c r="G243" s="58"/>
      <c r="H243" s="58"/>
      <c r="I243" s="58"/>
      <c r="J243" s="86">
        <f t="shared" si="6"/>
        <v>0</v>
      </c>
    </row>
    <row r="244" spans="1:10" s="75" customFormat="1" ht="13.5" x14ac:dyDescent="0.25">
      <c r="A244" s="164">
        <v>3151</v>
      </c>
      <c r="B244" s="82" t="s">
        <v>206</v>
      </c>
      <c r="C244" s="112"/>
      <c r="D244" s="58"/>
      <c r="E244" s="58"/>
      <c r="F244" s="58"/>
      <c r="G244" s="58"/>
      <c r="H244" s="58"/>
      <c r="I244" s="58"/>
      <c r="J244" s="86">
        <f t="shared" si="6"/>
        <v>0</v>
      </c>
    </row>
    <row r="245" spans="1:10" s="75" customFormat="1" ht="13.5" x14ac:dyDescent="0.25">
      <c r="A245" s="164">
        <v>316</v>
      </c>
      <c r="B245" s="82" t="s">
        <v>207</v>
      </c>
      <c r="C245" s="112"/>
      <c r="D245" s="58"/>
      <c r="E245" s="58"/>
      <c r="F245" s="58"/>
      <c r="G245" s="58"/>
      <c r="H245" s="58"/>
      <c r="I245" s="58"/>
      <c r="J245" s="86">
        <f t="shared" si="6"/>
        <v>0</v>
      </c>
    </row>
    <row r="246" spans="1:10" s="75" customFormat="1" ht="13.5" x14ac:dyDescent="0.25">
      <c r="A246" s="164">
        <v>3161</v>
      </c>
      <c r="B246" s="82" t="s">
        <v>208</v>
      </c>
      <c r="C246" s="112"/>
      <c r="D246" s="58"/>
      <c r="E246" s="58"/>
      <c r="F246" s="58"/>
      <c r="G246" s="58"/>
      <c r="H246" s="58"/>
      <c r="I246" s="58"/>
      <c r="J246" s="86">
        <f t="shared" si="6"/>
        <v>0</v>
      </c>
    </row>
    <row r="247" spans="1:10" s="75" customFormat="1" ht="13.5" x14ac:dyDescent="0.25">
      <c r="A247" s="164">
        <v>317</v>
      </c>
      <c r="B247" s="82" t="s">
        <v>209</v>
      </c>
      <c r="C247" s="112"/>
      <c r="D247" s="58"/>
      <c r="E247" s="58"/>
      <c r="F247" s="58"/>
      <c r="G247" s="58"/>
      <c r="H247" s="58"/>
      <c r="I247" s="58"/>
      <c r="J247" s="86">
        <f t="shared" si="6"/>
        <v>0</v>
      </c>
    </row>
    <row r="248" spans="1:10" s="75" customFormat="1" ht="13.5" x14ac:dyDescent="0.25">
      <c r="A248" s="164">
        <v>3171</v>
      </c>
      <c r="B248" s="82" t="s">
        <v>5</v>
      </c>
      <c r="C248" s="112"/>
      <c r="D248" s="58"/>
      <c r="E248" s="58"/>
      <c r="F248" s="58">
        <v>490000</v>
      </c>
      <c r="G248" s="58"/>
      <c r="H248" s="58"/>
      <c r="I248" s="58"/>
      <c r="J248" s="86">
        <f t="shared" si="6"/>
        <v>490000</v>
      </c>
    </row>
    <row r="249" spans="1:10" s="75" customFormat="1" ht="13.5" x14ac:dyDescent="0.25">
      <c r="A249" s="164">
        <v>318</v>
      </c>
      <c r="B249" s="82" t="s">
        <v>210</v>
      </c>
      <c r="C249" s="112"/>
      <c r="D249" s="58"/>
      <c r="E249" s="58"/>
      <c r="F249" s="58"/>
      <c r="G249" s="58"/>
      <c r="H249" s="58"/>
      <c r="I249" s="58"/>
      <c r="J249" s="86">
        <f t="shared" si="6"/>
        <v>0</v>
      </c>
    </row>
    <row r="250" spans="1:10" s="75" customFormat="1" ht="13.5" x14ac:dyDescent="0.25">
      <c r="A250" s="164">
        <v>3181</v>
      </c>
      <c r="B250" s="82" t="s">
        <v>211</v>
      </c>
      <c r="C250" s="112"/>
      <c r="D250" s="58">
        <v>12500</v>
      </c>
      <c r="E250" s="58"/>
      <c r="F250" s="58"/>
      <c r="G250" s="58"/>
      <c r="H250" s="58"/>
      <c r="I250" s="58"/>
      <c r="J250" s="86">
        <f t="shared" si="6"/>
        <v>12500</v>
      </c>
    </row>
    <row r="251" spans="1:10" s="75" customFormat="1" ht="13.5" x14ac:dyDescent="0.25">
      <c r="A251" s="164">
        <v>3182</v>
      </c>
      <c r="B251" s="82" t="s">
        <v>212</v>
      </c>
      <c r="C251" s="112"/>
      <c r="D251" s="58"/>
      <c r="E251" s="58"/>
      <c r="F251" s="58"/>
      <c r="G251" s="58"/>
      <c r="H251" s="58"/>
      <c r="I251" s="58"/>
      <c r="J251" s="86">
        <f t="shared" si="6"/>
        <v>0</v>
      </c>
    </row>
    <row r="252" spans="1:10" s="75" customFormat="1" ht="13.5" x14ac:dyDescent="0.25">
      <c r="A252" s="164">
        <v>319</v>
      </c>
      <c r="B252" s="82" t="s">
        <v>213</v>
      </c>
      <c r="C252" s="112"/>
      <c r="D252" s="58"/>
      <c r="E252" s="58"/>
      <c r="F252" s="58"/>
      <c r="G252" s="58"/>
      <c r="H252" s="58"/>
      <c r="I252" s="58"/>
      <c r="J252" s="86">
        <f t="shared" si="6"/>
        <v>0</v>
      </c>
    </row>
    <row r="253" spans="1:10" s="75" customFormat="1" ht="13.5" x14ac:dyDescent="0.25">
      <c r="A253" s="164">
        <v>3191</v>
      </c>
      <c r="B253" s="82" t="s">
        <v>214</v>
      </c>
      <c r="C253" s="112"/>
      <c r="D253" s="58"/>
      <c r="E253" s="58"/>
      <c r="F253" s="58"/>
      <c r="G253" s="58"/>
      <c r="H253" s="58"/>
      <c r="I253" s="58"/>
      <c r="J253" s="86">
        <f t="shared" si="6"/>
        <v>0</v>
      </c>
    </row>
    <row r="254" spans="1:10" s="75" customFormat="1" ht="13.5" x14ac:dyDescent="0.25">
      <c r="A254" s="164">
        <v>3192</v>
      </c>
      <c r="B254" s="82" t="s">
        <v>215</v>
      </c>
      <c r="C254" s="112"/>
      <c r="D254" s="58"/>
      <c r="E254" s="58"/>
      <c r="F254" s="58"/>
      <c r="G254" s="58"/>
      <c r="H254" s="58"/>
      <c r="I254" s="58"/>
      <c r="J254" s="86">
        <f t="shared" si="6"/>
        <v>0</v>
      </c>
    </row>
    <row r="255" spans="1:10" s="75" customFormat="1" ht="13.5" x14ac:dyDescent="0.25">
      <c r="A255" s="164">
        <v>3193</v>
      </c>
      <c r="B255" s="82" t="s">
        <v>216</v>
      </c>
      <c r="C255" s="112"/>
      <c r="D255" s="58"/>
      <c r="E255" s="58"/>
      <c r="F255" s="58"/>
      <c r="G255" s="58"/>
      <c r="H255" s="58"/>
      <c r="I255" s="58"/>
      <c r="J255" s="86">
        <f t="shared" si="6"/>
        <v>0</v>
      </c>
    </row>
    <row r="256" spans="1:10" s="75" customFormat="1" ht="13.5" x14ac:dyDescent="0.25">
      <c r="A256" s="163">
        <v>3200</v>
      </c>
      <c r="B256" s="87" t="s">
        <v>217</v>
      </c>
      <c r="C256" s="112"/>
      <c r="D256" s="58"/>
      <c r="E256" s="58"/>
      <c r="F256" s="58"/>
      <c r="G256" s="58"/>
      <c r="H256" s="58"/>
      <c r="I256" s="58"/>
      <c r="J256" s="86">
        <f t="shared" si="6"/>
        <v>0</v>
      </c>
    </row>
    <row r="257" spans="1:10" s="75" customFormat="1" ht="13.5" x14ac:dyDescent="0.25">
      <c r="A257" s="164">
        <v>321</v>
      </c>
      <c r="B257" s="82" t="s">
        <v>218</v>
      </c>
      <c r="C257" s="112"/>
      <c r="D257" s="58"/>
      <c r="E257" s="58"/>
      <c r="F257" s="58"/>
      <c r="G257" s="58"/>
      <c r="H257" s="58"/>
      <c r="I257" s="58"/>
      <c r="J257" s="86">
        <f t="shared" si="6"/>
        <v>0</v>
      </c>
    </row>
    <row r="258" spans="1:10" s="75" customFormat="1" ht="13.5" x14ac:dyDescent="0.25">
      <c r="A258" s="164">
        <v>3211</v>
      </c>
      <c r="B258" s="82" t="s">
        <v>218</v>
      </c>
      <c r="C258" s="112"/>
      <c r="D258" s="58"/>
      <c r="E258" s="58"/>
      <c r="F258" s="58"/>
      <c r="G258" s="58"/>
      <c r="H258" s="58"/>
      <c r="I258" s="58"/>
      <c r="J258" s="86">
        <f t="shared" si="6"/>
        <v>0</v>
      </c>
    </row>
    <row r="259" spans="1:10" s="75" customFormat="1" ht="13.5" x14ac:dyDescent="0.25">
      <c r="A259" s="164">
        <v>322</v>
      </c>
      <c r="B259" s="78" t="s">
        <v>14</v>
      </c>
      <c r="C259" s="112"/>
      <c r="D259" s="58"/>
      <c r="E259" s="58"/>
      <c r="F259" s="58"/>
      <c r="G259" s="58"/>
      <c r="H259" s="58"/>
      <c r="I259" s="58"/>
      <c r="J259" s="86">
        <f t="shared" si="6"/>
        <v>0</v>
      </c>
    </row>
    <row r="260" spans="1:10" s="75" customFormat="1" ht="13.5" x14ac:dyDescent="0.25">
      <c r="A260" s="164">
        <v>3221</v>
      </c>
      <c r="B260" s="78" t="s">
        <v>219</v>
      </c>
      <c r="C260" s="112"/>
      <c r="D260" s="58">
        <v>26000</v>
      </c>
      <c r="E260" s="58"/>
      <c r="F260" s="58"/>
      <c r="G260" s="58"/>
      <c r="H260" s="58"/>
      <c r="I260" s="58"/>
      <c r="J260" s="86">
        <f t="shared" si="6"/>
        <v>26000</v>
      </c>
    </row>
    <row r="261" spans="1:10" s="75" customFormat="1" ht="27" x14ac:dyDescent="0.25">
      <c r="A261" s="164">
        <v>323</v>
      </c>
      <c r="B261" s="78" t="s">
        <v>220</v>
      </c>
      <c r="C261" s="112"/>
      <c r="D261" s="58"/>
      <c r="E261" s="58"/>
      <c r="F261" s="58"/>
      <c r="G261" s="58"/>
      <c r="H261" s="58"/>
      <c r="I261" s="58"/>
      <c r="J261" s="86">
        <f t="shared" si="6"/>
        <v>0</v>
      </c>
    </row>
    <row r="262" spans="1:10" s="75" customFormat="1" ht="27" x14ac:dyDescent="0.25">
      <c r="A262" s="164">
        <v>3231</v>
      </c>
      <c r="B262" s="78" t="s">
        <v>220</v>
      </c>
      <c r="C262" s="112"/>
      <c r="D262" s="58"/>
      <c r="E262" s="58"/>
      <c r="F262" s="58"/>
      <c r="G262" s="58"/>
      <c r="H262" s="58"/>
      <c r="I262" s="58"/>
      <c r="J262" s="86">
        <f t="shared" si="6"/>
        <v>0</v>
      </c>
    </row>
    <row r="263" spans="1:10" s="75" customFormat="1" ht="13.5" x14ac:dyDescent="0.25">
      <c r="A263" s="164">
        <v>3232</v>
      </c>
      <c r="B263" s="78" t="s">
        <v>221</v>
      </c>
      <c r="C263" s="112"/>
      <c r="D263" s="58"/>
      <c r="E263" s="58"/>
      <c r="F263" s="58"/>
      <c r="G263" s="69">
        <v>113000</v>
      </c>
      <c r="H263" s="58"/>
      <c r="I263" s="58"/>
      <c r="J263" s="86">
        <f t="shared" si="6"/>
        <v>113000</v>
      </c>
    </row>
    <row r="264" spans="1:10" s="75" customFormat="1" ht="13.5" x14ac:dyDescent="0.25">
      <c r="A264" s="164">
        <v>3233</v>
      </c>
      <c r="B264" s="78" t="s">
        <v>222</v>
      </c>
      <c r="C264" s="112"/>
      <c r="D264" s="58"/>
      <c r="E264" s="58"/>
      <c r="F264" s="58"/>
      <c r="G264" s="58"/>
      <c r="H264" s="58"/>
      <c r="I264" s="58"/>
      <c r="J264" s="86">
        <f t="shared" si="6"/>
        <v>0</v>
      </c>
    </row>
    <row r="265" spans="1:10" s="75" customFormat="1" ht="27" x14ac:dyDescent="0.25">
      <c r="A265" s="164">
        <v>324</v>
      </c>
      <c r="B265" s="78" t="s">
        <v>223</v>
      </c>
      <c r="C265" s="112"/>
      <c r="D265" s="58"/>
      <c r="E265" s="58"/>
      <c r="F265" s="58"/>
      <c r="G265" s="58"/>
      <c r="H265" s="58"/>
      <c r="I265" s="58"/>
      <c r="J265" s="86">
        <f t="shared" si="6"/>
        <v>0</v>
      </c>
    </row>
    <row r="266" spans="1:10" s="75" customFormat="1" ht="27" x14ac:dyDescent="0.25">
      <c r="A266" s="164">
        <v>3241</v>
      </c>
      <c r="B266" s="78" t="s">
        <v>223</v>
      </c>
      <c r="C266" s="112"/>
      <c r="D266" s="58"/>
      <c r="E266" s="58"/>
      <c r="F266" s="58"/>
      <c r="G266" s="58"/>
      <c r="H266" s="58"/>
      <c r="I266" s="58"/>
      <c r="J266" s="86">
        <f t="shared" si="6"/>
        <v>0</v>
      </c>
    </row>
    <row r="267" spans="1:10" s="75" customFormat="1" ht="13.5" x14ac:dyDescent="0.25">
      <c r="A267" s="164">
        <v>325</v>
      </c>
      <c r="B267" s="78" t="s">
        <v>224</v>
      </c>
      <c r="C267" s="112"/>
      <c r="D267" s="58"/>
      <c r="E267" s="58"/>
      <c r="F267" s="58"/>
      <c r="G267" s="58"/>
      <c r="H267" s="58"/>
      <c r="I267" s="58"/>
      <c r="J267" s="86">
        <f t="shared" si="6"/>
        <v>0</v>
      </c>
    </row>
    <row r="268" spans="1:10" s="75" customFormat="1" ht="40.5" x14ac:dyDescent="0.25">
      <c r="A268" s="164">
        <v>3251</v>
      </c>
      <c r="B268" s="78" t="s">
        <v>225</v>
      </c>
      <c r="C268" s="112"/>
      <c r="D268" s="58"/>
      <c r="E268" s="58"/>
      <c r="F268" s="58"/>
      <c r="G268" s="58"/>
      <c r="H268" s="58"/>
      <c r="I268" s="58"/>
      <c r="J268" s="86">
        <f t="shared" si="6"/>
        <v>0</v>
      </c>
    </row>
    <row r="269" spans="1:10" s="75" customFormat="1" ht="27" x14ac:dyDescent="0.25">
      <c r="A269" s="164">
        <v>3252</v>
      </c>
      <c r="B269" s="78" t="s">
        <v>226</v>
      </c>
      <c r="C269" s="112"/>
      <c r="D269" s="58"/>
      <c r="E269" s="58"/>
      <c r="F269" s="58"/>
      <c r="G269" s="58"/>
      <c r="H269" s="58"/>
      <c r="I269" s="58"/>
      <c r="J269" s="86">
        <f t="shared" si="6"/>
        <v>0</v>
      </c>
    </row>
    <row r="270" spans="1:10" s="75" customFormat="1" ht="27" x14ac:dyDescent="0.25">
      <c r="A270" s="164">
        <v>3253</v>
      </c>
      <c r="B270" s="78" t="s">
        <v>227</v>
      </c>
      <c r="C270" s="112"/>
      <c r="D270" s="58"/>
      <c r="E270" s="58"/>
      <c r="F270" s="58"/>
      <c r="G270" s="58"/>
      <c r="H270" s="58"/>
      <c r="I270" s="58"/>
      <c r="J270" s="86">
        <f t="shared" si="6"/>
        <v>0</v>
      </c>
    </row>
    <row r="271" spans="1:10" s="75" customFormat="1" ht="27" x14ac:dyDescent="0.25">
      <c r="A271" s="164">
        <v>3254</v>
      </c>
      <c r="B271" s="78" t="s">
        <v>228</v>
      </c>
      <c r="C271" s="112"/>
      <c r="D271" s="58"/>
      <c r="E271" s="58"/>
      <c r="F271" s="58"/>
      <c r="G271" s="58"/>
      <c r="H271" s="58"/>
      <c r="I271" s="58"/>
      <c r="J271" s="86">
        <f t="shared" si="6"/>
        <v>0</v>
      </c>
    </row>
    <row r="272" spans="1:10" s="75" customFormat="1" ht="13.5" x14ac:dyDescent="0.25">
      <c r="A272" s="164">
        <v>326</v>
      </c>
      <c r="B272" s="78" t="s">
        <v>229</v>
      </c>
      <c r="C272" s="112"/>
      <c r="D272" s="58"/>
      <c r="E272" s="58"/>
      <c r="F272" s="58"/>
      <c r="G272" s="58"/>
      <c r="H272" s="58"/>
      <c r="I272" s="58"/>
      <c r="J272" s="86">
        <f t="shared" si="6"/>
        <v>0</v>
      </c>
    </row>
    <row r="273" spans="1:10" s="75" customFormat="1" ht="13.5" x14ac:dyDescent="0.25">
      <c r="A273" s="164">
        <v>3261</v>
      </c>
      <c r="B273" s="78" t="s">
        <v>229</v>
      </c>
      <c r="C273" s="112"/>
      <c r="D273" s="58"/>
      <c r="E273" s="58">
        <v>275000</v>
      </c>
      <c r="F273" s="58"/>
      <c r="G273" s="58"/>
      <c r="H273" s="58"/>
      <c r="I273" s="58"/>
      <c r="J273" s="86">
        <f t="shared" si="6"/>
        <v>275000</v>
      </c>
    </row>
    <row r="274" spans="1:10" s="75" customFormat="1" ht="13.5" x14ac:dyDescent="0.25">
      <c r="A274" s="164">
        <v>327</v>
      </c>
      <c r="B274" s="78" t="s">
        <v>230</v>
      </c>
      <c r="C274" s="112"/>
      <c r="D274" s="58"/>
      <c r="E274" s="58"/>
      <c r="F274" s="58"/>
      <c r="G274" s="58"/>
      <c r="H274" s="58"/>
      <c r="I274" s="58"/>
      <c r="J274" s="86">
        <f t="shared" si="6"/>
        <v>0</v>
      </c>
    </row>
    <row r="275" spans="1:10" s="75" customFormat="1" ht="13.5" x14ac:dyDescent="0.25">
      <c r="A275" s="164">
        <v>3271</v>
      </c>
      <c r="B275" s="78" t="s">
        <v>231</v>
      </c>
      <c r="C275" s="112"/>
      <c r="D275" s="58"/>
      <c r="E275" s="58"/>
      <c r="F275" s="58"/>
      <c r="G275" s="58"/>
      <c r="H275" s="58"/>
      <c r="I275" s="58"/>
      <c r="J275" s="86">
        <f t="shared" si="6"/>
        <v>0</v>
      </c>
    </row>
    <row r="276" spans="1:10" s="75" customFormat="1" ht="13.5" x14ac:dyDescent="0.25">
      <c r="A276" s="164">
        <v>328</v>
      </c>
      <c r="B276" s="78" t="s">
        <v>232</v>
      </c>
      <c r="C276" s="112"/>
      <c r="D276" s="58"/>
      <c r="E276" s="58"/>
      <c r="F276" s="58"/>
      <c r="G276" s="58"/>
      <c r="H276" s="58"/>
      <c r="I276" s="58"/>
      <c r="J276" s="86">
        <f t="shared" si="6"/>
        <v>0</v>
      </c>
    </row>
    <row r="277" spans="1:10" s="75" customFormat="1" ht="13.5" x14ac:dyDescent="0.25">
      <c r="A277" s="164">
        <v>3281</v>
      </c>
      <c r="B277" s="78" t="s">
        <v>233</v>
      </c>
      <c r="C277" s="112"/>
      <c r="D277" s="58"/>
      <c r="E277" s="58"/>
      <c r="F277" s="58"/>
      <c r="G277" s="58"/>
      <c r="H277" s="58"/>
      <c r="I277" s="58"/>
      <c r="J277" s="86">
        <f t="shared" si="6"/>
        <v>0</v>
      </c>
    </row>
    <row r="278" spans="1:10" s="75" customFormat="1" ht="13.5" x14ac:dyDescent="0.25">
      <c r="A278" s="164">
        <v>329</v>
      </c>
      <c r="B278" s="78" t="s">
        <v>234</v>
      </c>
      <c r="C278" s="112"/>
      <c r="D278" s="58"/>
      <c r="E278" s="58"/>
      <c r="F278" s="58"/>
      <c r="G278" s="58"/>
      <c r="H278" s="58"/>
      <c r="I278" s="58"/>
      <c r="J278" s="86">
        <f t="shared" si="6"/>
        <v>0</v>
      </c>
    </row>
    <row r="279" spans="1:10" s="75" customFormat="1" ht="13.5" x14ac:dyDescent="0.25">
      <c r="A279" s="164">
        <v>3291</v>
      </c>
      <c r="B279" s="78" t="s">
        <v>235</v>
      </c>
      <c r="C279" s="112"/>
      <c r="D279" s="58">
        <v>75300</v>
      </c>
      <c r="E279" s="58"/>
      <c r="F279" s="58"/>
      <c r="G279" s="58"/>
      <c r="H279" s="58"/>
      <c r="I279" s="58"/>
      <c r="J279" s="86">
        <f t="shared" si="6"/>
        <v>75300</v>
      </c>
    </row>
    <row r="280" spans="1:10" s="75" customFormat="1" ht="13.5" x14ac:dyDescent="0.25">
      <c r="A280" s="164">
        <v>3291</v>
      </c>
      <c r="B280" s="78" t="s">
        <v>235</v>
      </c>
      <c r="C280" s="112"/>
      <c r="D280" s="58"/>
      <c r="E280" s="58"/>
      <c r="F280" s="58"/>
      <c r="G280" s="58"/>
      <c r="H280" s="58"/>
      <c r="I280" s="58"/>
      <c r="J280" s="86">
        <f t="shared" si="6"/>
        <v>0</v>
      </c>
    </row>
    <row r="281" spans="1:10" s="75" customFormat="1" ht="13.5" x14ac:dyDescent="0.25">
      <c r="A281" s="164">
        <v>3292</v>
      </c>
      <c r="B281" s="78" t="s">
        <v>236</v>
      </c>
      <c r="C281" s="112"/>
      <c r="D281" s="58"/>
      <c r="E281" s="58"/>
      <c r="F281" s="58"/>
      <c r="G281" s="58"/>
      <c r="H281" s="58"/>
      <c r="I281" s="58"/>
      <c r="J281" s="86">
        <f t="shared" si="6"/>
        <v>0</v>
      </c>
    </row>
    <row r="282" spans="1:10" s="75" customFormat="1" ht="13.5" x14ac:dyDescent="0.25">
      <c r="A282" s="164">
        <v>3293</v>
      </c>
      <c r="B282" s="78" t="s">
        <v>237</v>
      </c>
      <c r="C282" s="112"/>
      <c r="D282" s="58"/>
      <c r="E282" s="58"/>
      <c r="F282" s="58"/>
      <c r="G282" s="58"/>
      <c r="H282" s="58"/>
      <c r="I282" s="58"/>
      <c r="J282" s="86">
        <f t="shared" si="6"/>
        <v>0</v>
      </c>
    </row>
    <row r="283" spans="1:10" s="75" customFormat="1" ht="26.25" x14ac:dyDescent="0.25">
      <c r="A283" s="163">
        <v>3300</v>
      </c>
      <c r="B283" s="79" t="s">
        <v>238</v>
      </c>
      <c r="C283" s="112"/>
      <c r="D283" s="58"/>
      <c r="E283" s="58"/>
      <c r="F283" s="58"/>
      <c r="G283" s="58"/>
      <c r="H283" s="58"/>
      <c r="I283" s="58"/>
      <c r="J283" s="86">
        <f t="shared" si="6"/>
        <v>0</v>
      </c>
    </row>
    <row r="284" spans="1:10" s="75" customFormat="1" ht="13.5" x14ac:dyDescent="0.25">
      <c r="A284" s="164">
        <v>331</v>
      </c>
      <c r="B284" s="78" t="s">
        <v>239</v>
      </c>
      <c r="C284" s="112"/>
      <c r="D284" s="58"/>
      <c r="E284" s="58"/>
      <c r="F284" s="58"/>
      <c r="G284" s="58"/>
      <c r="H284" s="58"/>
      <c r="I284" s="58"/>
      <c r="J284" s="86">
        <f t="shared" si="6"/>
        <v>0</v>
      </c>
    </row>
    <row r="285" spans="1:10" s="75" customFormat="1" ht="13.5" x14ac:dyDescent="0.25">
      <c r="A285" s="164">
        <v>3311</v>
      </c>
      <c r="B285" s="78" t="s">
        <v>239</v>
      </c>
      <c r="C285" s="112"/>
      <c r="D285" s="58">
        <v>200000</v>
      </c>
      <c r="E285" s="58"/>
      <c r="F285" s="58"/>
      <c r="G285" s="58"/>
      <c r="H285" s="58"/>
      <c r="I285" s="58"/>
      <c r="J285" s="86">
        <f t="shared" si="6"/>
        <v>200000</v>
      </c>
    </row>
    <row r="286" spans="1:10" s="75" customFormat="1" ht="27" x14ac:dyDescent="0.25">
      <c r="A286" s="164">
        <v>332</v>
      </c>
      <c r="B286" s="78" t="s">
        <v>240</v>
      </c>
      <c r="C286" s="112"/>
      <c r="D286" s="58"/>
      <c r="E286" s="58"/>
      <c r="F286" s="58"/>
      <c r="G286" s="58"/>
      <c r="H286" s="58"/>
      <c r="I286" s="58"/>
      <c r="J286" s="86">
        <f t="shared" si="6"/>
        <v>0</v>
      </c>
    </row>
    <row r="287" spans="1:10" s="75" customFormat="1" ht="27" x14ac:dyDescent="0.25">
      <c r="A287" s="164">
        <v>3321</v>
      </c>
      <c r="B287" s="78" t="s">
        <v>240</v>
      </c>
      <c r="C287" s="112"/>
      <c r="D287" s="58">
        <v>2500</v>
      </c>
      <c r="E287" s="58"/>
      <c r="F287" s="58"/>
      <c r="G287" s="58"/>
      <c r="H287" s="58"/>
      <c r="I287" s="58"/>
      <c r="J287" s="86">
        <f t="shared" si="6"/>
        <v>2500</v>
      </c>
    </row>
    <row r="288" spans="1:10" s="75" customFormat="1" ht="27" x14ac:dyDescent="0.25">
      <c r="A288" s="164">
        <v>333</v>
      </c>
      <c r="B288" s="78" t="s">
        <v>241</v>
      </c>
      <c r="C288" s="112"/>
      <c r="D288" s="58"/>
      <c r="E288" s="58"/>
      <c r="F288" s="58"/>
      <c r="G288" s="58"/>
      <c r="H288" s="58"/>
      <c r="I288" s="58"/>
      <c r="J288" s="86">
        <f t="shared" si="6"/>
        <v>0</v>
      </c>
    </row>
    <row r="289" spans="1:11" s="75" customFormat="1" ht="13.5" x14ac:dyDescent="0.25">
      <c r="A289" s="164">
        <v>3331</v>
      </c>
      <c r="B289" s="78" t="s">
        <v>242</v>
      </c>
      <c r="C289" s="112"/>
      <c r="D289" s="58">
        <f>177040+150000+1000</f>
        <v>328040</v>
      </c>
      <c r="E289" s="58">
        <f>76760-11600</f>
        <v>65160</v>
      </c>
      <c r="F289" s="58"/>
      <c r="G289" s="58"/>
      <c r="H289" s="58"/>
      <c r="I289" s="58"/>
      <c r="J289" s="86">
        <f t="shared" si="6"/>
        <v>393200</v>
      </c>
      <c r="K289" s="75" t="s">
        <v>634</v>
      </c>
    </row>
    <row r="290" spans="1:11" s="75" customFormat="1" ht="13.5" x14ac:dyDescent="0.25">
      <c r="A290" s="164">
        <v>334</v>
      </c>
      <c r="B290" s="78" t="s">
        <v>243</v>
      </c>
      <c r="C290" s="112"/>
      <c r="D290" s="58"/>
      <c r="E290" s="58"/>
      <c r="F290" s="58"/>
      <c r="G290" s="58"/>
      <c r="H290" s="58"/>
      <c r="I290" s="58"/>
      <c r="J290" s="86">
        <f t="shared" si="6"/>
        <v>0</v>
      </c>
    </row>
    <row r="291" spans="1:11" s="75" customFormat="1" ht="13.5" x14ac:dyDescent="0.25">
      <c r="A291" s="164">
        <v>3341</v>
      </c>
      <c r="B291" s="78" t="s">
        <v>244</v>
      </c>
      <c r="C291" s="112"/>
      <c r="D291" s="58"/>
      <c r="E291" s="58"/>
      <c r="F291" s="58"/>
      <c r="G291" s="58"/>
      <c r="H291" s="58"/>
      <c r="I291" s="58"/>
      <c r="J291" s="86">
        <f t="shared" si="6"/>
        <v>0</v>
      </c>
    </row>
    <row r="292" spans="1:11" s="75" customFormat="1" ht="13.5" x14ac:dyDescent="0.25">
      <c r="A292" s="164">
        <v>3342</v>
      </c>
      <c r="B292" s="78" t="s">
        <v>245</v>
      </c>
      <c r="C292" s="112"/>
      <c r="D292" s="58">
        <v>150000</v>
      </c>
      <c r="E292" s="58"/>
      <c r="F292" s="58"/>
      <c r="G292" s="58"/>
      <c r="H292" s="58"/>
      <c r="I292" s="58"/>
      <c r="J292" s="86">
        <f t="shared" si="6"/>
        <v>150000</v>
      </c>
    </row>
    <row r="293" spans="1:11" s="75" customFormat="1" ht="13.5" x14ac:dyDescent="0.25">
      <c r="A293" s="164">
        <v>335</v>
      </c>
      <c r="B293" s="78" t="s">
        <v>246</v>
      </c>
      <c r="C293" s="112"/>
      <c r="D293" s="58"/>
      <c r="E293" s="58"/>
      <c r="F293" s="58"/>
      <c r="G293" s="58"/>
      <c r="H293" s="58"/>
      <c r="I293" s="58"/>
      <c r="J293" s="86">
        <f t="shared" si="6"/>
        <v>0</v>
      </c>
    </row>
    <row r="294" spans="1:11" s="75" customFormat="1" ht="13.5" x14ac:dyDescent="0.25">
      <c r="A294" s="164">
        <v>3351</v>
      </c>
      <c r="B294" s="78" t="s">
        <v>246</v>
      </c>
      <c r="C294" s="112"/>
      <c r="D294" s="58"/>
      <c r="E294" s="58"/>
      <c r="F294" s="58"/>
      <c r="G294" s="58"/>
      <c r="H294" s="58"/>
      <c r="I294" s="58"/>
      <c r="J294" s="86">
        <f t="shared" si="6"/>
        <v>0</v>
      </c>
    </row>
    <row r="295" spans="1:11" s="75" customFormat="1" ht="27" x14ac:dyDescent="0.25">
      <c r="A295" s="164">
        <v>336</v>
      </c>
      <c r="B295" s="78" t="s">
        <v>247</v>
      </c>
      <c r="C295" s="112"/>
      <c r="D295" s="58"/>
      <c r="E295" s="58"/>
      <c r="F295" s="58"/>
      <c r="G295" s="58"/>
      <c r="H295" s="58"/>
      <c r="I295" s="58"/>
      <c r="J295" s="86">
        <f t="shared" si="6"/>
        <v>0</v>
      </c>
    </row>
    <row r="296" spans="1:11" s="75" customFormat="1" ht="13.5" x14ac:dyDescent="0.25">
      <c r="A296" s="164">
        <v>3361</v>
      </c>
      <c r="B296" s="78" t="s">
        <v>248</v>
      </c>
      <c r="C296" s="112"/>
      <c r="D296" s="58"/>
      <c r="E296" s="58"/>
      <c r="F296" s="58"/>
      <c r="G296" s="58"/>
      <c r="H296" s="58"/>
      <c r="I296" s="58"/>
      <c r="J296" s="86">
        <f t="shared" ref="J296:J359" si="7">SUM(C296:I296)</f>
        <v>0</v>
      </c>
    </row>
    <row r="297" spans="1:11" s="75" customFormat="1" ht="13.5" x14ac:dyDescent="0.25">
      <c r="A297" s="164">
        <v>3362</v>
      </c>
      <c r="B297" s="78" t="s">
        <v>249</v>
      </c>
      <c r="C297" s="112"/>
      <c r="D297" s="58"/>
      <c r="E297" s="58">
        <v>97000</v>
      </c>
      <c r="F297" s="58"/>
      <c r="G297" s="58"/>
      <c r="H297" s="58"/>
      <c r="I297" s="58"/>
      <c r="J297" s="86">
        <f t="shared" si="7"/>
        <v>97000</v>
      </c>
    </row>
    <row r="298" spans="1:11" s="75" customFormat="1" ht="27" x14ac:dyDescent="0.25">
      <c r="A298" s="164">
        <v>3363</v>
      </c>
      <c r="B298" s="78" t="s">
        <v>250</v>
      </c>
      <c r="C298" s="112"/>
      <c r="D298" s="58"/>
      <c r="E298" s="58">
        <v>40000</v>
      </c>
      <c r="F298" s="58"/>
      <c r="G298" s="58"/>
      <c r="H298" s="58"/>
      <c r="I298" s="58"/>
      <c r="J298" s="86">
        <f t="shared" si="7"/>
        <v>40000</v>
      </c>
    </row>
    <row r="299" spans="1:11" s="75" customFormat="1" ht="13.5" x14ac:dyDescent="0.25">
      <c r="A299" s="164">
        <v>3364</v>
      </c>
      <c r="B299" s="78" t="s">
        <v>251</v>
      </c>
      <c r="C299" s="112"/>
      <c r="D299" s="58"/>
      <c r="E299" s="58"/>
      <c r="F299" s="58"/>
      <c r="G299" s="58"/>
      <c r="H299" s="58"/>
      <c r="I299" s="58"/>
      <c r="J299" s="86">
        <f t="shared" si="7"/>
        <v>0</v>
      </c>
    </row>
    <row r="300" spans="1:11" s="75" customFormat="1" ht="27" x14ac:dyDescent="0.25">
      <c r="A300" s="164">
        <v>3365</v>
      </c>
      <c r="B300" s="78" t="s">
        <v>252</v>
      </c>
      <c r="C300" s="112"/>
      <c r="D300" s="58"/>
      <c r="E300" s="58"/>
      <c r="F300" s="58"/>
      <c r="G300" s="58"/>
      <c r="H300" s="58"/>
      <c r="I300" s="58"/>
      <c r="J300" s="86">
        <f t="shared" si="7"/>
        <v>0</v>
      </c>
    </row>
    <row r="301" spans="1:11" s="75" customFormat="1" ht="13.5" x14ac:dyDescent="0.25">
      <c r="A301" s="164">
        <v>3366</v>
      </c>
      <c r="B301" s="78" t="s">
        <v>253</v>
      </c>
      <c r="C301" s="112"/>
      <c r="D301" s="58"/>
      <c r="E301" s="58"/>
      <c r="F301" s="58"/>
      <c r="G301" s="58"/>
      <c r="H301" s="58">
        <v>30000</v>
      </c>
      <c r="I301" s="58"/>
      <c r="J301" s="86">
        <f t="shared" si="7"/>
        <v>30000</v>
      </c>
    </row>
    <row r="302" spans="1:11" s="75" customFormat="1" ht="13.5" x14ac:dyDescent="0.25">
      <c r="A302" s="164">
        <v>337</v>
      </c>
      <c r="B302" s="78" t="s">
        <v>254</v>
      </c>
      <c r="C302" s="112"/>
      <c r="D302" s="58"/>
      <c r="E302" s="58"/>
      <c r="F302" s="58"/>
      <c r="G302" s="58"/>
      <c r="H302" s="58"/>
      <c r="I302" s="58"/>
      <c r="J302" s="86">
        <f t="shared" si="7"/>
        <v>0</v>
      </c>
    </row>
    <row r="303" spans="1:11" s="75" customFormat="1" ht="13.5" x14ac:dyDescent="0.25">
      <c r="A303" s="164">
        <v>3371</v>
      </c>
      <c r="B303" s="78" t="s">
        <v>254</v>
      </c>
      <c r="C303" s="112"/>
      <c r="D303" s="58"/>
      <c r="E303" s="58"/>
      <c r="F303" s="58"/>
      <c r="G303" s="58"/>
      <c r="H303" s="58"/>
      <c r="I303" s="58"/>
      <c r="J303" s="86">
        <f t="shared" si="7"/>
        <v>0</v>
      </c>
    </row>
    <row r="304" spans="1:11" s="75" customFormat="1" ht="13.5" x14ac:dyDescent="0.25">
      <c r="A304" s="164">
        <v>338</v>
      </c>
      <c r="B304" s="78" t="s">
        <v>255</v>
      </c>
      <c r="C304" s="112"/>
      <c r="D304" s="58"/>
      <c r="E304" s="58"/>
      <c r="F304" s="58"/>
      <c r="G304" s="58"/>
      <c r="H304" s="58"/>
      <c r="I304" s="58"/>
      <c r="J304" s="86">
        <f t="shared" si="7"/>
        <v>0</v>
      </c>
    </row>
    <row r="305" spans="1:10" s="75" customFormat="1" ht="13.5" x14ac:dyDescent="0.25">
      <c r="A305" s="164">
        <v>3381</v>
      </c>
      <c r="B305" s="78" t="s">
        <v>255</v>
      </c>
      <c r="C305" s="112"/>
      <c r="D305" s="58"/>
      <c r="E305" s="58"/>
      <c r="F305" s="58"/>
      <c r="G305" s="58"/>
      <c r="H305" s="58"/>
      <c r="I305" s="58"/>
      <c r="J305" s="86">
        <f t="shared" si="7"/>
        <v>0</v>
      </c>
    </row>
    <row r="306" spans="1:10" s="75" customFormat="1" ht="13.5" x14ac:dyDescent="0.25">
      <c r="A306" s="164">
        <v>339</v>
      </c>
      <c r="B306" s="78" t="s">
        <v>256</v>
      </c>
      <c r="C306" s="112"/>
      <c r="D306" s="58"/>
      <c r="E306" s="58"/>
      <c r="F306" s="58"/>
      <c r="G306" s="58"/>
      <c r="H306" s="58"/>
      <c r="I306" s="58"/>
      <c r="J306" s="86">
        <f t="shared" si="7"/>
        <v>0</v>
      </c>
    </row>
    <row r="307" spans="1:10" s="75" customFormat="1" ht="13.5" x14ac:dyDescent="0.25">
      <c r="A307" s="164">
        <v>3391</v>
      </c>
      <c r="B307" s="78" t="s">
        <v>256</v>
      </c>
      <c r="C307" s="112"/>
      <c r="D307" s="58"/>
      <c r="E307" s="58">
        <v>486000</v>
      </c>
      <c r="F307" s="58"/>
      <c r="G307" s="58"/>
      <c r="H307" s="58"/>
      <c r="I307" s="58"/>
      <c r="J307" s="86">
        <f t="shared" si="7"/>
        <v>486000</v>
      </c>
    </row>
    <row r="308" spans="1:10" s="75" customFormat="1" ht="13.5" x14ac:dyDescent="0.25">
      <c r="A308" s="163">
        <v>3400</v>
      </c>
      <c r="B308" s="79" t="s">
        <v>257</v>
      </c>
      <c r="C308" s="112"/>
      <c r="D308" s="58"/>
      <c r="E308" s="58"/>
      <c r="F308" s="58"/>
      <c r="G308" s="58"/>
      <c r="H308" s="58"/>
      <c r="I308" s="58"/>
      <c r="J308" s="86">
        <f t="shared" si="7"/>
        <v>0</v>
      </c>
    </row>
    <row r="309" spans="1:10" s="75" customFormat="1" ht="13.5" x14ac:dyDescent="0.25">
      <c r="A309" s="164">
        <v>341</v>
      </c>
      <c r="B309" s="78" t="s">
        <v>6</v>
      </c>
      <c r="C309" s="112"/>
      <c r="D309" s="58"/>
      <c r="E309" s="58"/>
      <c r="F309" s="58"/>
      <c r="G309" s="58"/>
      <c r="H309" s="58"/>
      <c r="I309" s="58"/>
      <c r="J309" s="86">
        <f t="shared" si="7"/>
        <v>0</v>
      </c>
    </row>
    <row r="310" spans="1:10" s="75" customFormat="1" ht="13.5" x14ac:dyDescent="0.25">
      <c r="A310" s="164">
        <v>3411</v>
      </c>
      <c r="B310" s="78" t="s">
        <v>258</v>
      </c>
      <c r="C310" s="112"/>
      <c r="D310" s="58">
        <v>30000</v>
      </c>
      <c r="E310" s="58"/>
      <c r="F310" s="58"/>
      <c r="G310" s="58"/>
      <c r="H310" s="58"/>
      <c r="I310" s="58"/>
      <c r="J310" s="86">
        <f t="shared" si="7"/>
        <v>30000</v>
      </c>
    </row>
    <row r="311" spans="1:10" s="75" customFormat="1" ht="13.5" x14ac:dyDescent="0.25">
      <c r="A311" s="164">
        <v>342</v>
      </c>
      <c r="B311" s="78" t="s">
        <v>259</v>
      </c>
      <c r="C311" s="112"/>
      <c r="D311" s="58"/>
      <c r="E311" s="58"/>
      <c r="F311" s="58"/>
      <c r="G311" s="58"/>
      <c r="H311" s="58"/>
      <c r="I311" s="58"/>
      <c r="J311" s="86">
        <f t="shared" si="7"/>
        <v>0</v>
      </c>
    </row>
    <row r="312" spans="1:10" s="75" customFormat="1" ht="13.5" x14ac:dyDescent="0.25">
      <c r="A312" s="164">
        <v>3421</v>
      </c>
      <c r="B312" s="78" t="s">
        <v>260</v>
      </c>
      <c r="C312" s="112"/>
      <c r="D312" s="58"/>
      <c r="E312" s="58"/>
      <c r="F312" s="58"/>
      <c r="G312" s="58"/>
      <c r="H312" s="58"/>
      <c r="I312" s="58"/>
      <c r="J312" s="86">
        <f t="shared" si="7"/>
        <v>0</v>
      </c>
    </row>
    <row r="313" spans="1:10" s="75" customFormat="1" ht="13.5" x14ac:dyDescent="0.25">
      <c r="A313" s="164">
        <v>343</v>
      </c>
      <c r="B313" s="78" t="s">
        <v>261</v>
      </c>
      <c r="C313" s="112"/>
      <c r="D313" s="58"/>
      <c r="E313" s="58"/>
      <c r="F313" s="58"/>
      <c r="G313" s="58"/>
      <c r="H313" s="58"/>
      <c r="I313" s="58"/>
      <c r="J313" s="86">
        <f t="shared" si="7"/>
        <v>0</v>
      </c>
    </row>
    <row r="314" spans="1:10" s="75" customFormat="1" ht="13.5" x14ac:dyDescent="0.25">
      <c r="A314" s="164">
        <v>3431</v>
      </c>
      <c r="B314" s="78" t="s">
        <v>261</v>
      </c>
      <c r="C314" s="112"/>
      <c r="D314" s="58"/>
      <c r="E314" s="58"/>
      <c r="F314" s="58"/>
      <c r="G314" s="58"/>
      <c r="H314" s="58"/>
      <c r="I314" s="58"/>
      <c r="J314" s="86">
        <f t="shared" si="7"/>
        <v>0</v>
      </c>
    </row>
    <row r="315" spans="1:10" s="75" customFormat="1" ht="13.5" x14ac:dyDescent="0.25">
      <c r="A315" s="164">
        <v>344</v>
      </c>
      <c r="B315" s="78" t="s">
        <v>262</v>
      </c>
      <c r="C315" s="112"/>
      <c r="D315" s="58"/>
      <c r="E315" s="58"/>
      <c r="F315" s="58"/>
      <c r="G315" s="58"/>
      <c r="H315" s="58"/>
      <c r="I315" s="58"/>
      <c r="J315" s="86">
        <f t="shared" si="7"/>
        <v>0</v>
      </c>
    </row>
    <row r="316" spans="1:10" s="75" customFormat="1" ht="13.5" x14ac:dyDescent="0.25">
      <c r="A316" s="164">
        <v>3441</v>
      </c>
      <c r="B316" s="78" t="s">
        <v>263</v>
      </c>
      <c r="C316" s="112"/>
      <c r="D316" s="58"/>
      <c r="E316" s="58"/>
      <c r="F316" s="58"/>
      <c r="G316" s="58"/>
      <c r="H316" s="58"/>
      <c r="I316" s="58"/>
      <c r="J316" s="86">
        <f t="shared" si="7"/>
        <v>0</v>
      </c>
    </row>
    <row r="317" spans="1:10" s="75" customFormat="1" ht="13.5" x14ac:dyDescent="0.25">
      <c r="A317" s="164">
        <v>345</v>
      </c>
      <c r="B317" s="78" t="s">
        <v>7</v>
      </c>
      <c r="C317" s="112"/>
      <c r="D317" s="58"/>
      <c r="E317" s="58"/>
      <c r="F317" s="58"/>
      <c r="G317" s="58"/>
      <c r="H317" s="58"/>
      <c r="I317" s="58"/>
      <c r="J317" s="86">
        <f t="shared" si="7"/>
        <v>0</v>
      </c>
    </row>
    <row r="318" spans="1:10" s="75" customFormat="1" ht="13.5" x14ac:dyDescent="0.25">
      <c r="A318" s="164">
        <v>3451</v>
      </c>
      <c r="B318" s="78" t="s">
        <v>264</v>
      </c>
      <c r="C318" s="112"/>
      <c r="E318" s="58"/>
      <c r="F318" s="58"/>
      <c r="G318" s="70">
        <f>210000-100000</f>
        <v>110000</v>
      </c>
      <c r="H318" s="58"/>
      <c r="I318" s="58"/>
      <c r="J318" s="86">
        <f t="shared" si="7"/>
        <v>110000</v>
      </c>
    </row>
    <row r="319" spans="1:10" s="75" customFormat="1" ht="13.5" x14ac:dyDescent="0.25">
      <c r="A319" s="164">
        <v>346</v>
      </c>
      <c r="B319" s="78" t="s">
        <v>265</v>
      </c>
      <c r="C319" s="112"/>
      <c r="D319" s="58"/>
      <c r="E319" s="58"/>
      <c r="F319" s="58"/>
      <c r="G319" s="58"/>
      <c r="H319" s="58"/>
      <c r="I319" s="58"/>
      <c r="J319" s="86">
        <f t="shared" si="7"/>
        <v>0</v>
      </c>
    </row>
    <row r="320" spans="1:10" s="75" customFormat="1" ht="13.5" x14ac:dyDescent="0.25">
      <c r="A320" s="164">
        <v>3461</v>
      </c>
      <c r="B320" s="78" t="s">
        <v>266</v>
      </c>
      <c r="C320" s="112"/>
      <c r="D320" s="58"/>
      <c r="E320" s="58"/>
      <c r="F320" s="58"/>
      <c r="G320" s="58"/>
      <c r="H320" s="58"/>
      <c r="I320" s="58"/>
      <c r="J320" s="86">
        <f t="shared" si="7"/>
        <v>0</v>
      </c>
    </row>
    <row r="321" spans="1:10" s="75" customFormat="1" ht="13.5" x14ac:dyDescent="0.25">
      <c r="A321" s="164">
        <v>347</v>
      </c>
      <c r="B321" s="78" t="s">
        <v>267</v>
      </c>
      <c r="C321" s="112"/>
      <c r="D321" s="58"/>
      <c r="E321" s="58"/>
      <c r="F321" s="58"/>
      <c r="G321" s="58"/>
      <c r="H321" s="58"/>
      <c r="I321" s="58"/>
      <c r="J321" s="86">
        <f t="shared" si="7"/>
        <v>0</v>
      </c>
    </row>
    <row r="322" spans="1:10" s="75" customFormat="1" ht="13.5" x14ac:dyDescent="0.25">
      <c r="A322" s="164">
        <v>3471</v>
      </c>
      <c r="B322" s="78" t="s">
        <v>267</v>
      </c>
      <c r="C322" s="112"/>
      <c r="D322" s="58">
        <v>17000</v>
      </c>
      <c r="E322" s="58"/>
      <c r="F322" s="58"/>
      <c r="G322" s="58"/>
      <c r="H322" s="58"/>
      <c r="I322" s="58"/>
      <c r="J322" s="86">
        <f t="shared" si="7"/>
        <v>17000</v>
      </c>
    </row>
    <row r="323" spans="1:10" s="75" customFormat="1" ht="13.5" x14ac:dyDescent="0.25">
      <c r="A323" s="164">
        <v>348</v>
      </c>
      <c r="B323" s="78" t="s">
        <v>268</v>
      </c>
      <c r="C323" s="112"/>
      <c r="D323" s="58"/>
      <c r="E323" s="58"/>
      <c r="F323" s="58"/>
      <c r="G323" s="58"/>
      <c r="H323" s="58"/>
      <c r="I323" s="58"/>
      <c r="J323" s="86">
        <f t="shared" si="7"/>
        <v>0</v>
      </c>
    </row>
    <row r="324" spans="1:10" s="75" customFormat="1" ht="13.5" x14ac:dyDescent="0.25">
      <c r="A324" s="164">
        <v>3481</v>
      </c>
      <c r="B324" s="78" t="s">
        <v>268</v>
      </c>
      <c r="C324" s="112"/>
      <c r="D324" s="58"/>
      <c r="E324" s="58"/>
      <c r="F324" s="58"/>
      <c r="G324" s="58"/>
      <c r="H324" s="58"/>
      <c r="I324" s="58"/>
      <c r="J324" s="86">
        <f t="shared" si="7"/>
        <v>0</v>
      </c>
    </row>
    <row r="325" spans="1:10" s="75" customFormat="1" ht="13.5" x14ac:dyDescent="0.25">
      <c r="A325" s="164">
        <v>349</v>
      </c>
      <c r="B325" s="78" t="s">
        <v>269</v>
      </c>
      <c r="C325" s="112"/>
      <c r="D325" s="58"/>
      <c r="E325" s="58"/>
      <c r="F325" s="58"/>
      <c r="G325" s="58"/>
      <c r="H325" s="58"/>
      <c r="I325" s="58"/>
      <c r="J325" s="86">
        <f t="shared" si="7"/>
        <v>0</v>
      </c>
    </row>
    <row r="326" spans="1:10" s="75" customFormat="1" ht="13.5" x14ac:dyDescent="0.25">
      <c r="A326" s="164">
        <v>3491</v>
      </c>
      <c r="B326" s="78" t="s">
        <v>269</v>
      </c>
      <c r="C326" s="112"/>
      <c r="D326" s="58"/>
      <c r="E326" s="58"/>
      <c r="F326" s="58"/>
      <c r="G326" s="58"/>
      <c r="H326" s="58"/>
      <c r="I326" s="58"/>
      <c r="J326" s="86">
        <f t="shared" si="7"/>
        <v>0</v>
      </c>
    </row>
    <row r="327" spans="1:10" s="75" customFormat="1" ht="26.25" x14ac:dyDescent="0.25">
      <c r="A327" s="163">
        <v>3500</v>
      </c>
      <c r="B327" s="79" t="s">
        <v>270</v>
      </c>
      <c r="C327" s="112"/>
      <c r="D327" s="58"/>
      <c r="E327" s="58"/>
      <c r="F327" s="58"/>
      <c r="G327" s="58"/>
      <c r="H327" s="58"/>
      <c r="I327" s="58"/>
      <c r="J327" s="86">
        <f t="shared" si="7"/>
        <v>0</v>
      </c>
    </row>
    <row r="328" spans="1:10" s="75" customFormat="1" ht="13.5" x14ac:dyDescent="0.25">
      <c r="A328" s="164">
        <v>351</v>
      </c>
      <c r="B328" s="78" t="s">
        <v>271</v>
      </c>
      <c r="C328" s="112"/>
      <c r="D328" s="58"/>
      <c r="E328" s="58"/>
      <c r="F328" s="58"/>
      <c r="G328" s="58"/>
      <c r="H328" s="58"/>
      <c r="I328" s="58"/>
      <c r="J328" s="86">
        <f t="shared" si="7"/>
        <v>0</v>
      </c>
    </row>
    <row r="329" spans="1:10" s="75" customFormat="1" ht="27" x14ac:dyDescent="0.25">
      <c r="A329" s="164">
        <v>3511</v>
      </c>
      <c r="B329" s="78" t="s">
        <v>272</v>
      </c>
      <c r="C329" s="112"/>
      <c r="D329" s="58">
        <v>150000</v>
      </c>
      <c r="E329" s="58"/>
      <c r="F329" s="58"/>
      <c r="G329" s="58"/>
      <c r="H329" s="58"/>
      <c r="I329" s="58"/>
      <c r="J329" s="86">
        <f t="shared" si="7"/>
        <v>150000</v>
      </c>
    </row>
    <row r="330" spans="1:10" s="75" customFormat="1" ht="27" x14ac:dyDescent="0.25">
      <c r="A330" s="164">
        <v>3512</v>
      </c>
      <c r="B330" s="78" t="s">
        <v>273</v>
      </c>
      <c r="C330" s="112"/>
      <c r="D330" s="58"/>
      <c r="E330" s="58"/>
      <c r="F330" s="58"/>
      <c r="G330" s="58"/>
      <c r="H330" s="58"/>
      <c r="I330" s="58"/>
      <c r="J330" s="86">
        <f t="shared" si="7"/>
        <v>0</v>
      </c>
    </row>
    <row r="331" spans="1:10" s="75" customFormat="1" ht="27" x14ac:dyDescent="0.25">
      <c r="A331" s="164">
        <v>3512</v>
      </c>
      <c r="B331" s="78" t="s">
        <v>274</v>
      </c>
      <c r="C331" s="112"/>
      <c r="D331" s="58"/>
      <c r="E331" s="58"/>
      <c r="F331" s="58"/>
      <c r="G331" s="58"/>
      <c r="H331" s="58"/>
      <c r="I331" s="58"/>
      <c r="J331" s="86">
        <f t="shared" si="7"/>
        <v>0</v>
      </c>
    </row>
    <row r="332" spans="1:10" s="75" customFormat="1" ht="27" x14ac:dyDescent="0.25">
      <c r="A332" s="164">
        <v>3521</v>
      </c>
      <c r="B332" s="78" t="s">
        <v>275</v>
      </c>
      <c r="C332" s="112"/>
      <c r="D332" s="58"/>
      <c r="E332" s="58"/>
      <c r="F332" s="58"/>
      <c r="G332" s="58"/>
      <c r="H332" s="58"/>
      <c r="I332" s="58"/>
      <c r="J332" s="86">
        <f t="shared" si="7"/>
        <v>0</v>
      </c>
    </row>
    <row r="333" spans="1:10" s="75" customFormat="1" ht="27" x14ac:dyDescent="0.25">
      <c r="A333" s="164">
        <v>353</v>
      </c>
      <c r="B333" s="78" t="s">
        <v>276</v>
      </c>
      <c r="C333" s="112"/>
      <c r="D333" s="58"/>
      <c r="E333" s="58"/>
      <c r="F333" s="58"/>
      <c r="G333" s="58"/>
      <c r="H333" s="58"/>
      <c r="I333" s="58"/>
      <c r="J333" s="86">
        <f t="shared" si="7"/>
        <v>0</v>
      </c>
    </row>
    <row r="334" spans="1:10" s="75" customFormat="1" ht="27" x14ac:dyDescent="0.25">
      <c r="A334" s="164">
        <v>3531</v>
      </c>
      <c r="B334" s="78" t="s">
        <v>276</v>
      </c>
      <c r="C334" s="112"/>
      <c r="D334" s="58"/>
      <c r="E334" s="58"/>
      <c r="F334" s="58"/>
      <c r="G334" s="58"/>
      <c r="H334" s="58">
        <v>25000</v>
      </c>
      <c r="I334" s="58"/>
      <c r="J334" s="86">
        <f t="shared" si="7"/>
        <v>25000</v>
      </c>
    </row>
    <row r="335" spans="1:10" s="75" customFormat="1" ht="27" x14ac:dyDescent="0.25">
      <c r="A335" s="164">
        <v>354</v>
      </c>
      <c r="B335" s="78" t="s">
        <v>277</v>
      </c>
      <c r="C335" s="112"/>
      <c r="D335" s="58"/>
      <c r="E335" s="58"/>
      <c r="F335" s="58"/>
      <c r="G335" s="58"/>
      <c r="H335" s="58"/>
      <c r="I335" s="58"/>
      <c r="J335" s="86">
        <f t="shared" si="7"/>
        <v>0</v>
      </c>
    </row>
    <row r="336" spans="1:10" s="75" customFormat="1" ht="27" x14ac:dyDescent="0.25">
      <c r="A336" s="164">
        <v>3541</v>
      </c>
      <c r="B336" s="78" t="s">
        <v>277</v>
      </c>
      <c r="C336" s="112"/>
      <c r="D336" s="58"/>
      <c r="E336" s="58"/>
      <c r="F336" s="58"/>
      <c r="G336" s="58"/>
      <c r="H336" s="58">
        <v>170000</v>
      </c>
      <c r="I336" s="58"/>
      <c r="J336" s="86">
        <f t="shared" si="7"/>
        <v>170000</v>
      </c>
    </row>
    <row r="337" spans="1:10" s="75" customFormat="1" ht="13.5" x14ac:dyDescent="0.25">
      <c r="A337" s="164">
        <v>355</v>
      </c>
      <c r="B337" s="78" t="s">
        <v>278</v>
      </c>
      <c r="C337" s="112"/>
      <c r="D337" s="58"/>
      <c r="E337" s="58"/>
      <c r="F337" s="58"/>
      <c r="G337" s="58"/>
      <c r="H337" s="58"/>
      <c r="I337" s="58"/>
      <c r="J337" s="86">
        <f t="shared" si="7"/>
        <v>0</v>
      </c>
    </row>
    <row r="338" spans="1:10" s="75" customFormat="1" ht="27" x14ac:dyDescent="0.25">
      <c r="A338" s="164">
        <v>3551</v>
      </c>
      <c r="B338" s="78" t="s">
        <v>279</v>
      </c>
      <c r="C338" s="112"/>
      <c r="D338" s="58"/>
      <c r="E338" s="58"/>
      <c r="F338" s="58">
        <v>70000</v>
      </c>
      <c r="G338" s="58"/>
      <c r="H338" s="58"/>
      <c r="I338" s="58"/>
      <c r="J338" s="86">
        <f t="shared" si="7"/>
        <v>70000</v>
      </c>
    </row>
    <row r="339" spans="1:10" s="75" customFormat="1" ht="13.5" x14ac:dyDescent="0.25">
      <c r="A339" s="164">
        <v>356</v>
      </c>
      <c r="B339" s="78" t="s">
        <v>280</v>
      </c>
      <c r="C339" s="112"/>
      <c r="D339" s="58"/>
      <c r="E339" s="58"/>
      <c r="F339" s="58"/>
      <c r="G339" s="58"/>
      <c r="H339" s="58"/>
      <c r="I339" s="58"/>
      <c r="J339" s="86">
        <f t="shared" si="7"/>
        <v>0</v>
      </c>
    </row>
    <row r="340" spans="1:10" s="75" customFormat="1" ht="13.5" x14ac:dyDescent="0.25">
      <c r="A340" s="164">
        <v>3561</v>
      </c>
      <c r="B340" s="78" t="s">
        <v>281</v>
      </c>
      <c r="C340" s="112"/>
      <c r="D340" s="58"/>
      <c r="E340" s="58"/>
      <c r="F340" s="58"/>
      <c r="G340" s="58"/>
      <c r="H340" s="58"/>
      <c r="I340" s="58"/>
      <c r="J340" s="86">
        <f t="shared" si="7"/>
        <v>0</v>
      </c>
    </row>
    <row r="341" spans="1:10" s="75" customFormat="1" ht="27" x14ac:dyDescent="0.25">
      <c r="A341" s="164">
        <v>357</v>
      </c>
      <c r="B341" s="78" t="s">
        <v>282</v>
      </c>
      <c r="C341" s="112"/>
      <c r="D341" s="58"/>
      <c r="E341" s="58"/>
      <c r="F341" s="58"/>
      <c r="G341" s="58"/>
      <c r="H341" s="58"/>
      <c r="I341" s="58"/>
      <c r="J341" s="86">
        <f t="shared" si="7"/>
        <v>0</v>
      </c>
    </row>
    <row r="342" spans="1:10" s="75" customFormat="1" ht="27" x14ac:dyDescent="0.25">
      <c r="A342" s="164">
        <v>3571</v>
      </c>
      <c r="B342" s="78" t="s">
        <v>283</v>
      </c>
      <c r="C342" s="112"/>
      <c r="D342" s="58"/>
      <c r="E342" s="58"/>
      <c r="F342" s="58"/>
      <c r="G342" s="58"/>
      <c r="H342" s="58">
        <v>100000</v>
      </c>
      <c r="I342" s="58"/>
      <c r="J342" s="86">
        <f t="shared" si="7"/>
        <v>100000</v>
      </c>
    </row>
    <row r="343" spans="1:10" s="75" customFormat="1" ht="27" x14ac:dyDescent="0.25">
      <c r="A343" s="164">
        <v>3572</v>
      </c>
      <c r="B343" s="78" t="s">
        <v>284</v>
      </c>
      <c r="C343" s="112"/>
      <c r="D343" s="58">
        <v>10000</v>
      </c>
      <c r="E343" s="58"/>
      <c r="F343" s="58"/>
      <c r="G343" s="58"/>
      <c r="H343" s="58"/>
      <c r="I343" s="58"/>
      <c r="J343" s="86">
        <f t="shared" si="7"/>
        <v>10000</v>
      </c>
    </row>
    <row r="344" spans="1:10" s="75" customFormat="1" ht="27" x14ac:dyDescent="0.25">
      <c r="A344" s="164">
        <v>3573</v>
      </c>
      <c r="B344" s="78" t="s">
        <v>285</v>
      </c>
      <c r="C344" s="112"/>
      <c r="D344" s="58"/>
      <c r="E344" s="58"/>
      <c r="F344" s="58"/>
      <c r="G344" s="58"/>
      <c r="H344" s="58"/>
      <c r="I344" s="58"/>
      <c r="J344" s="86">
        <f t="shared" si="7"/>
        <v>0</v>
      </c>
    </row>
    <row r="345" spans="1:10" s="75" customFormat="1" ht="13.5" x14ac:dyDescent="0.25">
      <c r="A345" s="164">
        <v>358</v>
      </c>
      <c r="B345" s="78" t="s">
        <v>286</v>
      </c>
      <c r="C345" s="112"/>
      <c r="D345" s="58"/>
      <c r="E345" s="58"/>
      <c r="F345" s="58"/>
      <c r="G345" s="58"/>
      <c r="H345" s="58"/>
      <c r="I345" s="58"/>
      <c r="J345" s="86">
        <f t="shared" si="7"/>
        <v>0</v>
      </c>
    </row>
    <row r="346" spans="1:10" s="75" customFormat="1" ht="13.5" x14ac:dyDescent="0.25">
      <c r="A346" s="164">
        <v>3581</v>
      </c>
      <c r="B346" s="78" t="s">
        <v>286</v>
      </c>
      <c r="C346" s="112"/>
      <c r="D346" s="58"/>
      <c r="E346" s="58"/>
      <c r="F346" s="58"/>
      <c r="G346" s="58"/>
      <c r="H346" s="58">
        <v>5000</v>
      </c>
      <c r="I346" s="58"/>
      <c r="J346" s="86">
        <f t="shared" si="7"/>
        <v>5000</v>
      </c>
    </row>
    <row r="347" spans="1:10" s="75" customFormat="1" ht="13.5" x14ac:dyDescent="0.25">
      <c r="A347" s="164">
        <v>359</v>
      </c>
      <c r="B347" s="78" t="s">
        <v>287</v>
      </c>
      <c r="C347" s="112"/>
      <c r="D347" s="58"/>
      <c r="E347" s="58"/>
      <c r="F347" s="58"/>
      <c r="G347" s="58"/>
      <c r="H347" s="58"/>
      <c r="I347" s="58"/>
      <c r="J347" s="86">
        <f t="shared" si="7"/>
        <v>0</v>
      </c>
    </row>
    <row r="348" spans="1:10" s="75" customFormat="1" ht="13.5" x14ac:dyDescent="0.25">
      <c r="A348" s="164">
        <v>3591</v>
      </c>
      <c r="B348" s="78" t="s">
        <v>287</v>
      </c>
      <c r="C348" s="112"/>
      <c r="D348" s="58">
        <v>2000</v>
      </c>
      <c r="E348" s="58"/>
      <c r="F348" s="58"/>
      <c r="G348" s="58"/>
      <c r="H348" s="58"/>
      <c r="I348" s="58"/>
      <c r="J348" s="86">
        <f t="shared" si="7"/>
        <v>2000</v>
      </c>
    </row>
    <row r="349" spans="1:10" s="75" customFormat="1" ht="13.5" x14ac:dyDescent="0.25">
      <c r="A349" s="163">
        <v>3600</v>
      </c>
      <c r="B349" s="79" t="s">
        <v>288</v>
      </c>
      <c r="C349" s="112"/>
      <c r="D349" s="58"/>
      <c r="E349" s="58"/>
      <c r="F349" s="58"/>
      <c r="G349" s="58"/>
      <c r="H349" s="58"/>
      <c r="I349" s="58"/>
      <c r="J349" s="86">
        <f t="shared" si="7"/>
        <v>0</v>
      </c>
    </row>
    <row r="350" spans="1:10" s="75" customFormat="1" ht="13.5" x14ac:dyDescent="0.25">
      <c r="A350" s="164">
        <v>361</v>
      </c>
      <c r="B350" s="78" t="s">
        <v>207</v>
      </c>
      <c r="C350" s="112"/>
      <c r="D350" s="58"/>
      <c r="E350" s="58"/>
      <c r="F350" s="58"/>
      <c r="G350" s="58"/>
      <c r="H350" s="58"/>
      <c r="I350" s="58"/>
      <c r="J350" s="86">
        <f t="shared" si="7"/>
        <v>0</v>
      </c>
    </row>
    <row r="351" spans="1:10" s="75" customFormat="1" ht="27" x14ac:dyDescent="0.25">
      <c r="A351" s="164">
        <v>3611</v>
      </c>
      <c r="B351" s="78" t="s">
        <v>289</v>
      </c>
      <c r="C351" s="112"/>
      <c r="D351" s="58"/>
      <c r="E351" s="58"/>
      <c r="F351" s="58"/>
      <c r="G351" s="58"/>
      <c r="H351" s="58"/>
      <c r="I351" s="58"/>
      <c r="J351" s="86">
        <f t="shared" si="7"/>
        <v>0</v>
      </c>
    </row>
    <row r="352" spans="1:10" s="75" customFormat="1" ht="27" x14ac:dyDescent="0.25">
      <c r="A352" s="164">
        <v>362</v>
      </c>
      <c r="B352" s="78" t="s">
        <v>8</v>
      </c>
      <c r="C352" s="112"/>
      <c r="D352" s="58"/>
      <c r="E352" s="58"/>
      <c r="F352" s="58"/>
      <c r="G352" s="58"/>
      <c r="H352" s="58"/>
      <c r="I352" s="58"/>
      <c r="J352" s="86">
        <f t="shared" si="7"/>
        <v>0</v>
      </c>
    </row>
    <row r="353" spans="1:10" s="75" customFormat="1" ht="27" x14ac:dyDescent="0.25">
      <c r="A353" s="164">
        <v>3621</v>
      </c>
      <c r="B353" s="78" t="s">
        <v>290</v>
      </c>
      <c r="C353" s="112"/>
      <c r="D353" s="117">
        <f>87000*0.7</f>
        <v>60899.999999999993</v>
      </c>
      <c r="E353" s="58"/>
      <c r="F353" s="58"/>
      <c r="G353" s="58"/>
      <c r="H353" s="58"/>
      <c r="I353" s="58"/>
      <c r="J353" s="86">
        <f t="shared" si="7"/>
        <v>60899.999999999993</v>
      </c>
    </row>
    <row r="354" spans="1:10" s="75" customFormat="1" ht="27" x14ac:dyDescent="0.25">
      <c r="A354" s="164">
        <v>363</v>
      </c>
      <c r="B354" s="78" t="s">
        <v>291</v>
      </c>
      <c r="C354" s="112"/>
      <c r="D354" s="58"/>
      <c r="E354" s="58"/>
      <c r="F354" s="58"/>
      <c r="G354" s="58"/>
      <c r="H354" s="58"/>
      <c r="I354" s="58"/>
      <c r="J354" s="86">
        <f t="shared" si="7"/>
        <v>0</v>
      </c>
    </row>
    <row r="355" spans="1:10" s="75" customFormat="1" ht="27" x14ac:dyDescent="0.25">
      <c r="A355" s="164">
        <v>3631</v>
      </c>
      <c r="B355" s="78" t="s">
        <v>291</v>
      </c>
      <c r="C355" s="112"/>
      <c r="D355" s="58"/>
      <c r="E355" s="58"/>
      <c r="F355" s="58"/>
      <c r="G355" s="58"/>
      <c r="H355" s="58"/>
      <c r="I355" s="58"/>
      <c r="J355" s="86">
        <f t="shared" si="7"/>
        <v>0</v>
      </c>
    </row>
    <row r="356" spans="1:10" s="75" customFormat="1" ht="13.5" x14ac:dyDescent="0.25">
      <c r="A356" s="164">
        <v>364</v>
      </c>
      <c r="B356" s="78" t="s">
        <v>292</v>
      </c>
      <c r="C356" s="112"/>
      <c r="D356" s="58"/>
      <c r="E356" s="58"/>
      <c r="F356" s="58"/>
      <c r="G356" s="58"/>
      <c r="H356" s="58"/>
      <c r="I356" s="58"/>
      <c r="J356" s="86">
        <f t="shared" si="7"/>
        <v>0</v>
      </c>
    </row>
    <row r="357" spans="1:10" s="75" customFormat="1" ht="13.5" x14ac:dyDescent="0.25">
      <c r="A357" s="164">
        <v>3641</v>
      </c>
      <c r="B357" s="78" t="s">
        <v>293</v>
      </c>
      <c r="C357" s="112"/>
      <c r="D357" s="58"/>
      <c r="E357" s="58"/>
      <c r="F357" s="58"/>
      <c r="G357" s="58"/>
      <c r="H357" s="58"/>
      <c r="I357" s="58"/>
      <c r="J357" s="86">
        <f t="shared" si="7"/>
        <v>0</v>
      </c>
    </row>
    <row r="358" spans="1:10" s="75" customFormat="1" ht="13.5" x14ac:dyDescent="0.25">
      <c r="A358" s="164">
        <v>365</v>
      </c>
      <c r="B358" s="78" t="s">
        <v>294</v>
      </c>
      <c r="C358" s="112"/>
      <c r="D358" s="58"/>
      <c r="E358" s="58"/>
      <c r="F358" s="58"/>
      <c r="G358" s="58"/>
      <c r="H358" s="58"/>
      <c r="I358" s="58"/>
      <c r="J358" s="86">
        <f t="shared" si="7"/>
        <v>0</v>
      </c>
    </row>
    <row r="359" spans="1:10" s="75" customFormat="1" ht="13.5" x14ac:dyDescent="0.25">
      <c r="A359" s="164">
        <v>3651</v>
      </c>
      <c r="B359" s="78" t="s">
        <v>294</v>
      </c>
      <c r="C359" s="112"/>
      <c r="D359" s="58"/>
      <c r="E359" s="58"/>
      <c r="F359" s="58"/>
      <c r="G359" s="58"/>
      <c r="H359" s="58"/>
      <c r="I359" s="58"/>
      <c r="J359" s="86">
        <f t="shared" si="7"/>
        <v>0</v>
      </c>
    </row>
    <row r="360" spans="1:10" s="75" customFormat="1" ht="27" x14ac:dyDescent="0.25">
      <c r="A360" s="164">
        <v>366</v>
      </c>
      <c r="B360" s="78" t="s">
        <v>295</v>
      </c>
      <c r="C360" s="112"/>
      <c r="D360" s="69">
        <v>26100</v>
      </c>
      <c r="E360" s="58"/>
      <c r="F360" s="58"/>
      <c r="G360" s="58"/>
      <c r="H360" s="58"/>
      <c r="I360" s="58"/>
      <c r="J360" s="86">
        <f t="shared" ref="J360:J423" si="8">SUM(C360:I360)</f>
        <v>26100</v>
      </c>
    </row>
    <row r="361" spans="1:10" s="75" customFormat="1" ht="27" x14ac:dyDescent="0.25">
      <c r="A361" s="164">
        <v>3661</v>
      </c>
      <c r="B361" s="78" t="s">
        <v>295</v>
      </c>
      <c r="C361" s="112"/>
      <c r="D361" s="58"/>
      <c r="E361" s="58"/>
      <c r="F361" s="58"/>
      <c r="G361" s="58"/>
      <c r="H361" s="58"/>
      <c r="I361" s="58"/>
      <c r="J361" s="86">
        <f t="shared" si="8"/>
        <v>0</v>
      </c>
    </row>
    <row r="362" spans="1:10" s="75" customFormat="1" ht="13.5" x14ac:dyDescent="0.25">
      <c r="A362" s="164">
        <v>369</v>
      </c>
      <c r="B362" s="78" t="s">
        <v>296</v>
      </c>
      <c r="C362" s="112"/>
      <c r="D362" s="58"/>
      <c r="E362" s="58"/>
      <c r="F362" s="58"/>
      <c r="G362" s="58"/>
      <c r="H362" s="58"/>
      <c r="I362" s="58"/>
      <c r="J362" s="86">
        <f t="shared" si="8"/>
        <v>0</v>
      </c>
    </row>
    <row r="363" spans="1:10" s="75" customFormat="1" ht="13.5" x14ac:dyDescent="0.25">
      <c r="A363" s="164">
        <v>3691</v>
      </c>
      <c r="B363" s="78" t="s">
        <v>296</v>
      </c>
      <c r="C363" s="112"/>
      <c r="D363" s="58"/>
      <c r="E363" s="58"/>
      <c r="F363" s="58"/>
      <c r="G363" s="58"/>
      <c r="H363" s="58"/>
      <c r="I363" s="58"/>
      <c r="J363" s="86">
        <f t="shared" si="8"/>
        <v>0</v>
      </c>
    </row>
    <row r="364" spans="1:10" s="75" customFormat="1" ht="13.5" x14ac:dyDescent="0.25">
      <c r="A364" s="163">
        <v>3700</v>
      </c>
      <c r="B364" s="79" t="s">
        <v>297</v>
      </c>
      <c r="C364" s="112"/>
      <c r="D364" s="58"/>
      <c r="E364" s="58"/>
      <c r="F364" s="58"/>
      <c r="G364" s="58"/>
      <c r="H364" s="58"/>
      <c r="I364" s="58"/>
      <c r="J364" s="86">
        <f t="shared" si="8"/>
        <v>0</v>
      </c>
    </row>
    <row r="365" spans="1:10" s="75" customFormat="1" ht="13.5" x14ac:dyDescent="0.25">
      <c r="A365" s="164">
        <v>371</v>
      </c>
      <c r="B365" s="78" t="s">
        <v>298</v>
      </c>
      <c r="C365" s="112"/>
      <c r="D365" s="58"/>
      <c r="E365" s="58"/>
      <c r="F365" s="58"/>
      <c r="G365" s="58"/>
      <c r="H365" s="58"/>
      <c r="I365" s="58"/>
      <c r="J365" s="86">
        <f t="shared" si="8"/>
        <v>0</v>
      </c>
    </row>
    <row r="366" spans="1:10" s="75" customFormat="1" ht="13.5" x14ac:dyDescent="0.25">
      <c r="A366" s="164">
        <v>3711</v>
      </c>
      <c r="B366" s="78" t="s">
        <v>299</v>
      </c>
      <c r="C366" s="112"/>
      <c r="D366" s="58">
        <v>35000</v>
      </c>
      <c r="E366" s="58"/>
      <c r="F366" s="58"/>
      <c r="G366" s="58"/>
      <c r="H366" s="58"/>
      <c r="I366" s="58"/>
      <c r="J366" s="86">
        <f t="shared" si="8"/>
        <v>35000</v>
      </c>
    </row>
    <row r="367" spans="1:10" s="75" customFormat="1" ht="13.5" x14ac:dyDescent="0.25">
      <c r="A367" s="164">
        <v>3712</v>
      </c>
      <c r="B367" s="78" t="s">
        <v>300</v>
      </c>
      <c r="C367" s="112"/>
      <c r="D367" s="58"/>
      <c r="E367" s="58"/>
      <c r="F367" s="58"/>
      <c r="G367" s="58"/>
      <c r="H367" s="58"/>
      <c r="I367" s="58"/>
      <c r="J367" s="86">
        <f t="shared" si="8"/>
        <v>0</v>
      </c>
    </row>
    <row r="368" spans="1:10" s="75" customFormat="1" ht="13.5" x14ac:dyDescent="0.25">
      <c r="A368" s="164">
        <v>372</v>
      </c>
      <c r="B368" s="78" t="s">
        <v>301</v>
      </c>
      <c r="C368" s="112"/>
      <c r="D368" s="58"/>
      <c r="E368" s="58"/>
      <c r="F368" s="58"/>
      <c r="G368" s="58"/>
      <c r="H368" s="58"/>
      <c r="I368" s="58"/>
      <c r="J368" s="86">
        <f t="shared" si="8"/>
        <v>0</v>
      </c>
    </row>
    <row r="369" spans="1:10" s="75" customFormat="1" ht="13.5" x14ac:dyDescent="0.25">
      <c r="A369" s="164">
        <v>3721</v>
      </c>
      <c r="B369" s="78" t="s">
        <v>302</v>
      </c>
      <c r="C369" s="112"/>
      <c r="D369" s="58"/>
      <c r="E369" s="58"/>
      <c r="F369" s="58"/>
      <c r="G369" s="58">
        <v>20091.63</v>
      </c>
      <c r="H369" s="58"/>
      <c r="I369" s="58"/>
      <c r="J369" s="86">
        <f t="shared" si="8"/>
        <v>20091.63</v>
      </c>
    </row>
    <row r="370" spans="1:10" s="75" customFormat="1" ht="13.5" x14ac:dyDescent="0.25">
      <c r="A370" s="164">
        <v>3722</v>
      </c>
      <c r="B370" s="78" t="s">
        <v>303</v>
      </c>
      <c r="C370" s="112"/>
      <c r="D370" s="58"/>
      <c r="E370" s="58"/>
      <c r="F370" s="58"/>
      <c r="G370" s="58"/>
      <c r="H370" s="58"/>
      <c r="I370" s="58"/>
      <c r="J370" s="86">
        <f t="shared" si="8"/>
        <v>0</v>
      </c>
    </row>
    <row r="371" spans="1:10" s="75" customFormat="1" ht="13.5" x14ac:dyDescent="0.25">
      <c r="A371" s="164">
        <v>373</v>
      </c>
      <c r="B371" s="78" t="s">
        <v>304</v>
      </c>
      <c r="C371" s="112"/>
      <c r="D371" s="58"/>
      <c r="E371" s="58"/>
      <c r="F371" s="58"/>
      <c r="G371" s="58"/>
      <c r="H371" s="58"/>
      <c r="I371" s="58"/>
      <c r="J371" s="86">
        <f t="shared" si="8"/>
        <v>0</v>
      </c>
    </row>
    <row r="372" spans="1:10" s="75" customFormat="1" ht="13.5" x14ac:dyDescent="0.25">
      <c r="A372" s="164">
        <v>3731</v>
      </c>
      <c r="B372" s="78" t="s">
        <v>304</v>
      </c>
      <c r="C372" s="112"/>
      <c r="D372" s="58"/>
      <c r="E372" s="58"/>
      <c r="F372" s="58"/>
      <c r="G372" s="58"/>
      <c r="H372" s="58"/>
      <c r="I372" s="58"/>
      <c r="J372" s="86">
        <f t="shared" si="8"/>
        <v>0</v>
      </c>
    </row>
    <row r="373" spans="1:10" s="75" customFormat="1" ht="13.5" x14ac:dyDescent="0.25">
      <c r="A373" s="164">
        <v>374</v>
      </c>
      <c r="B373" s="78" t="s">
        <v>305</v>
      </c>
      <c r="C373" s="112"/>
      <c r="D373" s="58"/>
      <c r="E373" s="58"/>
      <c r="F373" s="58"/>
      <c r="G373" s="58"/>
      <c r="H373" s="58"/>
      <c r="I373" s="58"/>
      <c r="J373" s="86">
        <f t="shared" si="8"/>
        <v>0</v>
      </c>
    </row>
    <row r="374" spans="1:10" s="75" customFormat="1" ht="13.5" x14ac:dyDescent="0.25">
      <c r="A374" s="164">
        <v>3741</v>
      </c>
      <c r="B374" s="78" t="s">
        <v>305</v>
      </c>
      <c r="C374" s="112"/>
      <c r="D374" s="58"/>
      <c r="E374" s="58"/>
      <c r="F374" s="58"/>
      <c r="G374" s="58"/>
      <c r="H374" s="58"/>
      <c r="I374" s="58"/>
      <c r="J374" s="86">
        <f t="shared" si="8"/>
        <v>0</v>
      </c>
    </row>
    <row r="375" spans="1:10" s="75" customFormat="1" ht="13.5" x14ac:dyDescent="0.25">
      <c r="A375" s="164">
        <v>375</v>
      </c>
      <c r="B375" s="78" t="s">
        <v>306</v>
      </c>
      <c r="C375" s="112"/>
      <c r="D375" s="58"/>
      <c r="E375" s="58"/>
      <c r="F375" s="58"/>
      <c r="G375" s="58"/>
      <c r="H375" s="58"/>
      <c r="I375" s="58"/>
      <c r="J375" s="86">
        <f t="shared" si="8"/>
        <v>0</v>
      </c>
    </row>
    <row r="376" spans="1:10" s="75" customFormat="1" ht="13.5" x14ac:dyDescent="0.25">
      <c r="A376" s="164">
        <v>3751</v>
      </c>
      <c r="B376" s="78" t="s">
        <v>306</v>
      </c>
      <c r="C376" s="112"/>
      <c r="D376" s="58">
        <v>108600</v>
      </c>
      <c r="E376" s="58"/>
      <c r="F376" s="70">
        <f>229590.74-108600</f>
        <v>120990.73999999999</v>
      </c>
      <c r="G376" s="69">
        <v>130000</v>
      </c>
      <c r="H376" s="58"/>
      <c r="I376" s="58"/>
      <c r="J376" s="86">
        <f t="shared" si="8"/>
        <v>359590.74</v>
      </c>
    </row>
    <row r="377" spans="1:10" s="75" customFormat="1" ht="13.5" x14ac:dyDescent="0.25">
      <c r="A377" s="164">
        <v>376</v>
      </c>
      <c r="B377" s="78" t="s">
        <v>307</v>
      </c>
      <c r="C377" s="112"/>
      <c r="D377" s="58"/>
      <c r="E377" s="58"/>
      <c r="F377" s="58"/>
      <c r="G377" s="58"/>
      <c r="H377" s="58"/>
      <c r="I377" s="58"/>
      <c r="J377" s="86">
        <f t="shared" si="8"/>
        <v>0</v>
      </c>
    </row>
    <row r="378" spans="1:10" s="75" customFormat="1" ht="13.5" x14ac:dyDescent="0.25">
      <c r="A378" s="164">
        <v>3761</v>
      </c>
      <c r="B378" s="78" t="s">
        <v>307</v>
      </c>
      <c r="C378" s="112"/>
      <c r="D378" s="58"/>
      <c r="E378" s="58"/>
      <c r="F378" s="58"/>
      <c r="G378" s="58"/>
      <c r="H378" s="58"/>
      <c r="I378" s="58"/>
      <c r="J378" s="86">
        <f t="shared" si="8"/>
        <v>0</v>
      </c>
    </row>
    <row r="379" spans="1:10" s="75" customFormat="1" ht="13.5" x14ac:dyDescent="0.25">
      <c r="A379" s="164">
        <v>377</v>
      </c>
      <c r="B379" s="78" t="s">
        <v>308</v>
      </c>
      <c r="C379" s="112"/>
      <c r="D379" s="58"/>
      <c r="E379" s="58"/>
      <c r="F379" s="58"/>
      <c r="G379" s="58"/>
      <c r="H379" s="58"/>
      <c r="I379" s="58"/>
      <c r="J379" s="86">
        <f t="shared" si="8"/>
        <v>0</v>
      </c>
    </row>
    <row r="380" spans="1:10" s="75" customFormat="1" ht="13.5" x14ac:dyDescent="0.25">
      <c r="A380" s="164">
        <v>3771</v>
      </c>
      <c r="B380" s="78" t="s">
        <v>309</v>
      </c>
      <c r="C380" s="112"/>
      <c r="D380" s="58"/>
      <c r="E380" s="58"/>
      <c r="F380" s="58"/>
      <c r="G380" s="58"/>
      <c r="H380" s="58"/>
      <c r="I380" s="58"/>
      <c r="J380" s="86">
        <f t="shared" si="8"/>
        <v>0</v>
      </c>
    </row>
    <row r="381" spans="1:10" s="75" customFormat="1" ht="13.5" x14ac:dyDescent="0.25">
      <c r="A381" s="164">
        <v>378</v>
      </c>
      <c r="B381" s="78" t="s">
        <v>310</v>
      </c>
      <c r="C381" s="112"/>
      <c r="D381" s="58"/>
      <c r="E381" s="58"/>
      <c r="F381" s="58"/>
      <c r="G381" s="58"/>
      <c r="H381" s="58"/>
      <c r="I381" s="58"/>
      <c r="J381" s="86">
        <f t="shared" si="8"/>
        <v>0</v>
      </c>
    </row>
    <row r="382" spans="1:10" s="75" customFormat="1" ht="40.5" x14ac:dyDescent="0.25">
      <c r="A382" s="164">
        <v>3781</v>
      </c>
      <c r="B382" s="78" t="s">
        <v>311</v>
      </c>
      <c r="C382" s="112"/>
      <c r="D382" s="58"/>
      <c r="E382" s="58"/>
      <c r="F382" s="58"/>
      <c r="G382" s="58"/>
      <c r="H382" s="58"/>
      <c r="I382" s="58"/>
      <c r="J382" s="86">
        <f t="shared" si="8"/>
        <v>0</v>
      </c>
    </row>
    <row r="383" spans="1:10" s="75" customFormat="1" ht="40.5" x14ac:dyDescent="0.25">
      <c r="A383" s="164">
        <v>3782</v>
      </c>
      <c r="B383" s="78" t="s">
        <v>312</v>
      </c>
      <c r="C383" s="112"/>
      <c r="D383" s="58"/>
      <c r="E383" s="58"/>
      <c r="F383" s="58"/>
      <c r="G383" s="58"/>
      <c r="H383" s="58"/>
      <c r="I383" s="58"/>
      <c r="J383" s="86">
        <f t="shared" si="8"/>
        <v>0</v>
      </c>
    </row>
    <row r="384" spans="1:10" s="75" customFormat="1" ht="13.5" x14ac:dyDescent="0.25">
      <c r="A384" s="164">
        <v>379</v>
      </c>
      <c r="B384" s="78" t="s">
        <v>313</v>
      </c>
      <c r="C384" s="112"/>
      <c r="D384" s="58"/>
      <c r="E384" s="58"/>
      <c r="F384" s="58"/>
      <c r="G384" s="58"/>
      <c r="H384" s="58"/>
      <c r="I384" s="58"/>
      <c r="J384" s="86">
        <f t="shared" si="8"/>
        <v>0</v>
      </c>
    </row>
    <row r="385" spans="1:10" s="75" customFormat="1" ht="13.5" x14ac:dyDescent="0.25">
      <c r="A385" s="164">
        <v>3791</v>
      </c>
      <c r="B385" s="78" t="s">
        <v>313</v>
      </c>
      <c r="C385" s="112"/>
      <c r="D385" s="58"/>
      <c r="E385" s="58"/>
      <c r="F385" s="58">
        <v>80000</v>
      </c>
      <c r="G385" s="58"/>
      <c r="H385" s="58"/>
      <c r="I385" s="58"/>
      <c r="J385" s="86">
        <f t="shared" si="8"/>
        <v>80000</v>
      </c>
    </row>
    <row r="386" spans="1:10" s="75" customFormat="1" ht="13.5" x14ac:dyDescent="0.25">
      <c r="A386" s="164">
        <v>3792</v>
      </c>
      <c r="B386" s="78" t="s">
        <v>314</v>
      </c>
      <c r="C386" s="112"/>
      <c r="D386" s="58"/>
      <c r="E386" s="58"/>
      <c r="F386" s="58"/>
      <c r="G386" s="58"/>
      <c r="H386" s="58"/>
      <c r="I386" s="58"/>
      <c r="J386" s="86">
        <f t="shared" si="8"/>
        <v>0</v>
      </c>
    </row>
    <row r="387" spans="1:10" s="75" customFormat="1" ht="13.5" x14ac:dyDescent="0.25">
      <c r="A387" s="163">
        <v>3800</v>
      </c>
      <c r="B387" s="79" t="s">
        <v>315</v>
      </c>
      <c r="C387" s="112"/>
      <c r="D387" s="58"/>
      <c r="E387" s="58"/>
      <c r="F387" s="58"/>
      <c r="G387" s="58"/>
      <c r="H387" s="58"/>
      <c r="I387" s="58"/>
      <c r="J387" s="86">
        <f t="shared" si="8"/>
        <v>0</v>
      </c>
    </row>
    <row r="388" spans="1:10" s="75" customFormat="1" ht="13.5" x14ac:dyDescent="0.25">
      <c r="A388" s="164">
        <v>3811</v>
      </c>
      <c r="B388" s="78" t="s">
        <v>316</v>
      </c>
      <c r="C388" s="112"/>
      <c r="D388" s="58"/>
      <c r="E388" s="58"/>
      <c r="F388" s="58"/>
      <c r="G388" s="58"/>
      <c r="H388" s="58"/>
      <c r="I388" s="58"/>
      <c r="J388" s="86">
        <f t="shared" si="8"/>
        <v>0</v>
      </c>
    </row>
    <row r="389" spans="1:10" s="75" customFormat="1" ht="13.5" x14ac:dyDescent="0.25">
      <c r="A389" s="164">
        <v>382</v>
      </c>
      <c r="B389" s="78" t="s">
        <v>317</v>
      </c>
      <c r="C389" s="112"/>
      <c r="D389" s="58"/>
      <c r="E389" s="58"/>
      <c r="F389" s="58"/>
      <c r="G389" s="58"/>
      <c r="H389" s="58"/>
      <c r="I389" s="58"/>
      <c r="J389" s="86">
        <f t="shared" si="8"/>
        <v>0</v>
      </c>
    </row>
    <row r="390" spans="1:10" s="75" customFormat="1" ht="13.5" x14ac:dyDescent="0.25">
      <c r="A390" s="164">
        <v>3821</v>
      </c>
      <c r="B390" s="78" t="s">
        <v>318</v>
      </c>
      <c r="C390" s="112"/>
      <c r="D390" s="58"/>
      <c r="E390" s="58"/>
      <c r="F390" s="58">
        <v>10000</v>
      </c>
      <c r="G390" s="58"/>
      <c r="H390" s="58"/>
      <c r="I390" s="58"/>
      <c r="J390" s="86">
        <f t="shared" si="8"/>
        <v>10000</v>
      </c>
    </row>
    <row r="391" spans="1:10" s="75" customFormat="1" ht="13.5" x14ac:dyDescent="0.25">
      <c r="A391" s="164">
        <v>3822</v>
      </c>
      <c r="B391" s="78" t="s">
        <v>319</v>
      </c>
      <c r="C391" s="112"/>
      <c r="D391" s="58"/>
      <c r="E391" s="58"/>
      <c r="F391" s="58">
        <v>50000</v>
      </c>
      <c r="G391" s="58"/>
      <c r="H391" s="58"/>
      <c r="I391" s="58"/>
      <c r="J391" s="86">
        <f t="shared" si="8"/>
        <v>50000</v>
      </c>
    </row>
    <row r="392" spans="1:10" s="75" customFormat="1" ht="13.5" x14ac:dyDescent="0.25">
      <c r="A392" s="164">
        <v>383</v>
      </c>
      <c r="B392" s="78" t="s">
        <v>320</v>
      </c>
      <c r="C392" s="112"/>
      <c r="D392" s="58"/>
      <c r="E392" s="58"/>
      <c r="F392" s="58"/>
      <c r="G392" s="58"/>
      <c r="H392" s="58"/>
      <c r="I392" s="58"/>
      <c r="J392" s="86">
        <f t="shared" si="8"/>
        <v>0</v>
      </c>
    </row>
    <row r="393" spans="1:10" s="75" customFormat="1" ht="13.5" x14ac:dyDescent="0.25">
      <c r="A393" s="164">
        <v>3831</v>
      </c>
      <c r="B393" s="78" t="s">
        <v>320</v>
      </c>
      <c r="C393" s="112"/>
      <c r="D393" s="58"/>
      <c r="E393" s="70">
        <f>280000-100000</f>
        <v>180000</v>
      </c>
      <c r="F393" s="58"/>
      <c r="G393" s="58"/>
      <c r="H393" s="58"/>
      <c r="I393" s="58"/>
      <c r="J393" s="86">
        <f t="shared" si="8"/>
        <v>180000</v>
      </c>
    </row>
    <row r="394" spans="1:10" s="75" customFormat="1" ht="13.5" x14ac:dyDescent="0.25">
      <c r="A394" s="164">
        <v>384</v>
      </c>
      <c r="B394" s="78" t="s">
        <v>321</v>
      </c>
      <c r="C394" s="112"/>
      <c r="D394" s="58"/>
      <c r="E394" s="58"/>
      <c r="F394" s="58"/>
      <c r="G394" s="58"/>
      <c r="H394" s="58"/>
      <c r="I394" s="58"/>
      <c r="J394" s="86">
        <f t="shared" si="8"/>
        <v>0</v>
      </c>
    </row>
    <row r="395" spans="1:10" s="75" customFormat="1" ht="13.5" x14ac:dyDescent="0.25">
      <c r="A395" s="164">
        <v>3841</v>
      </c>
      <c r="B395" s="78" t="s">
        <v>321</v>
      </c>
      <c r="C395" s="112"/>
      <c r="D395" s="58"/>
      <c r="E395" s="58"/>
      <c r="F395" s="58"/>
      <c r="G395" s="58"/>
      <c r="H395" s="58"/>
      <c r="I395" s="58"/>
      <c r="J395" s="86">
        <f t="shared" si="8"/>
        <v>0</v>
      </c>
    </row>
    <row r="396" spans="1:10" s="75" customFormat="1" ht="13.5" x14ac:dyDescent="0.25">
      <c r="A396" s="164">
        <v>385</v>
      </c>
      <c r="B396" s="78" t="s">
        <v>322</v>
      </c>
      <c r="C396" s="112"/>
      <c r="D396" s="58"/>
      <c r="E396" s="58"/>
      <c r="F396" s="58"/>
      <c r="G396" s="58"/>
      <c r="H396" s="58"/>
      <c r="I396" s="58"/>
      <c r="J396" s="86">
        <f t="shared" si="8"/>
        <v>0</v>
      </c>
    </row>
    <row r="397" spans="1:10" s="75" customFormat="1" ht="13.5" x14ac:dyDescent="0.25">
      <c r="A397" s="164">
        <v>3851</v>
      </c>
      <c r="B397" s="78" t="s">
        <v>322</v>
      </c>
      <c r="C397" s="112"/>
      <c r="D397" s="58"/>
      <c r="E397" s="58"/>
      <c r="F397" s="58"/>
      <c r="G397" s="58"/>
      <c r="H397" s="58"/>
      <c r="I397" s="58"/>
      <c r="J397" s="86">
        <f t="shared" si="8"/>
        <v>0</v>
      </c>
    </row>
    <row r="398" spans="1:10" s="75" customFormat="1" ht="13.5" x14ac:dyDescent="0.25">
      <c r="A398" s="163">
        <v>3900</v>
      </c>
      <c r="B398" s="89" t="s">
        <v>323</v>
      </c>
      <c r="C398" s="112"/>
      <c r="D398" s="58"/>
      <c r="E398" s="58"/>
      <c r="F398" s="58"/>
      <c r="G398" s="58"/>
      <c r="H398" s="58"/>
      <c r="I398" s="58"/>
      <c r="J398" s="86">
        <f t="shared" si="8"/>
        <v>0</v>
      </c>
    </row>
    <row r="399" spans="1:10" s="75" customFormat="1" ht="13.5" x14ac:dyDescent="0.25">
      <c r="A399" s="164">
        <v>391</v>
      </c>
      <c r="B399" s="78" t="s">
        <v>324</v>
      </c>
      <c r="C399" s="112"/>
      <c r="D399" s="58"/>
      <c r="E399" s="58"/>
      <c r="F399" s="58"/>
      <c r="G399" s="58"/>
      <c r="H399" s="58"/>
      <c r="I399" s="58"/>
      <c r="J399" s="86">
        <f t="shared" si="8"/>
        <v>0</v>
      </c>
    </row>
    <row r="400" spans="1:10" s="75" customFormat="1" ht="13.5" x14ac:dyDescent="0.25">
      <c r="A400" s="164">
        <v>3911</v>
      </c>
      <c r="B400" s="78" t="s">
        <v>324</v>
      </c>
      <c r="C400" s="112"/>
      <c r="D400" s="58"/>
      <c r="E400" s="58"/>
      <c r="F400" s="58"/>
      <c r="G400" s="58"/>
      <c r="H400" s="58"/>
      <c r="I400" s="58"/>
      <c r="J400" s="86">
        <f t="shared" si="8"/>
        <v>0</v>
      </c>
    </row>
    <row r="401" spans="1:10" s="75" customFormat="1" ht="13.5" x14ac:dyDescent="0.25">
      <c r="A401" s="164">
        <v>392</v>
      </c>
      <c r="B401" s="78" t="s">
        <v>325</v>
      </c>
      <c r="C401" s="112"/>
      <c r="D401" s="58"/>
      <c r="E401" s="58"/>
      <c r="F401" s="58"/>
      <c r="G401" s="58"/>
      <c r="H401" s="58"/>
      <c r="I401" s="58"/>
      <c r="J401" s="86">
        <f t="shared" si="8"/>
        <v>0</v>
      </c>
    </row>
    <row r="402" spans="1:10" s="75" customFormat="1" ht="13.5" x14ac:dyDescent="0.25">
      <c r="A402" s="164">
        <v>3921</v>
      </c>
      <c r="B402" s="78" t="s">
        <v>326</v>
      </c>
      <c r="C402" s="112"/>
      <c r="E402" s="58">
        <v>150000</v>
      </c>
      <c r="F402" s="58"/>
      <c r="G402" s="58"/>
      <c r="H402" s="58"/>
      <c r="I402" s="58"/>
      <c r="J402" s="86">
        <f t="shared" si="8"/>
        <v>150000</v>
      </c>
    </row>
    <row r="403" spans="1:10" s="75" customFormat="1" ht="13.5" x14ac:dyDescent="0.25">
      <c r="A403" s="164">
        <v>3922</v>
      </c>
      <c r="B403" s="78" t="s">
        <v>327</v>
      </c>
      <c r="C403" s="112"/>
      <c r="D403" s="58"/>
      <c r="E403" s="58"/>
      <c r="F403" s="58"/>
      <c r="G403" s="58"/>
      <c r="H403" s="58"/>
      <c r="I403" s="58"/>
      <c r="J403" s="86">
        <f t="shared" si="8"/>
        <v>0</v>
      </c>
    </row>
    <row r="404" spans="1:10" s="75" customFormat="1" ht="13.5" x14ac:dyDescent="0.25">
      <c r="A404" s="164">
        <v>393</v>
      </c>
      <c r="B404" s="78" t="s">
        <v>328</v>
      </c>
      <c r="C404" s="112"/>
      <c r="D404" s="58"/>
      <c r="E404" s="58"/>
      <c r="F404" s="58"/>
      <c r="G404" s="58"/>
      <c r="H404" s="58"/>
      <c r="I404" s="58"/>
      <c r="J404" s="86">
        <f t="shared" si="8"/>
        <v>0</v>
      </c>
    </row>
    <row r="405" spans="1:10" s="75" customFormat="1" ht="13.5" x14ac:dyDescent="0.25">
      <c r="A405" s="164">
        <v>3931</v>
      </c>
      <c r="B405" s="78" t="s">
        <v>329</v>
      </c>
      <c r="C405" s="112"/>
      <c r="D405" s="58"/>
      <c r="E405" s="58"/>
      <c r="F405" s="58"/>
      <c r="G405" s="86"/>
      <c r="H405" s="58"/>
      <c r="I405" s="58"/>
      <c r="J405" s="86">
        <f t="shared" si="8"/>
        <v>0</v>
      </c>
    </row>
    <row r="406" spans="1:10" s="75" customFormat="1" ht="13.5" x14ac:dyDescent="0.25">
      <c r="A406" s="164">
        <v>394</v>
      </c>
      <c r="B406" s="78" t="s">
        <v>330</v>
      </c>
      <c r="C406" s="112"/>
      <c r="D406" s="58"/>
      <c r="E406" s="58"/>
      <c r="F406" s="58"/>
      <c r="G406" s="86"/>
      <c r="H406" s="58"/>
      <c r="I406" s="58"/>
      <c r="J406" s="86">
        <f t="shared" si="8"/>
        <v>0</v>
      </c>
    </row>
    <row r="407" spans="1:10" s="75" customFormat="1" ht="13.5" x14ac:dyDescent="0.25">
      <c r="A407" s="164">
        <v>3941</v>
      </c>
      <c r="B407" s="78" t="s">
        <v>331</v>
      </c>
      <c r="C407" s="112"/>
      <c r="D407" s="58"/>
      <c r="E407" s="58"/>
      <c r="F407" s="58"/>
      <c r="G407" s="86">
        <f>480000-50000</f>
        <v>430000</v>
      </c>
      <c r="H407" s="58"/>
      <c r="I407" s="58"/>
      <c r="J407" s="86">
        <f t="shared" si="8"/>
        <v>430000</v>
      </c>
    </row>
    <row r="408" spans="1:10" s="75" customFormat="1" ht="13.5" x14ac:dyDescent="0.25">
      <c r="A408" s="164">
        <v>3942</v>
      </c>
      <c r="B408" s="78" t="s">
        <v>332</v>
      </c>
      <c r="C408" s="112"/>
      <c r="D408" s="58"/>
      <c r="E408" s="58"/>
      <c r="F408" s="58"/>
      <c r="G408" s="86"/>
      <c r="H408" s="58"/>
      <c r="I408" s="58"/>
      <c r="J408" s="86">
        <f t="shared" si="8"/>
        <v>0</v>
      </c>
    </row>
    <row r="409" spans="1:10" s="75" customFormat="1" ht="13.5" x14ac:dyDescent="0.25">
      <c r="A409" s="164">
        <v>3942</v>
      </c>
      <c r="B409" s="78" t="s">
        <v>333</v>
      </c>
      <c r="C409" s="112"/>
      <c r="D409" s="58"/>
      <c r="E409" s="58"/>
      <c r="F409" s="58"/>
      <c r="G409" s="58"/>
      <c r="H409" s="58"/>
      <c r="I409" s="58"/>
      <c r="J409" s="86">
        <f t="shared" si="8"/>
        <v>0</v>
      </c>
    </row>
    <row r="410" spans="1:10" s="75" customFormat="1" ht="13.5" x14ac:dyDescent="0.25">
      <c r="A410" s="164">
        <v>3943</v>
      </c>
      <c r="B410" s="78" t="s">
        <v>334</v>
      </c>
      <c r="C410" s="112"/>
      <c r="D410" s="58"/>
      <c r="E410" s="58"/>
      <c r="F410" s="58"/>
      <c r="G410" s="58"/>
      <c r="H410" s="58"/>
      <c r="I410" s="58"/>
      <c r="J410" s="86">
        <f t="shared" si="8"/>
        <v>0</v>
      </c>
    </row>
    <row r="411" spans="1:10" s="75" customFormat="1" ht="13.5" x14ac:dyDescent="0.25">
      <c r="A411" s="164">
        <v>3944</v>
      </c>
      <c r="B411" s="78" t="s">
        <v>335</v>
      </c>
      <c r="C411" s="112"/>
      <c r="D411" s="58"/>
      <c r="E411" s="58"/>
      <c r="F411" s="58"/>
      <c r="G411" s="58"/>
      <c r="H411" s="58"/>
      <c r="I411" s="58"/>
      <c r="J411" s="86">
        <f t="shared" si="8"/>
        <v>0</v>
      </c>
    </row>
    <row r="412" spans="1:10" s="75" customFormat="1" ht="13.5" x14ac:dyDescent="0.25">
      <c r="A412" s="164">
        <v>395</v>
      </c>
      <c r="B412" s="78" t="s">
        <v>336</v>
      </c>
      <c r="C412" s="112"/>
      <c r="D412" s="58"/>
      <c r="E412" s="58"/>
      <c r="F412" s="58"/>
      <c r="G412" s="58"/>
      <c r="H412" s="58"/>
      <c r="I412" s="58"/>
      <c r="J412" s="86">
        <f t="shared" si="8"/>
        <v>0</v>
      </c>
    </row>
    <row r="413" spans="1:10" s="75" customFormat="1" ht="13.5" x14ac:dyDescent="0.25">
      <c r="A413" s="164">
        <v>3951</v>
      </c>
      <c r="B413" s="78" t="s">
        <v>336</v>
      </c>
      <c r="C413" s="112"/>
      <c r="D413" s="58"/>
      <c r="E413" s="58"/>
      <c r="F413" s="58"/>
      <c r="G413" s="58"/>
      <c r="H413" s="58"/>
      <c r="I413" s="58"/>
      <c r="J413" s="86">
        <f t="shared" si="8"/>
        <v>0</v>
      </c>
    </row>
    <row r="414" spans="1:10" s="75" customFormat="1" ht="13.5" x14ac:dyDescent="0.25">
      <c r="A414" s="164">
        <v>396</v>
      </c>
      <c r="B414" s="78" t="s">
        <v>337</v>
      </c>
      <c r="C414" s="112"/>
      <c r="D414" s="58"/>
      <c r="E414" s="58"/>
      <c r="F414" s="58"/>
      <c r="G414" s="58"/>
      <c r="H414" s="58"/>
      <c r="I414" s="58"/>
      <c r="J414" s="86">
        <f t="shared" si="8"/>
        <v>0</v>
      </c>
    </row>
    <row r="415" spans="1:10" s="75" customFormat="1" ht="13.5" x14ac:dyDescent="0.25">
      <c r="A415" s="164">
        <v>3961</v>
      </c>
      <c r="B415" s="78" t="s">
        <v>338</v>
      </c>
      <c r="C415" s="112"/>
      <c r="D415" s="58"/>
      <c r="E415" s="58"/>
      <c r="F415" s="58"/>
      <c r="G415" s="58"/>
      <c r="H415" s="58"/>
      <c r="I415" s="58"/>
      <c r="J415" s="86">
        <f t="shared" si="8"/>
        <v>0</v>
      </c>
    </row>
    <row r="416" spans="1:10" s="75" customFormat="1" ht="13.5" x14ac:dyDescent="0.25">
      <c r="A416" s="164">
        <v>3962</v>
      </c>
      <c r="B416" s="78" t="s">
        <v>337</v>
      </c>
      <c r="C416" s="112"/>
      <c r="D416" s="58"/>
      <c r="E416" s="58"/>
      <c r="F416" s="58"/>
      <c r="G416" s="58"/>
      <c r="H416" s="58"/>
      <c r="I416" s="58"/>
      <c r="J416" s="86">
        <f t="shared" si="8"/>
        <v>0</v>
      </c>
    </row>
    <row r="417" spans="1:10" s="75" customFormat="1" ht="13.5" x14ac:dyDescent="0.25">
      <c r="A417" s="164">
        <v>399</v>
      </c>
      <c r="B417" s="78" t="s">
        <v>339</v>
      </c>
      <c r="C417" s="112"/>
      <c r="D417" s="58"/>
      <c r="E417" s="58"/>
      <c r="F417" s="58"/>
      <c r="G417" s="58"/>
      <c r="H417" s="58"/>
      <c r="I417" s="58"/>
      <c r="J417" s="86">
        <f t="shared" si="8"/>
        <v>0</v>
      </c>
    </row>
    <row r="418" spans="1:10" s="75" customFormat="1" ht="13.5" x14ac:dyDescent="0.25">
      <c r="A418" s="164">
        <v>3991</v>
      </c>
      <c r="B418" s="78" t="s">
        <v>340</v>
      </c>
      <c r="C418" s="112"/>
      <c r="D418" s="58"/>
      <c r="E418" s="58"/>
      <c r="F418" s="58"/>
      <c r="G418" s="58"/>
      <c r="H418" s="58"/>
      <c r="I418" s="58"/>
      <c r="J418" s="86">
        <f t="shared" si="8"/>
        <v>0</v>
      </c>
    </row>
    <row r="419" spans="1:10" s="75" customFormat="1" ht="13.5" x14ac:dyDescent="0.25">
      <c r="A419" s="164">
        <v>3992</v>
      </c>
      <c r="B419" s="78" t="s">
        <v>341</v>
      </c>
      <c r="C419" s="112"/>
      <c r="D419" s="58"/>
      <c r="E419" s="58"/>
      <c r="F419" s="58"/>
      <c r="G419" s="58"/>
      <c r="H419" s="58"/>
      <c r="I419" s="58"/>
      <c r="J419" s="86">
        <f t="shared" si="8"/>
        <v>0</v>
      </c>
    </row>
    <row r="420" spans="1:10" s="75" customFormat="1" ht="13.5" x14ac:dyDescent="0.25">
      <c r="A420" s="164">
        <v>3993</v>
      </c>
      <c r="B420" s="78" t="s">
        <v>342</v>
      </c>
      <c r="C420" s="112"/>
      <c r="D420" s="58"/>
      <c r="E420" s="58"/>
      <c r="F420" s="58"/>
      <c r="G420" s="58"/>
      <c r="H420" s="58"/>
      <c r="I420" s="58"/>
      <c r="J420" s="86">
        <f t="shared" si="8"/>
        <v>0</v>
      </c>
    </row>
    <row r="421" spans="1:10" s="75" customFormat="1" ht="13.5" x14ac:dyDescent="0.25">
      <c r="A421" s="164">
        <v>3994</v>
      </c>
      <c r="B421" s="78" t="s">
        <v>343</v>
      </c>
      <c r="C421" s="112"/>
      <c r="D421" s="58"/>
      <c r="E421" s="58"/>
      <c r="F421" s="58"/>
      <c r="G421" s="58"/>
      <c r="H421" s="58"/>
      <c r="I421" s="58"/>
      <c r="J421" s="86">
        <f t="shared" si="8"/>
        <v>0</v>
      </c>
    </row>
    <row r="422" spans="1:10" s="75" customFormat="1" ht="13.5" x14ac:dyDescent="0.25">
      <c r="A422" s="164">
        <v>3995</v>
      </c>
      <c r="B422" s="78" t="s">
        <v>339</v>
      </c>
      <c r="C422" s="112"/>
      <c r="D422" s="58"/>
      <c r="E422" s="58"/>
      <c r="F422" s="58"/>
      <c r="G422" s="58"/>
      <c r="H422" s="58"/>
      <c r="I422" s="58"/>
      <c r="J422" s="86">
        <f t="shared" si="8"/>
        <v>0</v>
      </c>
    </row>
    <row r="423" spans="1:10" s="75" customFormat="1" ht="13.5" x14ac:dyDescent="0.25">
      <c r="A423" s="164">
        <v>3996</v>
      </c>
      <c r="B423" s="78" t="s">
        <v>344</v>
      </c>
      <c r="C423" s="112"/>
      <c r="D423" s="58"/>
      <c r="E423" s="58"/>
      <c r="F423" s="58"/>
      <c r="G423" s="58"/>
      <c r="H423" s="58"/>
      <c r="I423" s="58"/>
      <c r="J423" s="86">
        <f t="shared" si="8"/>
        <v>0</v>
      </c>
    </row>
    <row r="424" spans="1:10" s="116" customFormat="1" ht="34.5" customHeight="1" x14ac:dyDescent="0.25">
      <c r="A424" s="162"/>
      <c r="B424" s="115" t="s">
        <v>345</v>
      </c>
      <c r="C424" s="115">
        <f>SUM(C232:C423)</f>
        <v>340000</v>
      </c>
      <c r="D424" s="115">
        <f>SUM(D232:D423)</f>
        <v>1258940</v>
      </c>
      <c r="E424" s="115">
        <f t="shared" ref="E424:J424" si="9">SUM(E232:E423)</f>
        <v>1293160</v>
      </c>
      <c r="F424" s="115">
        <f t="shared" si="9"/>
        <v>820990.74</v>
      </c>
      <c r="G424" s="115">
        <f t="shared" si="9"/>
        <v>803091.63</v>
      </c>
      <c r="H424" s="115">
        <f t="shared" si="9"/>
        <v>330000</v>
      </c>
      <c r="I424" s="115">
        <f t="shared" si="9"/>
        <v>0</v>
      </c>
      <c r="J424" s="115">
        <f t="shared" si="9"/>
        <v>4846182.37</v>
      </c>
    </row>
    <row r="425" spans="1:10" s="81" customFormat="1" ht="13.5" x14ac:dyDescent="0.25">
      <c r="A425" s="159" t="s">
        <v>346</v>
      </c>
      <c r="B425" s="86"/>
      <c r="C425" s="112"/>
      <c r="D425" s="86"/>
      <c r="E425" s="86"/>
      <c r="F425" s="86"/>
      <c r="G425" s="86"/>
      <c r="H425" s="86"/>
      <c r="I425" s="86"/>
      <c r="J425" s="86">
        <f>SUM(D425:I425)</f>
        <v>0</v>
      </c>
    </row>
    <row r="426" spans="1:10" s="81" customFormat="1" ht="26.25" x14ac:dyDescent="0.25">
      <c r="A426" s="163">
        <v>4100</v>
      </c>
      <c r="B426" s="83" t="s">
        <v>347</v>
      </c>
      <c r="C426" s="112"/>
      <c r="D426" s="86"/>
      <c r="E426" s="86"/>
      <c r="F426" s="86"/>
      <c r="G426" s="86"/>
      <c r="H426" s="86"/>
      <c r="I426" s="86"/>
      <c r="J426" s="86">
        <f t="shared" ref="J426:J489" si="10">SUM(C426:I426)</f>
        <v>0</v>
      </c>
    </row>
    <row r="427" spans="1:10" s="81" customFormat="1" ht="13.5" x14ac:dyDescent="0.25">
      <c r="A427" s="164">
        <v>411</v>
      </c>
      <c r="B427" s="78" t="s">
        <v>348</v>
      </c>
      <c r="C427" s="112"/>
      <c r="D427" s="86"/>
      <c r="E427" s="86"/>
      <c r="F427" s="86"/>
      <c r="G427" s="86"/>
      <c r="H427" s="86"/>
      <c r="I427" s="86"/>
      <c r="J427" s="86">
        <f t="shared" si="10"/>
        <v>0</v>
      </c>
    </row>
    <row r="428" spans="1:10" s="81" customFormat="1" ht="13.5" x14ac:dyDescent="0.25">
      <c r="A428" s="167">
        <v>4111</v>
      </c>
      <c r="B428" s="91" t="s">
        <v>349</v>
      </c>
      <c r="C428" s="112"/>
      <c r="D428" s="86"/>
      <c r="E428" s="86"/>
      <c r="F428" s="86"/>
      <c r="G428" s="86"/>
      <c r="H428" s="86"/>
      <c r="I428" s="86"/>
      <c r="J428" s="86">
        <f t="shared" si="10"/>
        <v>0</v>
      </c>
    </row>
    <row r="429" spans="1:10" s="81" customFormat="1" ht="13.5" x14ac:dyDescent="0.25">
      <c r="A429" s="167">
        <v>412</v>
      </c>
      <c r="B429" s="91" t="s">
        <v>350</v>
      </c>
      <c r="C429" s="112"/>
      <c r="D429" s="86"/>
      <c r="E429" s="86"/>
      <c r="F429" s="86"/>
      <c r="G429" s="86"/>
      <c r="H429" s="86"/>
      <c r="I429" s="86"/>
      <c r="J429" s="86">
        <f t="shared" si="10"/>
        <v>0</v>
      </c>
    </row>
    <row r="430" spans="1:10" s="81" customFormat="1" ht="27" x14ac:dyDescent="0.25">
      <c r="A430" s="167">
        <v>4121</v>
      </c>
      <c r="B430" s="91" t="s">
        <v>351</v>
      </c>
      <c r="C430" s="112"/>
      <c r="D430" s="86"/>
      <c r="E430" s="86"/>
      <c r="F430" s="86"/>
      <c r="G430" s="86"/>
      <c r="H430" s="86"/>
      <c r="I430" s="86"/>
      <c r="J430" s="86">
        <f t="shared" si="10"/>
        <v>0</v>
      </c>
    </row>
    <row r="431" spans="1:10" s="81" customFormat="1" ht="27" x14ac:dyDescent="0.25">
      <c r="A431" s="167">
        <v>4122</v>
      </c>
      <c r="B431" s="91" t="s">
        <v>352</v>
      </c>
      <c r="C431" s="112"/>
      <c r="D431" s="86"/>
      <c r="E431" s="86"/>
      <c r="F431" s="86"/>
      <c r="G431" s="86"/>
      <c r="H431" s="86"/>
      <c r="I431" s="86"/>
      <c r="J431" s="86">
        <f t="shared" si="10"/>
        <v>0</v>
      </c>
    </row>
    <row r="432" spans="1:10" s="81" customFormat="1" ht="27" x14ac:dyDescent="0.25">
      <c r="A432" s="167">
        <v>4123</v>
      </c>
      <c r="B432" s="91" t="s">
        <v>353</v>
      </c>
      <c r="C432" s="112"/>
      <c r="D432" s="86"/>
      <c r="E432" s="86"/>
      <c r="F432" s="86"/>
      <c r="G432" s="86"/>
      <c r="H432" s="86"/>
      <c r="I432" s="86"/>
      <c r="J432" s="86">
        <f t="shared" si="10"/>
        <v>0</v>
      </c>
    </row>
    <row r="433" spans="1:10" s="81" customFormat="1" ht="27" x14ac:dyDescent="0.25">
      <c r="A433" s="167">
        <v>4124</v>
      </c>
      <c r="B433" s="91" t="s">
        <v>354</v>
      </c>
      <c r="C433" s="112"/>
      <c r="D433" s="86"/>
      <c r="E433" s="86"/>
      <c r="F433" s="86"/>
      <c r="G433" s="86"/>
      <c r="H433" s="86"/>
      <c r="I433" s="86"/>
      <c r="J433" s="86">
        <f t="shared" si="10"/>
        <v>0</v>
      </c>
    </row>
    <row r="434" spans="1:10" s="81" customFormat="1" ht="27" x14ac:dyDescent="0.25">
      <c r="A434" s="167">
        <v>4125</v>
      </c>
      <c r="B434" s="91" t="s">
        <v>355</v>
      </c>
      <c r="C434" s="112"/>
      <c r="D434" s="86"/>
      <c r="E434" s="86"/>
      <c r="F434" s="86"/>
      <c r="G434" s="86"/>
      <c r="H434" s="86"/>
      <c r="I434" s="86"/>
      <c r="J434" s="86">
        <f t="shared" si="10"/>
        <v>0</v>
      </c>
    </row>
    <row r="435" spans="1:10" s="81" customFormat="1" ht="27" x14ac:dyDescent="0.25">
      <c r="A435" s="167">
        <v>4126</v>
      </c>
      <c r="B435" s="91" t="s">
        <v>356</v>
      </c>
      <c r="C435" s="112"/>
      <c r="D435" s="86"/>
      <c r="E435" s="86"/>
      <c r="F435" s="86"/>
      <c r="G435" s="86"/>
      <c r="H435" s="86"/>
      <c r="I435" s="86"/>
      <c r="J435" s="86">
        <f t="shared" si="10"/>
        <v>0</v>
      </c>
    </row>
    <row r="436" spans="1:10" s="81" customFormat="1" ht="27" x14ac:dyDescent="0.25">
      <c r="A436" s="167">
        <v>4127</v>
      </c>
      <c r="B436" s="91" t="s">
        <v>357</v>
      </c>
      <c r="C436" s="112"/>
      <c r="D436" s="86"/>
      <c r="E436" s="86"/>
      <c r="F436" s="86"/>
      <c r="G436" s="86"/>
      <c r="H436" s="86"/>
      <c r="I436" s="86"/>
      <c r="J436" s="86">
        <f t="shared" si="10"/>
        <v>0</v>
      </c>
    </row>
    <row r="437" spans="1:10" s="81" customFormat="1" ht="27" x14ac:dyDescent="0.25">
      <c r="A437" s="167">
        <v>4128</v>
      </c>
      <c r="B437" s="91" t="s">
        <v>358</v>
      </c>
      <c r="C437" s="112"/>
      <c r="D437" s="86"/>
      <c r="E437" s="86"/>
      <c r="F437" s="86"/>
      <c r="G437" s="86"/>
      <c r="H437" s="86"/>
      <c r="I437" s="86"/>
      <c r="J437" s="86">
        <f t="shared" si="10"/>
        <v>0</v>
      </c>
    </row>
    <row r="438" spans="1:10" s="81" customFormat="1" ht="27" x14ac:dyDescent="0.25">
      <c r="A438" s="167">
        <v>4129</v>
      </c>
      <c r="B438" s="91" t="s">
        <v>359</v>
      </c>
      <c r="C438" s="112"/>
      <c r="D438" s="86"/>
      <c r="E438" s="86"/>
      <c r="F438" s="86"/>
      <c r="G438" s="86"/>
      <c r="H438" s="86"/>
      <c r="I438" s="86"/>
      <c r="J438" s="86">
        <f t="shared" si="10"/>
        <v>0</v>
      </c>
    </row>
    <row r="439" spans="1:10" s="81" customFormat="1" ht="13.5" x14ac:dyDescent="0.25">
      <c r="A439" s="167">
        <v>413</v>
      </c>
      <c r="B439" s="91" t="s">
        <v>360</v>
      </c>
      <c r="C439" s="112"/>
      <c r="D439" s="86"/>
      <c r="E439" s="86"/>
      <c r="F439" s="86"/>
      <c r="G439" s="86"/>
      <c r="H439" s="86"/>
      <c r="I439" s="86"/>
      <c r="J439" s="86">
        <f t="shared" si="10"/>
        <v>0</v>
      </c>
    </row>
    <row r="440" spans="1:10" s="81" customFormat="1" ht="27" x14ac:dyDescent="0.25">
      <c r="A440" s="167">
        <v>4131</v>
      </c>
      <c r="B440" s="91" t="s">
        <v>361</v>
      </c>
      <c r="C440" s="112"/>
      <c r="D440" s="86"/>
      <c r="E440" s="86"/>
      <c r="F440" s="86"/>
      <c r="G440" s="86"/>
      <c r="H440" s="86"/>
      <c r="I440" s="86"/>
      <c r="J440" s="86">
        <f t="shared" si="10"/>
        <v>0</v>
      </c>
    </row>
    <row r="441" spans="1:10" s="81" customFormat="1" ht="27" x14ac:dyDescent="0.25">
      <c r="A441" s="167">
        <v>4132</v>
      </c>
      <c r="B441" s="91" t="s">
        <v>362</v>
      </c>
      <c r="C441" s="112"/>
      <c r="D441" s="86"/>
      <c r="E441" s="86"/>
      <c r="F441" s="86"/>
      <c r="G441" s="86"/>
      <c r="H441" s="86"/>
      <c r="I441" s="86"/>
      <c r="J441" s="86">
        <f t="shared" si="10"/>
        <v>0</v>
      </c>
    </row>
    <row r="442" spans="1:10" s="81" customFormat="1" ht="27" x14ac:dyDescent="0.25">
      <c r="A442" s="167">
        <v>4133</v>
      </c>
      <c r="B442" s="91" t="s">
        <v>363</v>
      </c>
      <c r="C442" s="112"/>
      <c r="D442" s="86"/>
      <c r="E442" s="86"/>
      <c r="F442" s="86"/>
      <c r="G442" s="86"/>
      <c r="H442" s="86"/>
      <c r="I442" s="86"/>
      <c r="J442" s="86">
        <f t="shared" si="10"/>
        <v>0</v>
      </c>
    </row>
    <row r="443" spans="1:10" s="81" customFormat="1" ht="27" x14ac:dyDescent="0.25">
      <c r="A443" s="167">
        <v>4134</v>
      </c>
      <c r="B443" s="91" t="s">
        <v>364</v>
      </c>
      <c r="C443" s="112"/>
      <c r="D443" s="86"/>
      <c r="E443" s="86"/>
      <c r="F443" s="86"/>
      <c r="G443" s="86"/>
      <c r="H443" s="86"/>
      <c r="I443" s="86"/>
      <c r="J443" s="86">
        <f t="shared" si="10"/>
        <v>0</v>
      </c>
    </row>
    <row r="444" spans="1:10" s="81" customFormat="1" ht="27" x14ac:dyDescent="0.25">
      <c r="A444" s="167">
        <v>4135</v>
      </c>
      <c r="B444" s="91" t="s">
        <v>365</v>
      </c>
      <c r="C444" s="112"/>
      <c r="D444" s="86"/>
      <c r="E444" s="86"/>
      <c r="F444" s="86"/>
      <c r="G444" s="86"/>
      <c r="H444" s="86"/>
      <c r="I444" s="86"/>
      <c r="J444" s="86">
        <f t="shared" si="10"/>
        <v>0</v>
      </c>
    </row>
    <row r="445" spans="1:10" s="81" customFormat="1" ht="27" x14ac:dyDescent="0.25">
      <c r="A445" s="167">
        <v>4136</v>
      </c>
      <c r="B445" s="91" t="s">
        <v>366</v>
      </c>
      <c r="C445" s="112"/>
      <c r="D445" s="86"/>
      <c r="E445" s="86"/>
      <c r="F445" s="86"/>
      <c r="G445" s="86"/>
      <c r="H445" s="86"/>
      <c r="I445" s="86"/>
      <c r="J445" s="86">
        <f t="shared" si="10"/>
        <v>0</v>
      </c>
    </row>
    <row r="446" spans="1:10" s="81" customFormat="1" ht="27" x14ac:dyDescent="0.25">
      <c r="A446" s="167">
        <v>4137</v>
      </c>
      <c r="B446" s="91" t="s">
        <v>367</v>
      </c>
      <c r="C446" s="112"/>
      <c r="D446" s="86"/>
      <c r="E446" s="86"/>
      <c r="F446" s="86"/>
      <c r="G446" s="86"/>
      <c r="H446" s="86"/>
      <c r="I446" s="86"/>
      <c r="J446" s="86">
        <f t="shared" si="10"/>
        <v>0</v>
      </c>
    </row>
    <row r="447" spans="1:10" s="81" customFormat="1" ht="27" x14ac:dyDescent="0.25">
      <c r="A447" s="167">
        <v>4138</v>
      </c>
      <c r="B447" s="91" t="s">
        <v>368</v>
      </c>
      <c r="C447" s="112"/>
      <c r="D447" s="86"/>
      <c r="E447" s="86"/>
      <c r="F447" s="86"/>
      <c r="G447" s="86"/>
      <c r="H447" s="86"/>
      <c r="I447" s="86"/>
      <c r="J447" s="86">
        <f t="shared" si="10"/>
        <v>0</v>
      </c>
    </row>
    <row r="448" spans="1:10" s="81" customFormat="1" ht="27" x14ac:dyDescent="0.25">
      <c r="A448" s="167">
        <v>4139</v>
      </c>
      <c r="B448" s="91" t="s">
        <v>369</v>
      </c>
      <c r="C448" s="112"/>
      <c r="D448" s="86"/>
      <c r="E448" s="86"/>
      <c r="F448" s="86"/>
      <c r="G448" s="86"/>
      <c r="H448" s="86"/>
      <c r="I448" s="86"/>
      <c r="J448" s="86">
        <f t="shared" si="10"/>
        <v>0</v>
      </c>
    </row>
    <row r="449" spans="1:10" s="81" customFormat="1" ht="13.5" x14ac:dyDescent="0.25">
      <c r="A449" s="167">
        <v>414</v>
      </c>
      <c r="B449" s="91" t="s">
        <v>370</v>
      </c>
      <c r="C449" s="112"/>
      <c r="D449" s="86"/>
      <c r="E449" s="86"/>
      <c r="F449" s="86"/>
      <c r="G449" s="86"/>
      <c r="H449" s="86"/>
      <c r="I449" s="86"/>
      <c r="J449" s="86">
        <f t="shared" si="10"/>
        <v>0</v>
      </c>
    </row>
    <row r="450" spans="1:10" s="81" customFormat="1" ht="27" x14ac:dyDescent="0.25">
      <c r="A450" s="167">
        <v>4141</v>
      </c>
      <c r="B450" s="91" t="s">
        <v>371</v>
      </c>
      <c r="C450" s="112"/>
      <c r="D450" s="86"/>
      <c r="E450" s="86"/>
      <c r="F450" s="86"/>
      <c r="G450" s="86"/>
      <c r="H450" s="86"/>
      <c r="I450" s="86"/>
      <c r="J450" s="86">
        <f t="shared" si="10"/>
        <v>0</v>
      </c>
    </row>
    <row r="451" spans="1:10" s="81" customFormat="1" ht="27" x14ac:dyDescent="0.25">
      <c r="A451" s="167">
        <v>4142</v>
      </c>
      <c r="B451" s="91" t="s">
        <v>372</v>
      </c>
      <c r="C451" s="112"/>
      <c r="D451" s="86"/>
      <c r="E451" s="86"/>
      <c r="F451" s="86"/>
      <c r="G451" s="86"/>
      <c r="H451" s="86"/>
      <c r="I451" s="86"/>
      <c r="J451" s="86">
        <f t="shared" si="10"/>
        <v>0</v>
      </c>
    </row>
    <row r="452" spans="1:10" s="81" customFormat="1" ht="27" x14ac:dyDescent="0.25">
      <c r="A452" s="167">
        <v>4143</v>
      </c>
      <c r="B452" s="91" t="s">
        <v>373</v>
      </c>
      <c r="C452" s="112"/>
      <c r="D452" s="86"/>
      <c r="E452" s="86"/>
      <c r="F452" s="86"/>
      <c r="G452" s="86"/>
      <c r="H452" s="86"/>
      <c r="I452" s="86"/>
      <c r="J452" s="86">
        <f t="shared" si="10"/>
        <v>0</v>
      </c>
    </row>
    <row r="453" spans="1:10" s="81" customFormat="1" ht="27" x14ac:dyDescent="0.25">
      <c r="A453" s="167">
        <v>4144</v>
      </c>
      <c r="B453" s="91" t="s">
        <v>374</v>
      </c>
      <c r="C453" s="112"/>
      <c r="D453" s="86"/>
      <c r="E453" s="86"/>
      <c r="F453" s="86"/>
      <c r="G453" s="86"/>
      <c r="H453" s="86"/>
      <c r="I453" s="86"/>
      <c r="J453" s="86">
        <f t="shared" si="10"/>
        <v>0</v>
      </c>
    </row>
    <row r="454" spans="1:10" s="81" customFormat="1" ht="27" x14ac:dyDescent="0.25">
      <c r="A454" s="167">
        <v>4145</v>
      </c>
      <c r="B454" s="91" t="s">
        <v>375</v>
      </c>
      <c r="C454" s="112"/>
      <c r="D454" s="86"/>
      <c r="E454" s="86"/>
      <c r="F454" s="86"/>
      <c r="G454" s="86"/>
      <c r="H454" s="86"/>
      <c r="I454" s="86"/>
      <c r="J454" s="86">
        <f t="shared" si="10"/>
        <v>0</v>
      </c>
    </row>
    <row r="455" spans="1:10" s="81" customFormat="1" ht="27" x14ac:dyDescent="0.25">
      <c r="A455" s="167">
        <v>4146</v>
      </c>
      <c r="B455" s="91" t="s">
        <v>376</v>
      </c>
      <c r="C455" s="112"/>
      <c r="D455" s="86"/>
      <c r="E455" s="86"/>
      <c r="F455" s="86"/>
      <c r="G455" s="86"/>
      <c r="H455" s="86"/>
      <c r="I455" s="86"/>
      <c r="J455" s="86">
        <f t="shared" si="10"/>
        <v>0</v>
      </c>
    </row>
    <row r="456" spans="1:10" s="81" customFormat="1" ht="27" x14ac:dyDescent="0.25">
      <c r="A456" s="167">
        <v>4147</v>
      </c>
      <c r="B456" s="91" t="s">
        <v>377</v>
      </c>
      <c r="C456" s="112"/>
      <c r="D456" s="86"/>
      <c r="E456" s="86"/>
      <c r="F456" s="86"/>
      <c r="G456" s="86"/>
      <c r="H456" s="86"/>
      <c r="I456" s="86"/>
      <c r="J456" s="86">
        <f t="shared" si="10"/>
        <v>0</v>
      </c>
    </row>
    <row r="457" spans="1:10" s="81" customFormat="1" ht="27" x14ac:dyDescent="0.25">
      <c r="A457" s="167">
        <v>4148</v>
      </c>
      <c r="B457" s="91" t="s">
        <v>378</v>
      </c>
      <c r="C457" s="112"/>
      <c r="D457" s="86"/>
      <c r="E457" s="86"/>
      <c r="F457" s="86"/>
      <c r="G457" s="86"/>
      <c r="H457" s="86"/>
      <c r="I457" s="86"/>
      <c r="J457" s="86">
        <f t="shared" si="10"/>
        <v>0</v>
      </c>
    </row>
    <row r="458" spans="1:10" s="81" customFormat="1" ht="27" x14ac:dyDescent="0.25">
      <c r="A458" s="167">
        <v>4149</v>
      </c>
      <c r="B458" s="91" t="s">
        <v>379</v>
      </c>
      <c r="C458" s="112"/>
      <c r="D458" s="86"/>
      <c r="E458" s="86"/>
      <c r="F458" s="86"/>
      <c r="G458" s="86"/>
      <c r="H458" s="86"/>
      <c r="I458" s="86"/>
      <c r="J458" s="86">
        <f t="shared" si="10"/>
        <v>0</v>
      </c>
    </row>
    <row r="459" spans="1:10" s="81" customFormat="1" ht="27" x14ac:dyDescent="0.25">
      <c r="A459" s="167">
        <v>415</v>
      </c>
      <c r="B459" s="91" t="s">
        <v>380</v>
      </c>
      <c r="C459" s="112"/>
      <c r="D459" s="86"/>
      <c r="E459" s="86"/>
      <c r="F459" s="86"/>
      <c r="G459" s="86"/>
      <c r="H459" s="86"/>
      <c r="I459" s="86"/>
      <c r="J459" s="86">
        <f t="shared" si="10"/>
        <v>0</v>
      </c>
    </row>
    <row r="460" spans="1:10" s="81" customFormat="1" ht="27" x14ac:dyDescent="0.25">
      <c r="A460" s="167">
        <v>4151</v>
      </c>
      <c r="B460" s="91" t="s">
        <v>381</v>
      </c>
      <c r="C460" s="112"/>
      <c r="D460" s="86"/>
      <c r="E460" s="86"/>
      <c r="F460" s="86"/>
      <c r="G460" s="86"/>
      <c r="H460" s="86"/>
      <c r="I460" s="86"/>
      <c r="J460" s="86">
        <f t="shared" si="10"/>
        <v>0</v>
      </c>
    </row>
    <row r="461" spans="1:10" s="81" customFormat="1" ht="27" x14ac:dyDescent="0.25">
      <c r="A461" s="167">
        <v>4152</v>
      </c>
      <c r="B461" s="91" t="s">
        <v>382</v>
      </c>
      <c r="C461" s="112"/>
      <c r="D461" s="86"/>
      <c r="E461" s="86"/>
      <c r="F461" s="86"/>
      <c r="G461" s="86"/>
      <c r="H461" s="86"/>
      <c r="I461" s="86"/>
      <c r="J461" s="86">
        <f t="shared" si="10"/>
        <v>0</v>
      </c>
    </row>
    <row r="462" spans="1:10" s="81" customFormat="1" ht="27" x14ac:dyDescent="0.25">
      <c r="A462" s="167">
        <v>4153</v>
      </c>
      <c r="B462" s="91" t="s">
        <v>383</v>
      </c>
      <c r="C462" s="112"/>
      <c r="D462" s="86"/>
      <c r="E462" s="86"/>
      <c r="F462" s="86"/>
      <c r="G462" s="86"/>
      <c r="H462" s="86"/>
      <c r="I462" s="86"/>
      <c r="J462" s="86">
        <f t="shared" si="10"/>
        <v>0</v>
      </c>
    </row>
    <row r="463" spans="1:10" s="81" customFormat="1" ht="40.5" x14ac:dyDescent="0.25">
      <c r="A463" s="167">
        <v>4154</v>
      </c>
      <c r="B463" s="91" t="s">
        <v>384</v>
      </c>
      <c r="C463" s="112"/>
      <c r="D463" s="86"/>
      <c r="E463" s="86"/>
      <c r="F463" s="86"/>
      <c r="G463" s="86"/>
      <c r="H463" s="86"/>
      <c r="I463" s="86"/>
      <c r="J463" s="86">
        <f t="shared" si="10"/>
        <v>0</v>
      </c>
    </row>
    <row r="464" spans="1:10" s="81" customFormat="1" ht="40.5" x14ac:dyDescent="0.25">
      <c r="A464" s="167">
        <v>4155</v>
      </c>
      <c r="B464" s="91" t="s">
        <v>385</v>
      </c>
      <c r="C464" s="112"/>
      <c r="D464" s="86"/>
      <c r="E464" s="86"/>
      <c r="F464" s="86"/>
      <c r="G464" s="86"/>
      <c r="H464" s="86"/>
      <c r="I464" s="86"/>
      <c r="J464" s="86">
        <f t="shared" si="10"/>
        <v>0</v>
      </c>
    </row>
    <row r="465" spans="1:10" s="81" customFormat="1" ht="27" x14ac:dyDescent="0.25">
      <c r="A465" s="167">
        <v>4156</v>
      </c>
      <c r="B465" s="91" t="s">
        <v>386</v>
      </c>
      <c r="C465" s="112"/>
      <c r="D465" s="86"/>
      <c r="E465" s="86"/>
      <c r="F465" s="86"/>
      <c r="G465" s="86"/>
      <c r="H465" s="86"/>
      <c r="I465" s="86"/>
      <c r="J465" s="86">
        <f t="shared" si="10"/>
        <v>0</v>
      </c>
    </row>
    <row r="466" spans="1:10" s="81" customFormat="1" ht="40.5" x14ac:dyDescent="0.25">
      <c r="A466" s="167">
        <v>4157</v>
      </c>
      <c r="B466" s="91" t="s">
        <v>387</v>
      </c>
      <c r="C466" s="112"/>
      <c r="D466" s="86"/>
      <c r="E466" s="86"/>
      <c r="F466" s="86"/>
      <c r="G466" s="86"/>
      <c r="H466" s="86"/>
      <c r="I466" s="86"/>
      <c r="J466" s="86">
        <f t="shared" si="10"/>
        <v>0</v>
      </c>
    </row>
    <row r="467" spans="1:10" s="81" customFormat="1" ht="40.5" x14ac:dyDescent="0.25">
      <c r="A467" s="167">
        <v>4158</v>
      </c>
      <c r="B467" s="91" t="s">
        <v>388</v>
      </c>
      <c r="C467" s="112"/>
      <c r="D467" s="86"/>
      <c r="E467" s="86"/>
      <c r="F467" s="86"/>
      <c r="G467" s="86"/>
      <c r="H467" s="86"/>
      <c r="I467" s="86"/>
      <c r="J467" s="86">
        <f t="shared" si="10"/>
        <v>0</v>
      </c>
    </row>
    <row r="468" spans="1:10" s="81" customFormat="1" ht="27" x14ac:dyDescent="0.25">
      <c r="A468" s="167">
        <v>4159</v>
      </c>
      <c r="B468" s="91" t="s">
        <v>389</v>
      </c>
      <c r="C468" s="112"/>
      <c r="D468" s="86"/>
      <c r="E468" s="86"/>
      <c r="F468" s="86"/>
      <c r="G468" s="86"/>
      <c r="H468" s="86"/>
      <c r="I468" s="86"/>
      <c r="J468" s="86">
        <f t="shared" si="10"/>
        <v>0</v>
      </c>
    </row>
    <row r="469" spans="1:10" s="81" customFormat="1" ht="27" x14ac:dyDescent="0.25">
      <c r="A469" s="167">
        <v>419</v>
      </c>
      <c r="B469" s="91" t="s">
        <v>390</v>
      </c>
      <c r="C469" s="112"/>
      <c r="D469" s="86"/>
      <c r="E469" s="86"/>
      <c r="F469" s="86"/>
      <c r="G469" s="86"/>
      <c r="H469" s="86"/>
      <c r="I469" s="86"/>
      <c r="J469" s="86">
        <f t="shared" si="10"/>
        <v>0</v>
      </c>
    </row>
    <row r="470" spans="1:10" s="81" customFormat="1" ht="13.5" x14ac:dyDescent="0.25">
      <c r="A470" s="167">
        <v>4191</v>
      </c>
      <c r="B470" s="91" t="s">
        <v>391</v>
      </c>
      <c r="C470" s="112"/>
      <c r="D470" s="86"/>
      <c r="E470" s="86"/>
      <c r="F470" s="86"/>
      <c r="G470" s="86"/>
      <c r="H470" s="86"/>
      <c r="I470" s="86"/>
      <c r="J470" s="86">
        <f t="shared" si="10"/>
        <v>0</v>
      </c>
    </row>
    <row r="471" spans="1:10" s="81" customFormat="1" ht="13.5" x14ac:dyDescent="0.25">
      <c r="A471" s="168">
        <v>4200</v>
      </c>
      <c r="B471" s="92" t="s">
        <v>392</v>
      </c>
      <c r="C471" s="112"/>
      <c r="D471" s="86"/>
      <c r="E471" s="86"/>
      <c r="F471" s="86"/>
      <c r="G471" s="86"/>
      <c r="H471" s="86"/>
      <c r="I471" s="86"/>
      <c r="J471" s="86">
        <f t="shared" si="10"/>
        <v>0</v>
      </c>
    </row>
    <row r="472" spans="1:10" s="81" customFormat="1" ht="27" x14ac:dyDescent="0.25">
      <c r="A472" s="167">
        <v>421</v>
      </c>
      <c r="B472" s="91" t="s">
        <v>393</v>
      </c>
      <c r="C472" s="112"/>
      <c r="D472" s="86"/>
      <c r="E472" s="86"/>
      <c r="F472" s="86"/>
      <c r="G472" s="86"/>
      <c r="H472" s="86"/>
      <c r="I472" s="86"/>
      <c r="J472" s="86">
        <f t="shared" si="10"/>
        <v>0</v>
      </c>
    </row>
    <row r="473" spans="1:10" s="81" customFormat="1" ht="13.5" x14ac:dyDescent="0.25">
      <c r="A473" s="167">
        <v>4211</v>
      </c>
      <c r="B473" s="91" t="s">
        <v>394</v>
      </c>
      <c r="C473" s="112"/>
      <c r="D473" s="86"/>
      <c r="E473" s="86"/>
      <c r="F473" s="86"/>
      <c r="G473" s="86"/>
      <c r="H473" s="86"/>
      <c r="I473" s="86"/>
      <c r="J473" s="86">
        <f t="shared" si="10"/>
        <v>0</v>
      </c>
    </row>
    <row r="474" spans="1:10" s="81" customFormat="1" ht="27" x14ac:dyDescent="0.25">
      <c r="A474" s="167">
        <v>4212</v>
      </c>
      <c r="B474" s="91" t="s">
        <v>395</v>
      </c>
      <c r="C474" s="112"/>
      <c r="D474" s="86"/>
      <c r="E474" s="86"/>
      <c r="F474" s="86"/>
      <c r="G474" s="86"/>
      <c r="H474" s="86"/>
      <c r="I474" s="86"/>
      <c r="J474" s="86">
        <f t="shared" si="10"/>
        <v>0</v>
      </c>
    </row>
    <row r="475" spans="1:10" s="81" customFormat="1" ht="13.5" x14ac:dyDescent="0.25">
      <c r="A475" s="167">
        <v>424</v>
      </c>
      <c r="B475" s="91" t="s">
        <v>396</v>
      </c>
      <c r="C475" s="112"/>
      <c r="D475" s="86"/>
      <c r="E475" s="86"/>
      <c r="F475" s="86"/>
      <c r="G475" s="86"/>
      <c r="H475" s="86"/>
      <c r="I475" s="86"/>
      <c r="J475" s="86">
        <f t="shared" si="10"/>
        <v>0</v>
      </c>
    </row>
    <row r="476" spans="1:10" s="81" customFormat="1" ht="27" x14ac:dyDescent="0.25">
      <c r="A476" s="167">
        <v>4241</v>
      </c>
      <c r="B476" s="91" t="s">
        <v>397</v>
      </c>
      <c r="C476" s="112"/>
      <c r="D476" s="86"/>
      <c r="E476" s="86"/>
      <c r="F476" s="86"/>
      <c r="G476" s="86"/>
      <c r="H476" s="86"/>
      <c r="I476" s="86"/>
      <c r="J476" s="86">
        <f t="shared" si="10"/>
        <v>0</v>
      </c>
    </row>
    <row r="477" spans="1:10" s="81" customFormat="1" ht="13.5" x14ac:dyDescent="0.25">
      <c r="A477" s="167">
        <v>4242</v>
      </c>
      <c r="B477" s="91" t="s">
        <v>398</v>
      </c>
      <c r="C477" s="112"/>
      <c r="D477" s="86"/>
      <c r="E477" s="86"/>
      <c r="F477" s="86"/>
      <c r="G477" s="86"/>
      <c r="H477" s="86"/>
      <c r="I477" s="86"/>
      <c r="J477" s="86">
        <f t="shared" si="10"/>
        <v>0</v>
      </c>
    </row>
    <row r="478" spans="1:10" s="81" customFormat="1" ht="13.5" x14ac:dyDescent="0.25">
      <c r="A478" s="167">
        <v>4246</v>
      </c>
      <c r="B478" s="91" t="s">
        <v>399</v>
      </c>
      <c r="C478" s="112"/>
      <c r="D478" s="86"/>
      <c r="E478" s="86"/>
      <c r="F478" s="86"/>
      <c r="G478" s="86"/>
      <c r="H478" s="86"/>
      <c r="I478" s="86"/>
      <c r="J478" s="86">
        <f t="shared" si="10"/>
        <v>0</v>
      </c>
    </row>
    <row r="479" spans="1:10" s="81" customFormat="1" ht="13.5" x14ac:dyDescent="0.25">
      <c r="A479" s="167">
        <v>4247</v>
      </c>
      <c r="B479" s="91" t="s">
        <v>400</v>
      </c>
      <c r="C479" s="112"/>
      <c r="D479" s="86"/>
      <c r="E479" s="86"/>
      <c r="F479" s="86"/>
      <c r="G479" s="86"/>
      <c r="H479" s="86"/>
      <c r="I479" s="86"/>
      <c r="J479" s="86">
        <f t="shared" si="10"/>
        <v>0</v>
      </c>
    </row>
    <row r="480" spans="1:10" s="81" customFormat="1" ht="27" x14ac:dyDescent="0.25">
      <c r="A480" s="167">
        <v>425</v>
      </c>
      <c r="B480" s="91" t="s">
        <v>401</v>
      </c>
      <c r="C480" s="112"/>
      <c r="D480" s="86"/>
      <c r="E480" s="86"/>
      <c r="F480" s="86"/>
      <c r="G480" s="86"/>
      <c r="H480" s="86"/>
      <c r="I480" s="86"/>
      <c r="J480" s="86">
        <f t="shared" si="10"/>
        <v>0</v>
      </c>
    </row>
    <row r="481" spans="1:10" s="81" customFormat="1" ht="27" x14ac:dyDescent="0.25">
      <c r="A481" s="167">
        <v>4251</v>
      </c>
      <c r="B481" s="91" t="s">
        <v>402</v>
      </c>
      <c r="C481" s="112"/>
      <c r="D481" s="86"/>
      <c r="E481" s="86"/>
      <c r="F481" s="86"/>
      <c r="G481" s="86"/>
      <c r="H481" s="86"/>
      <c r="I481" s="86"/>
      <c r="J481" s="86">
        <f t="shared" si="10"/>
        <v>0</v>
      </c>
    </row>
    <row r="482" spans="1:10" s="81" customFormat="1" ht="13.5" x14ac:dyDescent="0.25">
      <c r="A482" s="168">
        <v>4300</v>
      </c>
      <c r="B482" s="92" t="s">
        <v>403</v>
      </c>
      <c r="C482" s="112"/>
      <c r="D482" s="86"/>
      <c r="E482" s="86"/>
      <c r="F482" s="86"/>
      <c r="G482" s="86"/>
      <c r="H482" s="86"/>
      <c r="I482" s="86"/>
      <c r="J482" s="86">
        <f t="shared" si="10"/>
        <v>0</v>
      </c>
    </row>
    <row r="483" spans="1:10" s="81" customFormat="1" ht="13.5" x14ac:dyDescent="0.25">
      <c r="A483" s="167">
        <v>431</v>
      </c>
      <c r="B483" s="91" t="s">
        <v>404</v>
      </c>
      <c r="C483" s="112"/>
      <c r="D483" s="86"/>
      <c r="E483" s="86"/>
      <c r="F483" s="86"/>
      <c r="G483" s="86"/>
      <c r="H483" s="86"/>
      <c r="I483" s="86"/>
      <c r="J483" s="86">
        <f t="shared" si="10"/>
        <v>0</v>
      </c>
    </row>
    <row r="484" spans="1:10" s="81" customFormat="1" ht="13.5" x14ac:dyDescent="0.25">
      <c r="A484" s="167">
        <v>4311</v>
      </c>
      <c r="B484" s="91" t="s">
        <v>405</v>
      </c>
      <c r="C484" s="112"/>
      <c r="D484" s="86"/>
      <c r="E484" s="86"/>
      <c r="F484" s="86"/>
      <c r="G484" s="86"/>
      <c r="H484" s="86"/>
      <c r="I484" s="86"/>
      <c r="J484" s="86">
        <f t="shared" si="10"/>
        <v>0</v>
      </c>
    </row>
    <row r="485" spans="1:10" s="81" customFormat="1" ht="13.5" x14ac:dyDescent="0.25">
      <c r="A485" s="167">
        <v>4312</v>
      </c>
      <c r="B485" s="91" t="s">
        <v>406</v>
      </c>
      <c r="C485" s="112"/>
      <c r="D485" s="86"/>
      <c r="E485" s="86"/>
      <c r="F485" s="86"/>
      <c r="G485" s="86"/>
      <c r="H485" s="86"/>
      <c r="I485" s="86"/>
      <c r="J485" s="86">
        <f t="shared" si="10"/>
        <v>0</v>
      </c>
    </row>
    <row r="486" spans="1:10" s="81" customFormat="1" ht="13.5" x14ac:dyDescent="0.25">
      <c r="A486" s="167">
        <v>4313</v>
      </c>
      <c r="B486" s="91" t="s">
        <v>407</v>
      </c>
      <c r="C486" s="112"/>
      <c r="D486" s="86"/>
      <c r="E486" s="86"/>
      <c r="F486" s="86"/>
      <c r="G486" s="86"/>
      <c r="H486" s="86"/>
      <c r="I486" s="86"/>
      <c r="J486" s="86">
        <f t="shared" si="10"/>
        <v>0</v>
      </c>
    </row>
    <row r="487" spans="1:10" s="81" customFormat="1" ht="13.5" x14ac:dyDescent="0.25">
      <c r="A487" s="167">
        <v>4314</v>
      </c>
      <c r="B487" s="91" t="s">
        <v>408</v>
      </c>
      <c r="C487" s="112"/>
      <c r="D487" s="86"/>
      <c r="E487" s="86"/>
      <c r="F487" s="86"/>
      <c r="G487" s="86"/>
      <c r="H487" s="86"/>
      <c r="I487" s="86"/>
      <c r="J487" s="86">
        <f t="shared" si="10"/>
        <v>0</v>
      </c>
    </row>
    <row r="488" spans="1:10" s="81" customFormat="1" ht="13.5" x14ac:dyDescent="0.25">
      <c r="A488" s="167">
        <v>4315</v>
      </c>
      <c r="B488" s="91" t="s">
        <v>409</v>
      </c>
      <c r="C488" s="112"/>
      <c r="D488" s="86"/>
      <c r="E488" s="86"/>
      <c r="F488" s="86"/>
      <c r="G488" s="86"/>
      <c r="H488" s="86"/>
      <c r="I488" s="86"/>
      <c r="J488" s="86">
        <f t="shared" si="10"/>
        <v>0</v>
      </c>
    </row>
    <row r="489" spans="1:10" s="81" customFormat="1" ht="13.5" x14ac:dyDescent="0.25">
      <c r="A489" s="167">
        <v>4316</v>
      </c>
      <c r="B489" s="91" t="s">
        <v>410</v>
      </c>
      <c r="C489" s="112"/>
      <c r="D489" s="86"/>
      <c r="E489" s="86"/>
      <c r="F489" s="86"/>
      <c r="G489" s="86"/>
      <c r="H489" s="86"/>
      <c r="I489" s="86"/>
      <c r="J489" s="86">
        <f t="shared" si="10"/>
        <v>0</v>
      </c>
    </row>
    <row r="490" spans="1:10" s="81" customFormat="1" ht="13.5" x14ac:dyDescent="0.25">
      <c r="A490" s="167">
        <v>432</v>
      </c>
      <c r="B490" s="91" t="s">
        <v>411</v>
      </c>
      <c r="C490" s="112"/>
      <c r="D490" s="86"/>
      <c r="E490" s="86"/>
      <c r="F490" s="86"/>
      <c r="G490" s="86"/>
      <c r="H490" s="86"/>
      <c r="I490" s="86"/>
      <c r="J490" s="86">
        <f t="shared" ref="J490:J553" si="11">SUM(C490:I490)</f>
        <v>0</v>
      </c>
    </row>
    <row r="491" spans="1:10" s="81" customFormat="1" ht="13.5" x14ac:dyDescent="0.25">
      <c r="A491" s="167">
        <v>4321</v>
      </c>
      <c r="B491" s="91" t="s">
        <v>412</v>
      </c>
      <c r="C491" s="112"/>
      <c r="D491" s="86"/>
      <c r="E491" s="86"/>
      <c r="F491" s="86"/>
      <c r="G491" s="86"/>
      <c r="H491" s="86"/>
      <c r="I491" s="86"/>
      <c r="J491" s="86">
        <f t="shared" si="11"/>
        <v>0</v>
      </c>
    </row>
    <row r="492" spans="1:10" s="81" customFormat="1" ht="13.5" x14ac:dyDescent="0.25">
      <c r="A492" s="167">
        <v>433</v>
      </c>
      <c r="B492" s="91" t="s">
        <v>413</v>
      </c>
      <c r="C492" s="112"/>
      <c r="D492" s="86"/>
      <c r="E492" s="86"/>
      <c r="F492" s="86"/>
      <c r="G492" s="86"/>
      <c r="H492" s="86"/>
      <c r="I492" s="86"/>
      <c r="J492" s="86">
        <f t="shared" si="11"/>
        <v>0</v>
      </c>
    </row>
    <row r="493" spans="1:10" s="81" customFormat="1" ht="13.5" x14ac:dyDescent="0.25">
      <c r="A493" s="167">
        <v>4331</v>
      </c>
      <c r="B493" s="91" t="s">
        <v>414</v>
      </c>
      <c r="C493" s="112"/>
      <c r="D493" s="86"/>
      <c r="E493" s="86"/>
      <c r="F493" s="86"/>
      <c r="G493" s="86"/>
      <c r="H493" s="86"/>
      <c r="I493" s="86"/>
      <c r="J493" s="86">
        <f t="shared" si="11"/>
        <v>0</v>
      </c>
    </row>
    <row r="494" spans="1:10" s="81" customFormat="1" ht="13.5" x14ac:dyDescent="0.25">
      <c r="A494" s="167">
        <v>4332</v>
      </c>
      <c r="B494" s="91" t="s">
        <v>415</v>
      </c>
      <c r="C494" s="112"/>
      <c r="D494" s="86"/>
      <c r="E494" s="86"/>
      <c r="F494" s="86"/>
      <c r="G494" s="86"/>
      <c r="H494" s="86"/>
      <c r="I494" s="86"/>
      <c r="J494" s="86">
        <f t="shared" si="11"/>
        <v>0</v>
      </c>
    </row>
    <row r="495" spans="1:10" s="81" customFormat="1" ht="13.5" x14ac:dyDescent="0.25">
      <c r="A495" s="167">
        <v>4333</v>
      </c>
      <c r="B495" s="91" t="s">
        <v>416</v>
      </c>
      <c r="C495" s="112"/>
      <c r="D495" s="86"/>
      <c r="E495" s="86"/>
      <c r="F495" s="86"/>
      <c r="G495" s="86"/>
      <c r="H495" s="86"/>
      <c r="I495" s="86"/>
      <c r="J495" s="86">
        <f t="shared" si="11"/>
        <v>0</v>
      </c>
    </row>
    <row r="496" spans="1:10" s="81" customFormat="1" ht="13.5" x14ac:dyDescent="0.25">
      <c r="A496" s="167">
        <v>434</v>
      </c>
      <c r="B496" s="91" t="s">
        <v>417</v>
      </c>
      <c r="C496" s="112"/>
      <c r="D496" s="86"/>
      <c r="E496" s="86"/>
      <c r="F496" s="86"/>
      <c r="G496" s="86"/>
      <c r="H496" s="86"/>
      <c r="I496" s="86"/>
      <c r="J496" s="86">
        <f t="shared" si="11"/>
        <v>0</v>
      </c>
    </row>
    <row r="497" spans="1:10" s="81" customFormat="1" ht="13.5" x14ac:dyDescent="0.25">
      <c r="A497" s="167">
        <v>4341</v>
      </c>
      <c r="B497" s="91" t="s">
        <v>418</v>
      </c>
      <c r="C497" s="112"/>
      <c r="D497" s="86"/>
      <c r="E497" s="86"/>
      <c r="F497" s="86"/>
      <c r="G497" s="86"/>
      <c r="H497" s="86"/>
      <c r="I497" s="86"/>
      <c r="J497" s="86">
        <f t="shared" si="11"/>
        <v>0</v>
      </c>
    </row>
    <row r="498" spans="1:10" s="81" customFormat="1" ht="13.5" x14ac:dyDescent="0.25">
      <c r="A498" s="167">
        <v>436</v>
      </c>
      <c r="B498" s="91" t="s">
        <v>419</v>
      </c>
      <c r="C498" s="112"/>
      <c r="D498" s="86"/>
      <c r="E498" s="86"/>
      <c r="F498" s="86"/>
      <c r="G498" s="86"/>
      <c r="H498" s="86"/>
      <c r="I498" s="86"/>
      <c r="J498" s="86">
        <f t="shared" si="11"/>
        <v>0</v>
      </c>
    </row>
    <row r="499" spans="1:10" s="81" customFormat="1" ht="13.5" x14ac:dyDescent="0.25">
      <c r="A499" s="167">
        <v>4361</v>
      </c>
      <c r="B499" s="91" t="s">
        <v>420</v>
      </c>
      <c r="C499" s="112"/>
      <c r="D499" s="86"/>
      <c r="E499" s="86"/>
      <c r="F499" s="86"/>
      <c r="G499" s="86"/>
      <c r="H499" s="86"/>
      <c r="I499" s="86"/>
      <c r="J499" s="86">
        <f t="shared" si="11"/>
        <v>0</v>
      </c>
    </row>
    <row r="500" spans="1:10" s="81" customFormat="1" ht="13.5" x14ac:dyDescent="0.25">
      <c r="A500" s="167">
        <v>437</v>
      </c>
      <c r="B500" s="91" t="s">
        <v>421</v>
      </c>
      <c r="C500" s="112"/>
      <c r="D500" s="86"/>
      <c r="E500" s="86"/>
      <c r="F500" s="86"/>
      <c r="G500" s="86"/>
      <c r="H500" s="86"/>
      <c r="I500" s="86"/>
      <c r="J500" s="86">
        <f t="shared" si="11"/>
        <v>0</v>
      </c>
    </row>
    <row r="501" spans="1:10" s="81" customFormat="1" ht="13.5" x14ac:dyDescent="0.25">
      <c r="A501" s="167">
        <v>4371</v>
      </c>
      <c r="B501" s="91" t="s">
        <v>422</v>
      </c>
      <c r="C501" s="112"/>
      <c r="D501" s="86"/>
      <c r="E501" s="86"/>
      <c r="F501" s="86"/>
      <c r="G501" s="86"/>
      <c r="H501" s="86"/>
      <c r="I501" s="86"/>
      <c r="J501" s="86">
        <f t="shared" si="11"/>
        <v>0</v>
      </c>
    </row>
    <row r="502" spans="1:10" s="81" customFormat="1" ht="13.5" x14ac:dyDescent="0.25">
      <c r="A502" s="167">
        <v>438</v>
      </c>
      <c r="B502" s="91" t="s">
        <v>423</v>
      </c>
      <c r="C502" s="112"/>
      <c r="D502" s="86"/>
      <c r="E502" s="86"/>
      <c r="F502" s="86"/>
      <c r="G502" s="86"/>
      <c r="H502" s="86"/>
      <c r="I502" s="86"/>
      <c r="J502" s="86">
        <f t="shared" si="11"/>
        <v>0</v>
      </c>
    </row>
    <row r="503" spans="1:10" s="81" customFormat="1" ht="13.5" x14ac:dyDescent="0.25">
      <c r="A503" s="167">
        <v>4381</v>
      </c>
      <c r="B503" s="91" t="s">
        <v>424</v>
      </c>
      <c r="C503" s="112"/>
      <c r="D503" s="86"/>
      <c r="E503" s="86"/>
      <c r="F503" s="86"/>
      <c r="G503" s="86"/>
      <c r="H503" s="86"/>
      <c r="I503" s="86"/>
      <c r="J503" s="86">
        <f t="shared" si="11"/>
        <v>0</v>
      </c>
    </row>
    <row r="504" spans="1:10" s="81" customFormat="1" ht="13.5" x14ac:dyDescent="0.25">
      <c r="A504" s="167">
        <v>4382</v>
      </c>
      <c r="B504" s="91" t="s">
        <v>425</v>
      </c>
      <c r="C504" s="112"/>
      <c r="D504" s="86"/>
      <c r="E504" s="86"/>
      <c r="F504" s="86"/>
      <c r="G504" s="86"/>
      <c r="H504" s="86"/>
      <c r="I504" s="86"/>
      <c r="J504" s="86">
        <f t="shared" si="11"/>
        <v>0</v>
      </c>
    </row>
    <row r="505" spans="1:10" s="81" customFormat="1" ht="13.5" x14ac:dyDescent="0.25">
      <c r="A505" s="167">
        <v>4383</v>
      </c>
      <c r="B505" s="91" t="s">
        <v>426</v>
      </c>
      <c r="C505" s="112"/>
      <c r="D505" s="86"/>
      <c r="E505" s="86"/>
      <c r="F505" s="86"/>
      <c r="G505" s="86"/>
      <c r="H505" s="86"/>
      <c r="I505" s="86"/>
      <c r="J505" s="86">
        <f t="shared" si="11"/>
        <v>0</v>
      </c>
    </row>
    <row r="506" spans="1:10" s="81" customFormat="1" ht="13.5" x14ac:dyDescent="0.25">
      <c r="A506" s="167">
        <v>439</v>
      </c>
      <c r="B506" s="91" t="s">
        <v>427</v>
      </c>
      <c r="C506" s="112"/>
      <c r="D506" s="86"/>
      <c r="E506" s="86"/>
      <c r="F506" s="86"/>
      <c r="G506" s="86"/>
      <c r="H506" s="86"/>
      <c r="I506" s="86"/>
      <c r="J506" s="86">
        <f t="shared" si="11"/>
        <v>0</v>
      </c>
    </row>
    <row r="507" spans="1:10" s="81" customFormat="1" ht="13.5" x14ac:dyDescent="0.25">
      <c r="A507" s="167">
        <v>4391</v>
      </c>
      <c r="B507" s="91" t="s">
        <v>428</v>
      </c>
      <c r="C507" s="112"/>
      <c r="D507" s="86"/>
      <c r="E507" s="86"/>
      <c r="F507" s="86"/>
      <c r="G507" s="86"/>
      <c r="H507" s="86"/>
      <c r="I507" s="86"/>
      <c r="J507" s="86">
        <f t="shared" si="11"/>
        <v>0</v>
      </c>
    </row>
    <row r="508" spans="1:10" s="81" customFormat="1" ht="13.5" x14ac:dyDescent="0.25">
      <c r="A508" s="168">
        <v>4400</v>
      </c>
      <c r="B508" s="98" t="s">
        <v>536</v>
      </c>
      <c r="C508" s="112"/>
      <c r="D508" s="86"/>
      <c r="E508" s="86"/>
      <c r="F508" s="86"/>
      <c r="G508" s="86"/>
      <c r="H508" s="86"/>
      <c r="I508" s="86"/>
      <c r="J508" s="86">
        <f t="shared" si="11"/>
        <v>0</v>
      </c>
    </row>
    <row r="509" spans="1:10" s="81" customFormat="1" ht="13.5" x14ac:dyDescent="0.25">
      <c r="A509" s="167">
        <v>441</v>
      </c>
      <c r="B509" s="86"/>
      <c r="C509" s="112"/>
      <c r="D509" s="86"/>
      <c r="E509" s="86"/>
      <c r="F509" s="86"/>
      <c r="G509" s="86"/>
      <c r="H509" s="86"/>
      <c r="I509" s="86"/>
      <c r="J509" s="86">
        <f t="shared" si="11"/>
        <v>0</v>
      </c>
    </row>
    <row r="510" spans="1:10" s="81" customFormat="1" ht="13.5" x14ac:dyDescent="0.25">
      <c r="A510" s="167">
        <v>4411</v>
      </c>
      <c r="B510" s="86" t="s">
        <v>576</v>
      </c>
      <c r="C510" s="112"/>
      <c r="D510" s="86"/>
      <c r="E510" s="86"/>
      <c r="F510" s="86"/>
      <c r="G510" s="86"/>
      <c r="H510" s="86"/>
      <c r="I510" s="86"/>
      <c r="J510" s="86">
        <f t="shared" si="11"/>
        <v>0</v>
      </c>
    </row>
    <row r="511" spans="1:10" s="81" customFormat="1" ht="13.5" x14ac:dyDescent="0.25">
      <c r="A511" s="167">
        <v>4412</v>
      </c>
      <c r="B511" s="86" t="s">
        <v>577</v>
      </c>
      <c r="C511" s="112"/>
      <c r="D511" s="86"/>
      <c r="E511" s="69">
        <v>100000</v>
      </c>
      <c r="F511" s="86"/>
      <c r="G511" s="86"/>
      <c r="H511" s="86"/>
      <c r="I511" s="86"/>
      <c r="J511" s="86">
        <f t="shared" si="11"/>
        <v>100000</v>
      </c>
    </row>
    <row r="512" spans="1:10" s="81" customFormat="1" ht="13.5" x14ac:dyDescent="0.25">
      <c r="A512" s="167">
        <v>4413</v>
      </c>
      <c r="B512" s="86" t="s">
        <v>578</v>
      </c>
      <c r="C512" s="112"/>
      <c r="D512" s="86"/>
      <c r="E512" s="86"/>
      <c r="F512" s="86"/>
      <c r="G512" s="86"/>
      <c r="H512" s="86"/>
      <c r="I512" s="86"/>
      <c r="J512" s="86">
        <f t="shared" si="11"/>
        <v>0</v>
      </c>
    </row>
    <row r="513" spans="1:10" s="81" customFormat="1" ht="13.5" x14ac:dyDescent="0.25">
      <c r="A513" s="167">
        <v>4414</v>
      </c>
      <c r="B513" s="86" t="s">
        <v>579</v>
      </c>
      <c r="C513" s="112"/>
      <c r="D513" s="86"/>
      <c r="E513" s="86"/>
      <c r="F513" s="86"/>
      <c r="G513" s="69">
        <f>100000-50000</f>
        <v>50000</v>
      </c>
      <c r="H513" s="86"/>
      <c r="I513" s="86"/>
      <c r="J513" s="86">
        <f t="shared" si="11"/>
        <v>50000</v>
      </c>
    </row>
    <row r="514" spans="1:10" s="81" customFormat="1" ht="27" x14ac:dyDescent="0.25">
      <c r="A514" s="167">
        <v>4415</v>
      </c>
      <c r="B514" s="91" t="s">
        <v>580</v>
      </c>
      <c r="C514" s="112"/>
      <c r="D514" s="86"/>
      <c r="E514" s="86"/>
      <c r="F514" s="86"/>
      <c r="G514" s="86"/>
      <c r="H514" s="86"/>
      <c r="I514" s="86"/>
      <c r="J514" s="86">
        <f t="shared" si="11"/>
        <v>0</v>
      </c>
    </row>
    <row r="515" spans="1:10" s="81" customFormat="1" ht="13.5" x14ac:dyDescent="0.25">
      <c r="A515" s="167">
        <v>4416</v>
      </c>
      <c r="B515" s="91" t="s">
        <v>581</v>
      </c>
      <c r="C515" s="112"/>
      <c r="D515" s="86"/>
      <c r="E515" s="86"/>
      <c r="F515" s="86"/>
      <c r="G515" s="86"/>
      <c r="H515" s="86"/>
      <c r="I515" s="86"/>
      <c r="J515" s="86">
        <f t="shared" si="11"/>
        <v>0</v>
      </c>
    </row>
    <row r="516" spans="1:10" s="81" customFormat="1" ht="13.5" x14ac:dyDescent="0.25">
      <c r="A516" s="167">
        <v>4417</v>
      </c>
      <c r="B516" s="91" t="s">
        <v>582</v>
      </c>
      <c r="C516" s="112"/>
      <c r="D516" s="86"/>
      <c r="E516" s="86"/>
      <c r="F516" s="86"/>
      <c r="G516" s="86"/>
      <c r="H516" s="86"/>
      <c r="I516" s="86"/>
      <c r="J516" s="86">
        <f t="shared" si="11"/>
        <v>0</v>
      </c>
    </row>
    <row r="517" spans="1:10" s="81" customFormat="1" ht="13.5" x14ac:dyDescent="0.25">
      <c r="A517" s="167">
        <v>4418</v>
      </c>
      <c r="B517" s="91" t="s">
        <v>583</v>
      </c>
      <c r="C517" s="112"/>
      <c r="D517" s="86"/>
      <c r="E517" s="86"/>
      <c r="F517" s="86"/>
      <c r="G517" s="86"/>
      <c r="H517" s="86"/>
      <c r="I517" s="86"/>
      <c r="J517" s="86">
        <f t="shared" si="11"/>
        <v>0</v>
      </c>
    </row>
    <row r="518" spans="1:10" s="81" customFormat="1" ht="13.5" x14ac:dyDescent="0.25">
      <c r="A518" s="169">
        <v>4419</v>
      </c>
      <c r="B518" s="93" t="s">
        <v>584</v>
      </c>
      <c r="C518" s="112"/>
      <c r="D518" s="86"/>
      <c r="E518" s="86"/>
      <c r="F518" s="86"/>
      <c r="G518" s="86"/>
      <c r="H518" s="86"/>
      <c r="I518" s="86"/>
      <c r="J518" s="86">
        <f t="shared" si="11"/>
        <v>0</v>
      </c>
    </row>
    <row r="519" spans="1:10" s="81" customFormat="1" ht="13.5" x14ac:dyDescent="0.25">
      <c r="A519" s="167">
        <v>442</v>
      </c>
      <c r="B519" s="91" t="s">
        <v>607</v>
      </c>
      <c r="C519" s="112"/>
      <c r="D519" s="86"/>
      <c r="E519" s="86"/>
      <c r="F519" s="86"/>
      <c r="G519" s="86"/>
      <c r="H519" s="86"/>
      <c r="I519" s="86"/>
      <c r="J519" s="86">
        <f t="shared" si="11"/>
        <v>0</v>
      </c>
    </row>
    <row r="520" spans="1:10" s="81" customFormat="1" ht="14.25" customHeight="1" x14ac:dyDescent="0.25">
      <c r="A520" s="167">
        <v>4421</v>
      </c>
      <c r="B520" s="91" t="s">
        <v>608</v>
      </c>
      <c r="C520" s="112"/>
      <c r="D520" s="86"/>
      <c r="E520" s="86"/>
      <c r="F520" s="86"/>
      <c r="G520" s="86"/>
      <c r="H520" s="86"/>
      <c r="I520" s="86"/>
      <c r="J520" s="86">
        <f t="shared" si="11"/>
        <v>0</v>
      </c>
    </row>
    <row r="521" spans="1:10" s="81" customFormat="1" ht="13.5" x14ac:dyDescent="0.25">
      <c r="A521" s="169">
        <v>4422</v>
      </c>
      <c r="B521" s="93" t="s">
        <v>586</v>
      </c>
      <c r="C521" s="112"/>
      <c r="D521" s="86"/>
      <c r="E521" s="86"/>
      <c r="F521" s="86"/>
      <c r="G521" s="86"/>
      <c r="H521" s="86"/>
      <c r="I521" s="86"/>
      <c r="J521" s="86">
        <f t="shared" si="11"/>
        <v>0</v>
      </c>
    </row>
    <row r="522" spans="1:10" s="81" customFormat="1" ht="13.5" x14ac:dyDescent="0.25">
      <c r="A522" s="169">
        <v>4423</v>
      </c>
      <c r="B522" s="93" t="s">
        <v>587</v>
      </c>
      <c r="C522" s="112"/>
      <c r="D522" s="86"/>
      <c r="E522" s="86"/>
      <c r="F522" s="86"/>
      <c r="G522" s="86"/>
      <c r="H522" s="86"/>
      <c r="I522" s="86"/>
      <c r="J522" s="86">
        <f t="shared" si="11"/>
        <v>0</v>
      </c>
    </row>
    <row r="523" spans="1:10" s="81" customFormat="1" ht="13.5" x14ac:dyDescent="0.25">
      <c r="A523" s="169">
        <v>4424</v>
      </c>
      <c r="B523" s="91" t="s">
        <v>546</v>
      </c>
      <c r="C523" s="112"/>
      <c r="D523" s="86"/>
      <c r="E523" s="86"/>
      <c r="F523" s="86"/>
      <c r="G523" s="86"/>
      <c r="H523" s="86"/>
      <c r="I523" s="86"/>
      <c r="J523" s="86">
        <f t="shared" si="11"/>
        <v>0</v>
      </c>
    </row>
    <row r="524" spans="1:10" s="81" customFormat="1" ht="13.5" x14ac:dyDescent="0.25">
      <c r="A524" s="169">
        <v>443</v>
      </c>
      <c r="B524" s="93"/>
      <c r="C524" s="112"/>
      <c r="D524" s="86"/>
      <c r="E524" s="86"/>
      <c r="F524" s="86"/>
      <c r="G524" s="86"/>
      <c r="H524" s="86"/>
      <c r="I524" s="86"/>
      <c r="J524" s="86">
        <f t="shared" si="11"/>
        <v>0</v>
      </c>
    </row>
    <row r="525" spans="1:10" s="81" customFormat="1" ht="13.5" x14ac:dyDescent="0.25">
      <c r="A525" s="169">
        <v>4431</v>
      </c>
      <c r="B525" s="93" t="s">
        <v>588</v>
      </c>
      <c r="C525" s="112"/>
      <c r="D525" s="86"/>
      <c r="E525" s="86"/>
      <c r="F525" s="86"/>
      <c r="G525" s="86"/>
      <c r="H525" s="86"/>
      <c r="I525" s="86"/>
      <c r="J525" s="86">
        <f t="shared" si="11"/>
        <v>0</v>
      </c>
    </row>
    <row r="526" spans="1:10" s="81" customFormat="1" ht="27" x14ac:dyDescent="0.25">
      <c r="A526" s="169">
        <v>4432</v>
      </c>
      <c r="B526" s="94" t="s">
        <v>589</v>
      </c>
      <c r="C526" s="112"/>
      <c r="D526" s="86"/>
      <c r="E526" s="86"/>
      <c r="F526" s="86"/>
      <c r="G526" s="86"/>
      <c r="H526" s="86"/>
      <c r="I526" s="86"/>
      <c r="J526" s="86">
        <f t="shared" si="11"/>
        <v>0</v>
      </c>
    </row>
    <row r="527" spans="1:10" s="81" customFormat="1" ht="27" x14ac:dyDescent="0.25">
      <c r="A527" s="169">
        <v>4433</v>
      </c>
      <c r="B527" s="94" t="s">
        <v>590</v>
      </c>
      <c r="C527" s="112"/>
      <c r="D527" s="86"/>
      <c r="E527" s="86"/>
      <c r="F527" s="86"/>
      <c r="G527" s="86"/>
      <c r="H527" s="86"/>
      <c r="I527" s="86"/>
      <c r="J527" s="86">
        <f t="shared" si="11"/>
        <v>0</v>
      </c>
    </row>
    <row r="528" spans="1:10" s="81" customFormat="1" ht="13.5" x14ac:dyDescent="0.25">
      <c r="A528" s="169">
        <v>444</v>
      </c>
      <c r="B528" s="93"/>
      <c r="C528" s="112"/>
      <c r="D528" s="86"/>
      <c r="E528" s="86"/>
      <c r="F528" s="86"/>
      <c r="G528" s="86"/>
      <c r="H528" s="86"/>
      <c r="I528" s="86"/>
      <c r="J528" s="86">
        <f t="shared" si="11"/>
        <v>0</v>
      </c>
    </row>
    <row r="529" spans="1:10" s="81" customFormat="1" ht="13.5" x14ac:dyDescent="0.25">
      <c r="A529" s="169">
        <v>4441</v>
      </c>
      <c r="B529" s="93" t="s">
        <v>591</v>
      </c>
      <c r="C529" s="112"/>
      <c r="D529" s="86"/>
      <c r="E529" s="86"/>
      <c r="F529" s="86"/>
      <c r="G529" s="86"/>
      <c r="H529" s="86"/>
      <c r="I529" s="86"/>
      <c r="J529" s="86">
        <f t="shared" si="11"/>
        <v>0</v>
      </c>
    </row>
    <row r="530" spans="1:10" s="81" customFormat="1" ht="27" x14ac:dyDescent="0.25">
      <c r="A530" s="169">
        <v>4442</v>
      </c>
      <c r="B530" s="94" t="s">
        <v>592</v>
      </c>
      <c r="C530" s="112"/>
      <c r="D530" s="86"/>
      <c r="E530" s="86"/>
      <c r="F530" s="86"/>
      <c r="G530" s="86"/>
      <c r="H530" s="86"/>
      <c r="I530" s="86"/>
      <c r="J530" s="86">
        <f t="shared" si="11"/>
        <v>0</v>
      </c>
    </row>
    <row r="531" spans="1:10" s="81" customFormat="1" ht="13.5" x14ac:dyDescent="0.25">
      <c r="A531" s="169">
        <v>4443</v>
      </c>
      <c r="B531" s="93" t="s">
        <v>593</v>
      </c>
      <c r="C531" s="112"/>
      <c r="D531" s="86"/>
      <c r="E531" s="86"/>
      <c r="F531" s="86"/>
      <c r="G531" s="86"/>
      <c r="H531" s="86"/>
      <c r="I531" s="86"/>
      <c r="J531" s="86">
        <f t="shared" si="11"/>
        <v>0</v>
      </c>
    </row>
    <row r="532" spans="1:10" s="81" customFormat="1" ht="13.5" x14ac:dyDescent="0.25">
      <c r="A532" s="169">
        <v>4444</v>
      </c>
      <c r="B532" s="93" t="s">
        <v>594</v>
      </c>
      <c r="C532" s="112"/>
      <c r="D532" s="86"/>
      <c r="E532" s="86"/>
      <c r="F532" s="86"/>
      <c r="G532" s="86"/>
      <c r="H532" s="86"/>
      <c r="I532" s="86"/>
      <c r="J532" s="86">
        <f t="shared" si="11"/>
        <v>0</v>
      </c>
    </row>
    <row r="533" spans="1:10" s="81" customFormat="1" ht="27" x14ac:dyDescent="0.25">
      <c r="A533" s="169">
        <v>4445</v>
      </c>
      <c r="B533" s="94" t="s">
        <v>595</v>
      </c>
      <c r="C533" s="112"/>
      <c r="D533" s="86"/>
      <c r="E533" s="86"/>
      <c r="F533" s="86"/>
      <c r="G533" s="86"/>
      <c r="H533" s="86"/>
      <c r="I533" s="86"/>
      <c r="J533" s="86">
        <f t="shared" si="11"/>
        <v>0</v>
      </c>
    </row>
    <row r="534" spans="1:10" s="81" customFormat="1" ht="27" x14ac:dyDescent="0.25">
      <c r="A534" s="169">
        <v>4446</v>
      </c>
      <c r="B534" s="94" t="s">
        <v>596</v>
      </c>
      <c r="C534" s="112"/>
      <c r="D534" s="86"/>
      <c r="E534" s="86"/>
      <c r="F534" s="86"/>
      <c r="G534" s="86"/>
      <c r="H534" s="86"/>
      <c r="I534" s="86"/>
      <c r="J534" s="86">
        <f t="shared" si="11"/>
        <v>0</v>
      </c>
    </row>
    <row r="535" spans="1:10" s="81" customFormat="1" ht="13.5" x14ac:dyDescent="0.25">
      <c r="A535" s="169">
        <v>445</v>
      </c>
      <c r="B535" s="93"/>
      <c r="C535" s="112"/>
      <c r="D535" s="86"/>
      <c r="E535" s="86"/>
      <c r="F535" s="86"/>
      <c r="G535" s="86"/>
      <c r="H535" s="86"/>
      <c r="I535" s="86"/>
      <c r="J535" s="86">
        <f t="shared" si="11"/>
        <v>0</v>
      </c>
    </row>
    <row r="536" spans="1:10" s="81" customFormat="1" ht="13.5" x14ac:dyDescent="0.25">
      <c r="A536" s="169">
        <v>4451</v>
      </c>
      <c r="B536" s="93" t="s">
        <v>538</v>
      </c>
      <c r="C536" s="112"/>
      <c r="D536" s="86"/>
      <c r="E536" s="86"/>
      <c r="F536" s="86"/>
      <c r="G536" s="69">
        <v>30000</v>
      </c>
      <c r="H536" s="86"/>
      <c r="I536" s="86"/>
      <c r="J536" s="86">
        <f t="shared" si="11"/>
        <v>30000</v>
      </c>
    </row>
    <row r="537" spans="1:10" s="81" customFormat="1" ht="13.5" x14ac:dyDescent="0.25">
      <c r="A537" s="169">
        <v>4452</v>
      </c>
      <c r="B537" s="93" t="s">
        <v>597</v>
      </c>
      <c r="C537" s="112"/>
      <c r="D537" s="86"/>
      <c r="E537" s="86"/>
      <c r="F537" s="86"/>
      <c r="G537" s="86"/>
      <c r="H537" s="86"/>
      <c r="I537" s="86"/>
      <c r="J537" s="86">
        <f t="shared" si="11"/>
        <v>0</v>
      </c>
    </row>
    <row r="538" spans="1:10" s="81" customFormat="1" ht="13.5" x14ac:dyDescent="0.25">
      <c r="A538" s="169">
        <v>4453</v>
      </c>
      <c r="B538" s="93" t="s">
        <v>598</v>
      </c>
      <c r="C538" s="112"/>
      <c r="D538" s="86"/>
      <c r="E538" s="86"/>
      <c r="F538" s="86"/>
      <c r="G538" s="86"/>
      <c r="H538" s="86"/>
      <c r="I538" s="86"/>
      <c r="J538" s="86">
        <f t="shared" si="11"/>
        <v>0</v>
      </c>
    </row>
    <row r="539" spans="1:10" s="81" customFormat="1" ht="13.5" x14ac:dyDescent="0.25">
      <c r="A539" s="169">
        <v>4454</v>
      </c>
      <c r="B539" s="93" t="s">
        <v>599</v>
      </c>
      <c r="C539" s="112"/>
      <c r="D539" s="86"/>
      <c r="E539" s="86"/>
      <c r="F539" s="86"/>
      <c r="G539" s="86"/>
      <c r="H539" s="86"/>
      <c r="I539" s="86"/>
      <c r="J539" s="86">
        <f t="shared" si="11"/>
        <v>0</v>
      </c>
    </row>
    <row r="540" spans="1:10" s="81" customFormat="1" ht="27" x14ac:dyDescent="0.25">
      <c r="A540" s="169">
        <v>4455</v>
      </c>
      <c r="B540" s="94" t="s">
        <v>600</v>
      </c>
      <c r="C540" s="112"/>
      <c r="D540" s="86"/>
      <c r="E540" s="86"/>
      <c r="F540" s="86"/>
      <c r="G540" s="86"/>
      <c r="H540" s="86"/>
      <c r="I540" s="86"/>
      <c r="J540" s="86">
        <f t="shared" si="11"/>
        <v>0</v>
      </c>
    </row>
    <row r="541" spans="1:10" s="81" customFormat="1" ht="13.5" x14ac:dyDescent="0.25">
      <c r="A541" s="169">
        <v>446</v>
      </c>
      <c r="B541" s="93" t="s">
        <v>601</v>
      </c>
      <c r="C541" s="112"/>
      <c r="D541" s="86"/>
      <c r="E541" s="86"/>
      <c r="F541" s="86"/>
      <c r="G541" s="86"/>
      <c r="H541" s="86"/>
      <c r="I541" s="86"/>
      <c r="J541" s="86">
        <f t="shared" si="11"/>
        <v>0</v>
      </c>
    </row>
    <row r="542" spans="1:10" s="81" customFormat="1" ht="13.5" x14ac:dyDescent="0.25">
      <c r="A542" s="169">
        <v>4461</v>
      </c>
      <c r="B542" s="93" t="s">
        <v>601</v>
      </c>
      <c r="C542" s="112"/>
      <c r="D542" s="86"/>
      <c r="E542" s="86"/>
      <c r="F542" s="86"/>
      <c r="G542" s="86"/>
      <c r="H542" s="86"/>
      <c r="I542" s="86"/>
      <c r="J542" s="86">
        <f t="shared" si="11"/>
        <v>0</v>
      </c>
    </row>
    <row r="543" spans="1:10" s="81" customFormat="1" ht="13.5" x14ac:dyDescent="0.25">
      <c r="A543" s="169">
        <v>447</v>
      </c>
      <c r="B543" s="93" t="s">
        <v>602</v>
      </c>
      <c r="C543" s="112"/>
      <c r="D543" s="86"/>
      <c r="E543" s="86"/>
      <c r="F543" s="86"/>
      <c r="G543" s="86"/>
      <c r="H543" s="86"/>
      <c r="I543" s="86"/>
      <c r="J543" s="86">
        <f t="shared" si="11"/>
        <v>0</v>
      </c>
    </row>
    <row r="544" spans="1:10" s="81" customFormat="1" ht="13.5" x14ac:dyDescent="0.25">
      <c r="A544" s="169">
        <v>4471</v>
      </c>
      <c r="B544" s="93" t="s">
        <v>602</v>
      </c>
      <c r="C544" s="112"/>
      <c r="D544" s="86"/>
      <c r="E544" s="86"/>
      <c r="F544" s="86"/>
      <c r="G544" s="86"/>
      <c r="H544" s="86"/>
      <c r="I544" s="86"/>
      <c r="J544" s="86">
        <f t="shared" si="11"/>
        <v>0</v>
      </c>
    </row>
    <row r="545" spans="1:10" s="81" customFormat="1" ht="13.5" x14ac:dyDescent="0.25">
      <c r="A545" s="169">
        <v>448</v>
      </c>
      <c r="B545" s="93" t="s">
        <v>603</v>
      </c>
      <c r="C545" s="112"/>
      <c r="D545" s="86"/>
      <c r="E545" s="86"/>
      <c r="F545" s="86"/>
      <c r="G545" s="86"/>
      <c r="H545" s="86"/>
      <c r="I545" s="86"/>
      <c r="J545" s="86">
        <f t="shared" si="11"/>
        <v>0</v>
      </c>
    </row>
    <row r="546" spans="1:10" s="81" customFormat="1" ht="13.5" x14ac:dyDescent="0.25">
      <c r="A546" s="169">
        <v>4481</v>
      </c>
      <c r="B546" s="93" t="s">
        <v>603</v>
      </c>
      <c r="C546" s="112"/>
      <c r="D546" s="86"/>
      <c r="E546" s="86"/>
      <c r="F546" s="86"/>
      <c r="G546" s="86"/>
      <c r="H546" s="86"/>
      <c r="I546" s="86"/>
      <c r="J546" s="86">
        <f t="shared" si="11"/>
        <v>0</v>
      </c>
    </row>
    <row r="547" spans="1:10" s="81" customFormat="1" ht="13.5" x14ac:dyDescent="0.25">
      <c r="A547" s="169">
        <v>4482</v>
      </c>
      <c r="B547" s="93" t="s">
        <v>604</v>
      </c>
      <c r="C547" s="112"/>
      <c r="D547" s="86"/>
      <c r="E547" s="86"/>
      <c r="F547" s="86"/>
      <c r="G547" s="86"/>
      <c r="H547" s="86"/>
      <c r="I547" s="86"/>
      <c r="J547" s="86">
        <f t="shared" si="11"/>
        <v>0</v>
      </c>
    </row>
    <row r="548" spans="1:10" s="81" customFormat="1" ht="13.5" x14ac:dyDescent="0.25">
      <c r="A548" s="170">
        <v>4500</v>
      </c>
      <c r="B548" s="95" t="s">
        <v>547</v>
      </c>
      <c r="C548" s="112"/>
      <c r="D548" s="86"/>
      <c r="E548" s="86"/>
      <c r="F548" s="86"/>
      <c r="G548" s="86"/>
      <c r="H548" s="86"/>
      <c r="I548" s="86"/>
      <c r="J548" s="86">
        <f t="shared" si="11"/>
        <v>0</v>
      </c>
    </row>
    <row r="549" spans="1:10" s="81" customFormat="1" ht="13.5" x14ac:dyDescent="0.25">
      <c r="A549" s="167">
        <v>451</v>
      </c>
      <c r="B549" s="86" t="s">
        <v>548</v>
      </c>
      <c r="C549" s="112"/>
      <c r="D549" s="86"/>
      <c r="E549" s="86"/>
      <c r="F549" s="86"/>
      <c r="G549" s="86"/>
      <c r="H549" s="86"/>
      <c r="I549" s="86"/>
      <c r="J549" s="86">
        <f t="shared" si="11"/>
        <v>0</v>
      </c>
    </row>
    <row r="550" spans="1:10" s="81" customFormat="1" ht="13.5" x14ac:dyDescent="0.25">
      <c r="A550" s="167">
        <v>4511</v>
      </c>
      <c r="B550" s="86" t="s">
        <v>549</v>
      </c>
      <c r="C550" s="112"/>
      <c r="D550" s="86"/>
      <c r="E550" s="86"/>
      <c r="F550" s="86"/>
      <c r="G550" s="86"/>
      <c r="H550" s="86"/>
      <c r="I550" s="86"/>
      <c r="J550" s="86">
        <f t="shared" si="11"/>
        <v>0</v>
      </c>
    </row>
    <row r="551" spans="1:10" s="81" customFormat="1" ht="13.5" x14ac:dyDescent="0.25">
      <c r="A551" s="167">
        <v>452</v>
      </c>
      <c r="B551" s="86" t="s">
        <v>550</v>
      </c>
      <c r="C551" s="112"/>
      <c r="D551" s="86"/>
      <c r="E551" s="86"/>
      <c r="F551" s="86"/>
      <c r="G551" s="86"/>
      <c r="H551" s="86"/>
      <c r="I551" s="86"/>
      <c r="J551" s="86">
        <f t="shared" si="11"/>
        <v>0</v>
      </c>
    </row>
    <row r="552" spans="1:10" s="81" customFormat="1" ht="13.5" x14ac:dyDescent="0.25">
      <c r="A552" s="167">
        <v>4521</v>
      </c>
      <c r="B552" s="91" t="s">
        <v>550</v>
      </c>
      <c r="C552" s="112"/>
      <c r="D552" s="86"/>
      <c r="E552" s="86"/>
      <c r="F552" s="86"/>
      <c r="G552" s="86"/>
      <c r="H552" s="86"/>
      <c r="I552" s="86"/>
      <c r="J552" s="86">
        <f t="shared" si="11"/>
        <v>0</v>
      </c>
    </row>
    <row r="553" spans="1:10" s="81" customFormat="1" ht="13.5" x14ac:dyDescent="0.25">
      <c r="A553" s="167">
        <v>459</v>
      </c>
      <c r="B553" s="91" t="s">
        <v>551</v>
      </c>
      <c r="C553" s="112"/>
      <c r="D553" s="86"/>
      <c r="E553" s="86"/>
      <c r="F553" s="86"/>
      <c r="G553" s="86"/>
      <c r="H553" s="86"/>
      <c r="I553" s="86"/>
      <c r="J553" s="86">
        <f t="shared" si="11"/>
        <v>0</v>
      </c>
    </row>
    <row r="554" spans="1:10" s="81" customFormat="1" ht="13.5" x14ac:dyDescent="0.25">
      <c r="A554" s="167">
        <v>4591</v>
      </c>
      <c r="B554" s="91" t="s">
        <v>552</v>
      </c>
      <c r="C554" s="112"/>
      <c r="D554" s="86"/>
      <c r="E554" s="86"/>
      <c r="F554" s="86"/>
      <c r="G554" s="86"/>
      <c r="H554" s="86"/>
      <c r="I554" s="86"/>
      <c r="J554" s="86">
        <f t="shared" ref="J554:J598" si="12">SUM(C554:I554)</f>
        <v>0</v>
      </c>
    </row>
    <row r="555" spans="1:10" s="81" customFormat="1" ht="13.5" x14ac:dyDescent="0.25">
      <c r="A555" s="168">
        <v>4600</v>
      </c>
      <c r="B555" s="92" t="s">
        <v>553</v>
      </c>
      <c r="C555" s="112"/>
      <c r="D555" s="86"/>
      <c r="E555" s="86"/>
      <c r="F555" s="86"/>
      <c r="G555" s="86"/>
      <c r="H555" s="86"/>
      <c r="I555" s="86"/>
      <c r="J555" s="86">
        <f t="shared" si="12"/>
        <v>0</v>
      </c>
    </row>
    <row r="556" spans="1:10" s="81" customFormat="1" ht="13.5" x14ac:dyDescent="0.25">
      <c r="A556" s="167">
        <v>461</v>
      </c>
      <c r="B556" s="91" t="s">
        <v>554</v>
      </c>
      <c r="C556" s="112"/>
      <c r="D556" s="86"/>
      <c r="E556" s="86"/>
      <c r="F556" s="86"/>
      <c r="G556" s="86"/>
      <c r="H556" s="86"/>
      <c r="I556" s="86"/>
      <c r="J556" s="86">
        <f t="shared" si="12"/>
        <v>0</v>
      </c>
    </row>
    <row r="557" spans="1:10" s="81" customFormat="1" ht="27" x14ac:dyDescent="0.25">
      <c r="A557" s="167">
        <v>4611</v>
      </c>
      <c r="B557" s="96" t="s">
        <v>555</v>
      </c>
      <c r="C557" s="112"/>
      <c r="D557" s="86"/>
      <c r="E557" s="86"/>
      <c r="F557" s="86"/>
      <c r="G557" s="86"/>
      <c r="H557" s="86"/>
      <c r="I557" s="86"/>
      <c r="J557" s="86">
        <f t="shared" si="12"/>
        <v>0</v>
      </c>
    </row>
    <row r="558" spans="1:10" s="81" customFormat="1" ht="27" x14ac:dyDescent="0.25">
      <c r="A558" s="167">
        <v>4612</v>
      </c>
      <c r="B558" s="91" t="s">
        <v>556</v>
      </c>
      <c r="C558" s="112"/>
      <c r="D558" s="86"/>
      <c r="E558" s="86"/>
      <c r="F558" s="86"/>
      <c r="G558" s="86"/>
      <c r="H558" s="86"/>
      <c r="I558" s="86"/>
      <c r="J558" s="86">
        <f t="shared" si="12"/>
        <v>0</v>
      </c>
    </row>
    <row r="559" spans="1:10" s="81" customFormat="1" ht="13.5" x14ac:dyDescent="0.25">
      <c r="A559" s="167">
        <v>4613</v>
      </c>
      <c r="B559" s="97" t="s">
        <v>557</v>
      </c>
      <c r="C559" s="112"/>
      <c r="D559" s="86"/>
      <c r="E559" s="86"/>
      <c r="F559" s="86"/>
      <c r="G559" s="86"/>
      <c r="H559" s="86"/>
      <c r="I559" s="86"/>
      <c r="J559" s="86">
        <f t="shared" si="12"/>
        <v>0</v>
      </c>
    </row>
    <row r="560" spans="1:10" s="81" customFormat="1" ht="27" x14ac:dyDescent="0.25">
      <c r="A560" s="167">
        <v>4614</v>
      </c>
      <c r="B560" s="97" t="s">
        <v>558</v>
      </c>
      <c r="C560" s="112"/>
      <c r="D560" s="86"/>
      <c r="E560" s="86"/>
      <c r="F560" s="86"/>
      <c r="G560" s="86"/>
      <c r="H560" s="86"/>
      <c r="I560" s="86"/>
      <c r="J560" s="86">
        <f t="shared" si="12"/>
        <v>0</v>
      </c>
    </row>
    <row r="561" spans="1:10" s="81" customFormat="1" ht="27" x14ac:dyDescent="0.25">
      <c r="A561" s="167">
        <v>4615</v>
      </c>
      <c r="B561" s="91" t="s">
        <v>559</v>
      </c>
      <c r="C561" s="112"/>
      <c r="D561" s="86"/>
      <c r="E561" s="86"/>
      <c r="F561" s="86"/>
      <c r="G561" s="86"/>
      <c r="H561" s="86"/>
      <c r="I561" s="86"/>
      <c r="J561" s="86">
        <f t="shared" si="12"/>
        <v>0</v>
      </c>
    </row>
    <row r="562" spans="1:10" s="81" customFormat="1" ht="27" x14ac:dyDescent="0.25">
      <c r="A562" s="167">
        <v>4616</v>
      </c>
      <c r="B562" s="91" t="s">
        <v>560</v>
      </c>
      <c r="C562" s="112"/>
      <c r="D562" s="86"/>
      <c r="E562" s="86"/>
      <c r="F562" s="86"/>
      <c r="G562" s="86"/>
      <c r="H562" s="86"/>
      <c r="I562" s="86"/>
      <c r="J562" s="86">
        <f t="shared" si="12"/>
        <v>0</v>
      </c>
    </row>
    <row r="563" spans="1:10" s="81" customFormat="1" ht="27" x14ac:dyDescent="0.25">
      <c r="A563" s="167">
        <v>4617</v>
      </c>
      <c r="B563" s="91" t="s">
        <v>561</v>
      </c>
      <c r="C563" s="112"/>
      <c r="D563" s="86"/>
      <c r="E563" s="86"/>
      <c r="F563" s="86"/>
      <c r="G563" s="86"/>
      <c r="H563" s="86"/>
      <c r="I563" s="86"/>
      <c r="J563" s="86">
        <f t="shared" si="12"/>
        <v>0</v>
      </c>
    </row>
    <row r="564" spans="1:10" s="81" customFormat="1" ht="27" x14ac:dyDescent="0.25">
      <c r="A564" s="167">
        <v>4618</v>
      </c>
      <c r="B564" s="91" t="s">
        <v>562</v>
      </c>
      <c r="C564" s="112"/>
      <c r="D564" s="86"/>
      <c r="E564" s="86"/>
      <c r="F564" s="86"/>
      <c r="G564" s="86"/>
      <c r="H564" s="86"/>
      <c r="I564" s="86"/>
      <c r="J564" s="86">
        <f t="shared" si="12"/>
        <v>0</v>
      </c>
    </row>
    <row r="565" spans="1:10" s="81" customFormat="1" ht="27" x14ac:dyDescent="0.25">
      <c r="A565" s="167">
        <v>4619</v>
      </c>
      <c r="B565" s="91" t="s">
        <v>563</v>
      </c>
      <c r="C565" s="112"/>
      <c r="D565" s="86"/>
      <c r="E565" s="86"/>
      <c r="F565" s="86"/>
      <c r="G565" s="86"/>
      <c r="H565" s="86"/>
      <c r="I565" s="86"/>
      <c r="J565" s="86">
        <f t="shared" si="12"/>
        <v>0</v>
      </c>
    </row>
    <row r="566" spans="1:10" s="81" customFormat="1" ht="13.5" x14ac:dyDescent="0.25">
      <c r="A566" s="167">
        <v>462</v>
      </c>
      <c r="B566" s="91" t="s">
        <v>564</v>
      </c>
      <c r="C566" s="112"/>
      <c r="D566" s="86"/>
      <c r="E566" s="86"/>
      <c r="F566" s="86"/>
      <c r="G566" s="86"/>
      <c r="H566" s="86"/>
      <c r="I566" s="86"/>
      <c r="J566" s="86">
        <f t="shared" si="12"/>
        <v>0</v>
      </c>
    </row>
    <row r="567" spans="1:10" s="81" customFormat="1" ht="13.5" x14ac:dyDescent="0.25">
      <c r="A567" s="168">
        <v>4621</v>
      </c>
      <c r="B567" s="91" t="s">
        <v>565</v>
      </c>
      <c r="C567" s="112"/>
      <c r="D567" s="86"/>
      <c r="E567" s="86"/>
      <c r="F567" s="86"/>
      <c r="G567" s="86"/>
      <c r="H567" s="86"/>
      <c r="I567" s="86"/>
      <c r="J567" s="86">
        <f t="shared" si="12"/>
        <v>0</v>
      </c>
    </row>
    <row r="568" spans="1:10" s="81" customFormat="1" ht="13.5" x14ac:dyDescent="0.25">
      <c r="A568" s="168">
        <v>463</v>
      </c>
      <c r="B568" s="91" t="s">
        <v>566</v>
      </c>
      <c r="C568" s="112"/>
      <c r="D568" s="86"/>
      <c r="E568" s="86"/>
      <c r="F568" s="86"/>
      <c r="G568" s="86"/>
      <c r="H568" s="86"/>
      <c r="I568" s="86"/>
      <c r="J568" s="86">
        <f t="shared" si="12"/>
        <v>0</v>
      </c>
    </row>
    <row r="569" spans="1:10" s="81" customFormat="1" ht="13.5" x14ac:dyDescent="0.25">
      <c r="A569" s="167">
        <v>4631</v>
      </c>
      <c r="B569" s="91" t="s">
        <v>567</v>
      </c>
      <c r="C569" s="112"/>
      <c r="D569" s="86"/>
      <c r="E569" s="86"/>
      <c r="F569" s="86"/>
      <c r="G569" s="86"/>
      <c r="H569" s="86"/>
      <c r="I569" s="86"/>
      <c r="J569" s="86">
        <f t="shared" si="12"/>
        <v>0</v>
      </c>
    </row>
    <row r="570" spans="1:10" s="81" customFormat="1" ht="27" x14ac:dyDescent="0.25">
      <c r="A570" s="167">
        <v>464</v>
      </c>
      <c r="B570" s="91" t="s">
        <v>569</v>
      </c>
      <c r="C570" s="112"/>
      <c r="D570" s="86"/>
      <c r="E570" s="86"/>
      <c r="F570" s="86"/>
      <c r="G570" s="86"/>
      <c r="H570" s="86"/>
      <c r="I570" s="86"/>
      <c r="J570" s="86">
        <f t="shared" si="12"/>
        <v>0</v>
      </c>
    </row>
    <row r="571" spans="1:10" s="81" customFormat="1" ht="27" x14ac:dyDescent="0.25">
      <c r="A571" s="167">
        <v>4641</v>
      </c>
      <c r="B571" s="91" t="s">
        <v>569</v>
      </c>
      <c r="C571" s="112"/>
      <c r="D571" s="86"/>
      <c r="E571" s="86"/>
      <c r="F571" s="86"/>
      <c r="G571" s="86"/>
      <c r="H571" s="86"/>
      <c r="I571" s="86"/>
      <c r="J571" s="86">
        <f t="shared" si="12"/>
        <v>0</v>
      </c>
    </row>
    <row r="572" spans="1:10" s="81" customFormat="1" ht="27" x14ac:dyDescent="0.25">
      <c r="A572" s="167">
        <v>465</v>
      </c>
      <c r="B572" s="91" t="s">
        <v>570</v>
      </c>
      <c r="C572" s="112"/>
      <c r="D572" s="86"/>
      <c r="E572" s="86"/>
      <c r="F572" s="86"/>
      <c r="G572" s="86"/>
      <c r="H572" s="86"/>
      <c r="I572" s="86"/>
      <c r="J572" s="86">
        <f t="shared" si="12"/>
        <v>0</v>
      </c>
    </row>
    <row r="573" spans="1:10" s="81" customFormat="1" ht="27" x14ac:dyDescent="0.25">
      <c r="A573" s="167">
        <v>4651</v>
      </c>
      <c r="B573" s="91" t="s">
        <v>570</v>
      </c>
      <c r="C573" s="112"/>
      <c r="D573" s="86"/>
      <c r="E573" s="86"/>
      <c r="F573" s="86"/>
      <c r="G573" s="86"/>
      <c r="H573" s="86"/>
      <c r="I573" s="86"/>
      <c r="J573" s="86">
        <f t="shared" si="12"/>
        <v>0</v>
      </c>
    </row>
    <row r="574" spans="1:10" s="81" customFormat="1" ht="13.5" x14ac:dyDescent="0.25">
      <c r="A574" s="167">
        <v>466</v>
      </c>
      <c r="B574" s="91" t="s">
        <v>571</v>
      </c>
      <c r="C574" s="112"/>
      <c r="D574" s="86"/>
      <c r="E574" s="86"/>
      <c r="F574" s="86"/>
      <c r="G574" s="86"/>
      <c r="H574" s="86"/>
      <c r="I574" s="86"/>
      <c r="J574" s="86">
        <f t="shared" si="12"/>
        <v>0</v>
      </c>
    </row>
    <row r="575" spans="1:10" s="81" customFormat="1" ht="27" x14ac:dyDescent="0.25">
      <c r="A575" s="167">
        <v>4661</v>
      </c>
      <c r="B575" s="91" t="s">
        <v>572</v>
      </c>
      <c r="C575" s="112"/>
      <c r="D575" s="86"/>
      <c r="E575" s="86"/>
      <c r="F575" s="86"/>
      <c r="G575" s="86"/>
      <c r="H575" s="86"/>
      <c r="I575" s="86"/>
      <c r="J575" s="86">
        <f t="shared" si="12"/>
        <v>0</v>
      </c>
    </row>
    <row r="576" spans="1:10" s="81" customFormat="1" ht="13.5" x14ac:dyDescent="0.25">
      <c r="A576" s="167">
        <v>469</v>
      </c>
      <c r="B576" s="91" t="s">
        <v>573</v>
      </c>
      <c r="C576" s="112"/>
      <c r="D576" s="86"/>
      <c r="E576" s="86"/>
      <c r="F576" s="86"/>
      <c r="G576" s="86"/>
      <c r="H576" s="86"/>
      <c r="I576" s="86"/>
      <c r="J576" s="86">
        <f t="shared" si="12"/>
        <v>0</v>
      </c>
    </row>
    <row r="577" spans="1:10" s="81" customFormat="1" ht="13.5" x14ac:dyDescent="0.25">
      <c r="A577" s="167">
        <v>4691</v>
      </c>
      <c r="B577" s="91" t="s">
        <v>573</v>
      </c>
      <c r="C577" s="112"/>
      <c r="D577" s="86"/>
      <c r="E577" s="86"/>
      <c r="F577" s="86"/>
      <c r="G577" s="86"/>
      <c r="H577" s="86"/>
      <c r="I577" s="86"/>
      <c r="J577" s="86">
        <f t="shared" si="12"/>
        <v>0</v>
      </c>
    </row>
    <row r="578" spans="1:10" s="81" customFormat="1" ht="13.5" x14ac:dyDescent="0.25">
      <c r="A578" s="168">
        <v>4700</v>
      </c>
      <c r="B578" s="92" t="s">
        <v>429</v>
      </c>
      <c r="C578" s="112"/>
      <c r="D578" s="86"/>
      <c r="E578" s="86"/>
      <c r="F578" s="86"/>
      <c r="G578" s="86"/>
      <c r="H578" s="86"/>
      <c r="I578" s="86"/>
      <c r="J578" s="86">
        <f t="shared" si="12"/>
        <v>0</v>
      </c>
    </row>
    <row r="579" spans="1:10" s="81" customFormat="1" ht="13.5" x14ac:dyDescent="0.25">
      <c r="A579" s="167">
        <v>471</v>
      </c>
      <c r="B579" s="91" t="s">
        <v>430</v>
      </c>
      <c r="C579" s="112"/>
      <c r="D579" s="86"/>
      <c r="E579" s="86"/>
      <c r="F579" s="86"/>
      <c r="G579" s="86"/>
      <c r="H579" s="86"/>
      <c r="I579" s="86"/>
      <c r="J579" s="86">
        <f t="shared" si="12"/>
        <v>0</v>
      </c>
    </row>
    <row r="580" spans="1:10" s="81" customFormat="1" ht="13.5" x14ac:dyDescent="0.25">
      <c r="A580" s="167">
        <v>4711</v>
      </c>
      <c r="B580" s="91" t="s">
        <v>431</v>
      </c>
      <c r="C580" s="112"/>
      <c r="D580" s="86"/>
      <c r="E580" s="86"/>
      <c r="F580" s="86"/>
      <c r="G580" s="86"/>
      <c r="H580" s="86"/>
      <c r="I580" s="86"/>
      <c r="J580" s="86">
        <f t="shared" si="12"/>
        <v>0</v>
      </c>
    </row>
    <row r="581" spans="1:10" s="81" customFormat="1" ht="13.5" x14ac:dyDescent="0.25">
      <c r="A581" s="168">
        <v>4800</v>
      </c>
      <c r="B581" s="92" t="s">
        <v>432</v>
      </c>
      <c r="C581" s="112"/>
      <c r="D581" s="86"/>
      <c r="E581" s="86"/>
      <c r="F581" s="86"/>
      <c r="G581" s="86"/>
      <c r="H581" s="86"/>
      <c r="I581" s="86"/>
      <c r="J581" s="86">
        <f t="shared" si="12"/>
        <v>0</v>
      </c>
    </row>
    <row r="582" spans="1:10" s="81" customFormat="1" ht="13.5" x14ac:dyDescent="0.25">
      <c r="A582" s="167">
        <v>481</v>
      </c>
      <c r="B582" s="91" t="s">
        <v>433</v>
      </c>
      <c r="C582" s="112"/>
      <c r="D582" s="86"/>
      <c r="E582" s="86"/>
      <c r="F582" s="86"/>
      <c r="G582" s="86"/>
      <c r="H582" s="86"/>
      <c r="I582" s="86"/>
      <c r="J582" s="86">
        <f t="shared" si="12"/>
        <v>0</v>
      </c>
    </row>
    <row r="583" spans="1:10" s="81" customFormat="1" ht="13.5" x14ac:dyDescent="0.25">
      <c r="A583" s="167">
        <v>4811</v>
      </c>
      <c r="B583" s="91" t="s">
        <v>433</v>
      </c>
      <c r="C583" s="112"/>
      <c r="D583" s="86"/>
      <c r="E583" s="86"/>
      <c r="F583" s="86"/>
      <c r="G583" s="86"/>
      <c r="H583" s="86"/>
      <c r="I583" s="86"/>
      <c r="J583" s="86">
        <f t="shared" si="12"/>
        <v>0</v>
      </c>
    </row>
    <row r="584" spans="1:10" s="81" customFormat="1" ht="13.5" x14ac:dyDescent="0.25">
      <c r="A584" s="167">
        <v>482</v>
      </c>
      <c r="B584" s="91" t="s">
        <v>434</v>
      </c>
      <c r="C584" s="112"/>
      <c r="D584" s="86"/>
      <c r="E584" s="86"/>
      <c r="F584" s="86"/>
      <c r="G584" s="86"/>
      <c r="H584" s="86"/>
      <c r="I584" s="86"/>
      <c r="J584" s="86">
        <f t="shared" si="12"/>
        <v>0</v>
      </c>
    </row>
    <row r="585" spans="1:10" s="81" customFormat="1" ht="13.5" x14ac:dyDescent="0.25">
      <c r="A585" s="167">
        <v>4821</v>
      </c>
      <c r="B585" s="91" t="s">
        <v>435</v>
      </c>
      <c r="C585" s="112"/>
      <c r="D585" s="86"/>
      <c r="E585" s="86"/>
      <c r="F585" s="86"/>
      <c r="G585" s="86"/>
      <c r="H585" s="86"/>
      <c r="I585" s="86"/>
      <c r="J585" s="86">
        <f t="shared" si="12"/>
        <v>0</v>
      </c>
    </row>
    <row r="586" spans="1:10" s="81" customFormat="1" ht="27" x14ac:dyDescent="0.25">
      <c r="A586" s="167">
        <v>4822</v>
      </c>
      <c r="B586" s="91" t="s">
        <v>436</v>
      </c>
      <c r="C586" s="112"/>
      <c r="D586" s="86"/>
      <c r="E586" s="86"/>
      <c r="F586" s="86"/>
      <c r="G586" s="86"/>
      <c r="H586" s="86"/>
      <c r="I586" s="86"/>
      <c r="J586" s="86">
        <f t="shared" si="12"/>
        <v>0</v>
      </c>
    </row>
    <row r="587" spans="1:10" s="81" customFormat="1" ht="13.5" x14ac:dyDescent="0.25">
      <c r="A587" s="167">
        <v>483</v>
      </c>
      <c r="B587" s="91" t="s">
        <v>437</v>
      </c>
      <c r="C587" s="112"/>
      <c r="D587" s="86"/>
      <c r="E587" s="86"/>
      <c r="F587" s="86"/>
      <c r="G587" s="86"/>
      <c r="H587" s="86"/>
      <c r="I587" s="86"/>
      <c r="J587" s="86">
        <f t="shared" si="12"/>
        <v>0</v>
      </c>
    </row>
    <row r="588" spans="1:10" s="81" customFormat="1" ht="13.5" x14ac:dyDescent="0.25">
      <c r="A588" s="167">
        <v>4831</v>
      </c>
      <c r="B588" s="91" t="s">
        <v>437</v>
      </c>
      <c r="C588" s="112"/>
      <c r="D588" s="86"/>
      <c r="E588" s="86"/>
      <c r="F588" s="86"/>
      <c r="G588" s="86"/>
      <c r="H588" s="86"/>
      <c r="I588" s="86"/>
      <c r="J588" s="86">
        <f t="shared" si="12"/>
        <v>0</v>
      </c>
    </row>
    <row r="589" spans="1:10" s="81" customFormat="1" ht="13.5" x14ac:dyDescent="0.25">
      <c r="A589" s="167">
        <v>484</v>
      </c>
      <c r="B589" s="91" t="s">
        <v>438</v>
      </c>
      <c r="C589" s="112"/>
      <c r="D589" s="86"/>
      <c r="E589" s="86"/>
      <c r="F589" s="86"/>
      <c r="G589" s="86"/>
      <c r="H589" s="86"/>
      <c r="I589" s="86"/>
      <c r="J589" s="86">
        <f t="shared" si="12"/>
        <v>0</v>
      </c>
    </row>
    <row r="590" spans="1:10" s="81" customFormat="1" ht="13.5" x14ac:dyDescent="0.25">
      <c r="A590" s="167">
        <v>4841</v>
      </c>
      <c r="B590" s="91" t="s">
        <v>439</v>
      </c>
      <c r="C590" s="112"/>
      <c r="D590" s="86"/>
      <c r="E590" s="86"/>
      <c r="F590" s="86"/>
      <c r="G590" s="86"/>
      <c r="H590" s="86"/>
      <c r="I590" s="86"/>
      <c r="J590" s="86">
        <f t="shared" si="12"/>
        <v>0</v>
      </c>
    </row>
    <row r="591" spans="1:10" s="81" customFormat="1" ht="13.5" x14ac:dyDescent="0.25">
      <c r="A591" s="167">
        <v>485</v>
      </c>
      <c r="B591" s="91" t="s">
        <v>440</v>
      </c>
      <c r="C591" s="112"/>
      <c r="D591" s="86"/>
      <c r="E591" s="86"/>
      <c r="F591" s="86"/>
      <c r="G591" s="86"/>
      <c r="H591" s="86"/>
      <c r="I591" s="86"/>
      <c r="J591" s="86">
        <f t="shared" si="12"/>
        <v>0</v>
      </c>
    </row>
    <row r="592" spans="1:10" s="81" customFormat="1" ht="13.5" x14ac:dyDescent="0.25">
      <c r="A592" s="167">
        <v>4851</v>
      </c>
      <c r="B592" s="91" t="s">
        <v>440</v>
      </c>
      <c r="C592" s="112"/>
      <c r="D592" s="86"/>
      <c r="E592" s="86"/>
      <c r="F592" s="86"/>
      <c r="G592" s="86"/>
      <c r="H592" s="86"/>
      <c r="I592" s="86"/>
      <c r="J592" s="86">
        <f t="shared" si="12"/>
        <v>0</v>
      </c>
    </row>
    <row r="593" spans="1:10" s="81" customFormat="1" ht="13.5" x14ac:dyDescent="0.25">
      <c r="A593" s="168">
        <v>4900</v>
      </c>
      <c r="B593" s="92" t="s">
        <v>441</v>
      </c>
      <c r="C593" s="112"/>
      <c r="D593" s="86"/>
      <c r="E593" s="86"/>
      <c r="F593" s="86"/>
      <c r="G593" s="86"/>
      <c r="H593" s="86"/>
      <c r="I593" s="86"/>
      <c r="J593" s="86">
        <f t="shared" si="12"/>
        <v>0</v>
      </c>
    </row>
    <row r="594" spans="1:10" s="81" customFormat="1" ht="13.5" x14ac:dyDescent="0.25">
      <c r="A594" s="167">
        <v>492</v>
      </c>
      <c r="B594" s="91" t="s">
        <v>442</v>
      </c>
      <c r="C594" s="112"/>
      <c r="D594" s="86"/>
      <c r="E594" s="86"/>
      <c r="F594" s="86"/>
      <c r="G594" s="86"/>
      <c r="H594" s="86"/>
      <c r="I594" s="86"/>
      <c r="J594" s="86">
        <f t="shared" si="12"/>
        <v>0</v>
      </c>
    </row>
    <row r="595" spans="1:10" s="81" customFormat="1" ht="13.5" x14ac:dyDescent="0.25">
      <c r="A595" s="167">
        <v>4921</v>
      </c>
      <c r="B595" s="91" t="s">
        <v>443</v>
      </c>
      <c r="C595" s="112"/>
      <c r="D595" s="86"/>
      <c r="E595" s="86"/>
      <c r="F595" s="86"/>
      <c r="G595" s="86"/>
      <c r="H595" s="86"/>
      <c r="I595" s="86"/>
      <c r="J595" s="86">
        <f t="shared" si="12"/>
        <v>0</v>
      </c>
    </row>
    <row r="596" spans="1:10" s="81" customFormat="1" ht="13.5" x14ac:dyDescent="0.25">
      <c r="A596" s="167">
        <v>4922</v>
      </c>
      <c r="B596" s="91" t="s">
        <v>444</v>
      </c>
      <c r="C596" s="112"/>
      <c r="D596" s="86"/>
      <c r="E596" s="86"/>
      <c r="F596" s="86"/>
      <c r="G596" s="86"/>
      <c r="H596" s="86"/>
      <c r="I596" s="86"/>
      <c r="J596" s="86">
        <f t="shared" si="12"/>
        <v>0</v>
      </c>
    </row>
    <row r="597" spans="1:10" s="81" customFormat="1" ht="13.5" x14ac:dyDescent="0.25">
      <c r="A597" s="167">
        <v>493</v>
      </c>
      <c r="B597" s="91" t="s">
        <v>445</v>
      </c>
      <c r="C597" s="112"/>
      <c r="D597" s="86"/>
      <c r="E597" s="86"/>
      <c r="F597" s="86"/>
      <c r="G597" s="86"/>
      <c r="H597" s="86"/>
      <c r="I597" s="86"/>
      <c r="J597" s="86">
        <f t="shared" si="12"/>
        <v>0</v>
      </c>
    </row>
    <row r="598" spans="1:10" s="81" customFormat="1" ht="13.5" x14ac:dyDescent="0.25">
      <c r="A598" s="167">
        <v>4931</v>
      </c>
      <c r="B598" s="91" t="s">
        <v>445</v>
      </c>
      <c r="C598" s="112"/>
      <c r="D598" s="86"/>
      <c r="E598" s="86"/>
      <c r="F598" s="86"/>
      <c r="G598" s="86"/>
      <c r="H598" s="86"/>
      <c r="I598" s="86"/>
      <c r="J598" s="86">
        <f t="shared" si="12"/>
        <v>0</v>
      </c>
    </row>
    <row r="599" spans="1:10" s="81" customFormat="1" ht="12.75" x14ac:dyDescent="0.2">
      <c r="A599" s="162"/>
      <c r="B599" s="57" t="s">
        <v>446</v>
      </c>
      <c r="C599" s="57"/>
      <c r="D599" s="57">
        <f t="shared" ref="D599:J599" si="13">SUM(D425:D598)</f>
        <v>0</v>
      </c>
      <c r="E599" s="57">
        <f t="shared" si="13"/>
        <v>100000</v>
      </c>
      <c r="F599" s="57">
        <f t="shared" si="13"/>
        <v>0</v>
      </c>
      <c r="G599" s="57">
        <f t="shared" si="13"/>
        <v>80000</v>
      </c>
      <c r="H599" s="57">
        <f t="shared" si="13"/>
        <v>0</v>
      </c>
      <c r="I599" s="57">
        <f t="shared" si="13"/>
        <v>0</v>
      </c>
      <c r="J599" s="57">
        <f t="shared" si="13"/>
        <v>180000</v>
      </c>
    </row>
    <row r="600" spans="1:10" s="75" customFormat="1" ht="13.5" x14ac:dyDescent="0.25">
      <c r="A600" s="159" t="s">
        <v>447</v>
      </c>
      <c r="B600" s="74"/>
      <c r="C600" s="112"/>
      <c r="D600" s="58"/>
      <c r="E600" s="58"/>
      <c r="F600" s="58"/>
      <c r="G600" s="58"/>
      <c r="H600" s="58"/>
      <c r="I600" s="58"/>
      <c r="J600" s="58"/>
    </row>
    <row r="601" spans="1:10" s="75" customFormat="1" ht="13.5" x14ac:dyDescent="0.25">
      <c r="A601" s="164">
        <v>5100</v>
      </c>
      <c r="B601" s="79" t="s">
        <v>448</v>
      </c>
      <c r="C601" s="112"/>
      <c r="D601" s="58"/>
      <c r="E601" s="58"/>
      <c r="F601" s="58"/>
      <c r="G601" s="58"/>
      <c r="H601" s="58"/>
      <c r="I601" s="58"/>
      <c r="J601" s="86">
        <f t="shared" ref="J601:J664" si="14">SUM(C601:I601)</f>
        <v>0</v>
      </c>
    </row>
    <row r="602" spans="1:10" s="75" customFormat="1" ht="13.5" x14ac:dyDescent="0.25">
      <c r="A602" s="164">
        <v>511</v>
      </c>
      <c r="B602" s="78" t="s">
        <v>449</v>
      </c>
      <c r="C602" s="112"/>
      <c r="D602" s="58"/>
      <c r="E602" s="58"/>
      <c r="F602" s="58"/>
      <c r="G602" s="58"/>
      <c r="H602" s="58"/>
      <c r="I602" s="58"/>
      <c r="J602" s="86">
        <f t="shared" si="14"/>
        <v>0</v>
      </c>
    </row>
    <row r="603" spans="1:10" s="75" customFormat="1" ht="13.5" x14ac:dyDescent="0.25">
      <c r="A603" s="164">
        <v>5111</v>
      </c>
      <c r="B603" s="78" t="s">
        <v>449</v>
      </c>
      <c r="C603" s="112"/>
      <c r="D603" s="58"/>
      <c r="E603" s="58"/>
      <c r="F603" s="58">
        <v>6000</v>
      </c>
      <c r="G603" s="58">
        <v>4000</v>
      </c>
      <c r="H603" s="58"/>
      <c r="I603" s="58"/>
      <c r="J603" s="86">
        <f t="shared" si="14"/>
        <v>10000</v>
      </c>
    </row>
    <row r="604" spans="1:10" s="75" customFormat="1" ht="13.5" x14ac:dyDescent="0.25">
      <c r="A604" s="164">
        <v>512</v>
      </c>
      <c r="B604" s="78" t="s">
        <v>450</v>
      </c>
      <c r="C604" s="112"/>
      <c r="D604" s="58"/>
      <c r="E604" s="58"/>
      <c r="F604" s="58"/>
      <c r="G604" s="58"/>
      <c r="H604" s="58"/>
      <c r="I604" s="58"/>
      <c r="J604" s="86">
        <f t="shared" si="14"/>
        <v>0</v>
      </c>
    </row>
    <row r="605" spans="1:10" s="75" customFormat="1" ht="13.5" x14ac:dyDescent="0.25">
      <c r="A605" s="164">
        <v>5121</v>
      </c>
      <c r="B605" s="78" t="s">
        <v>451</v>
      </c>
      <c r="C605" s="112"/>
      <c r="D605" s="58"/>
      <c r="E605" s="58"/>
      <c r="F605" s="58"/>
      <c r="G605" s="58"/>
      <c r="H605" s="58"/>
      <c r="I605" s="58"/>
      <c r="J605" s="86">
        <f t="shared" si="14"/>
        <v>0</v>
      </c>
    </row>
    <row r="606" spans="1:10" s="75" customFormat="1" ht="13.5" x14ac:dyDescent="0.25">
      <c r="A606" s="164">
        <v>513</v>
      </c>
      <c r="B606" s="78" t="s">
        <v>452</v>
      </c>
      <c r="C606" s="112"/>
      <c r="D606" s="58"/>
      <c r="E606" s="58"/>
      <c r="F606" s="58"/>
      <c r="G606" s="58"/>
      <c r="H606" s="58"/>
      <c r="I606" s="58"/>
      <c r="J606" s="86">
        <f t="shared" si="14"/>
        <v>0</v>
      </c>
    </row>
    <row r="607" spans="1:10" s="75" customFormat="1" ht="13.5" x14ac:dyDescent="0.25">
      <c r="A607" s="164">
        <v>5131</v>
      </c>
      <c r="B607" s="78" t="s">
        <v>453</v>
      </c>
      <c r="C607" s="112"/>
      <c r="D607" s="58"/>
      <c r="E607" s="58"/>
      <c r="F607" s="58"/>
      <c r="G607" s="58"/>
      <c r="H607" s="58"/>
      <c r="I607" s="58"/>
      <c r="J607" s="86">
        <f t="shared" si="14"/>
        <v>0</v>
      </c>
    </row>
    <row r="608" spans="1:10" s="75" customFormat="1" ht="13.5" x14ac:dyDescent="0.25">
      <c r="A608" s="164">
        <v>515</v>
      </c>
      <c r="B608" s="78" t="s">
        <v>454</v>
      </c>
      <c r="C608" s="112"/>
      <c r="D608" s="58"/>
      <c r="E608" s="58"/>
      <c r="F608" s="58"/>
      <c r="G608" s="58"/>
      <c r="H608" s="58"/>
      <c r="I608" s="58"/>
      <c r="J608" s="86">
        <f t="shared" si="14"/>
        <v>0</v>
      </c>
    </row>
    <row r="609" spans="1:10" s="75" customFormat="1" ht="13.5" x14ac:dyDescent="0.25">
      <c r="A609" s="164">
        <v>5151</v>
      </c>
      <c r="B609" s="78" t="s">
        <v>454</v>
      </c>
      <c r="C609" s="112"/>
      <c r="D609" s="210">
        <f>15600+93000-108600</f>
        <v>0</v>
      </c>
      <c r="E609" s="58"/>
      <c r="F609" s="210">
        <f>70000+11000+108600</f>
        <v>189600</v>
      </c>
      <c r="G609" s="70">
        <f>170000+100000+130000-147000-113000</f>
        <v>140000</v>
      </c>
      <c r="H609" s="58">
        <f>555.1+29000+3000</f>
        <v>32555.1</v>
      </c>
      <c r="I609" s="58"/>
      <c r="J609" s="86">
        <f t="shared" si="14"/>
        <v>362155.1</v>
      </c>
    </row>
    <row r="610" spans="1:10" s="75" customFormat="1" ht="13.5" x14ac:dyDescent="0.25">
      <c r="A610" s="164">
        <v>519</v>
      </c>
      <c r="B610" s="78" t="s">
        <v>455</v>
      </c>
      <c r="C610" s="112"/>
      <c r="D610" s="58"/>
      <c r="E610" s="58"/>
      <c r="F610" s="58"/>
      <c r="G610" s="58"/>
      <c r="H610" s="58"/>
      <c r="I610" s="58"/>
      <c r="J610" s="86">
        <f t="shared" si="14"/>
        <v>0</v>
      </c>
    </row>
    <row r="611" spans="1:10" s="75" customFormat="1" ht="13.5" x14ac:dyDescent="0.25">
      <c r="A611" s="164">
        <v>5191</v>
      </c>
      <c r="B611" s="78" t="s">
        <v>455</v>
      </c>
      <c r="C611" s="112"/>
      <c r="D611" s="58"/>
      <c r="E611" s="58"/>
      <c r="F611" s="58"/>
      <c r="G611" s="58"/>
      <c r="H611" s="58"/>
      <c r="I611" s="58"/>
      <c r="J611" s="86">
        <f t="shared" si="14"/>
        <v>0</v>
      </c>
    </row>
    <row r="612" spans="1:10" s="75" customFormat="1" ht="27" x14ac:dyDescent="0.25">
      <c r="A612" s="164">
        <v>5192</v>
      </c>
      <c r="B612" s="78" t="s">
        <v>456</v>
      </c>
      <c r="C612" s="112"/>
      <c r="D612" s="58"/>
      <c r="E612" s="58"/>
      <c r="F612" s="58"/>
      <c r="G612" s="58"/>
      <c r="H612" s="58"/>
      <c r="I612" s="58"/>
      <c r="J612" s="86">
        <f t="shared" si="14"/>
        <v>0</v>
      </c>
    </row>
    <row r="613" spans="1:10" s="75" customFormat="1" ht="13.5" x14ac:dyDescent="0.25">
      <c r="A613" s="163">
        <v>5200</v>
      </c>
      <c r="B613" s="79" t="s">
        <v>457</v>
      </c>
      <c r="C613" s="112"/>
      <c r="D613" s="58"/>
      <c r="E613" s="58"/>
      <c r="F613" s="58"/>
      <c r="G613" s="58"/>
      <c r="H613" s="58"/>
      <c r="I613" s="58"/>
      <c r="J613" s="86">
        <f t="shared" si="14"/>
        <v>0</v>
      </c>
    </row>
    <row r="614" spans="1:10" s="75" customFormat="1" ht="13.5" x14ac:dyDescent="0.25">
      <c r="A614" s="164">
        <v>521</v>
      </c>
      <c r="B614" s="78" t="s">
        <v>458</v>
      </c>
      <c r="C614" s="112"/>
      <c r="D614" s="58"/>
      <c r="E614" s="58"/>
      <c r="F614" s="58"/>
      <c r="G614" s="58"/>
      <c r="H614" s="58"/>
      <c r="I614" s="58"/>
      <c r="J614" s="86">
        <f t="shared" si="14"/>
        <v>0</v>
      </c>
    </row>
    <row r="615" spans="1:10" s="75" customFormat="1" ht="13.5" x14ac:dyDescent="0.25">
      <c r="A615" s="164">
        <v>5211</v>
      </c>
      <c r="B615" s="78" t="s">
        <v>458</v>
      </c>
      <c r="C615" s="112"/>
      <c r="D615" s="58"/>
      <c r="E615" s="58"/>
      <c r="F615" s="58"/>
      <c r="G615" s="58">
        <v>70000</v>
      </c>
      <c r="H615" s="58"/>
      <c r="I615" s="58"/>
      <c r="J615" s="86">
        <f t="shared" si="14"/>
        <v>70000</v>
      </c>
    </row>
    <row r="616" spans="1:10" s="75" customFormat="1" ht="13.5" x14ac:dyDescent="0.25">
      <c r="A616" s="164">
        <v>522</v>
      </c>
      <c r="B616" s="78" t="s">
        <v>459</v>
      </c>
      <c r="C616" s="112"/>
      <c r="D616" s="58"/>
      <c r="E616" s="58"/>
      <c r="F616" s="58"/>
      <c r="G616" s="58"/>
      <c r="H616" s="58"/>
      <c r="I616" s="58"/>
      <c r="J616" s="86">
        <f t="shared" si="14"/>
        <v>0</v>
      </c>
    </row>
    <row r="617" spans="1:10" s="75" customFormat="1" ht="13.5" x14ac:dyDescent="0.25">
      <c r="A617" s="164">
        <v>5221</v>
      </c>
      <c r="B617" s="78" t="s">
        <v>459</v>
      </c>
      <c r="C617" s="112"/>
      <c r="D617" s="58"/>
      <c r="E617" s="58"/>
      <c r="F617" s="58"/>
      <c r="G617" s="58"/>
      <c r="H617" s="58"/>
      <c r="I617" s="58"/>
      <c r="J617" s="86">
        <f t="shared" si="14"/>
        <v>0</v>
      </c>
    </row>
    <row r="618" spans="1:10" s="75" customFormat="1" ht="13.5" x14ac:dyDescent="0.25">
      <c r="A618" s="164">
        <v>523</v>
      </c>
      <c r="B618" s="78" t="s">
        <v>460</v>
      </c>
      <c r="C618" s="112"/>
      <c r="D618" s="58"/>
      <c r="E618" s="58"/>
      <c r="F618" s="58"/>
      <c r="G618" s="58"/>
      <c r="H618" s="58"/>
      <c r="I618" s="58"/>
      <c r="J618" s="86">
        <f t="shared" si="14"/>
        <v>0</v>
      </c>
    </row>
    <row r="619" spans="1:10" s="75" customFormat="1" ht="13.5" x14ac:dyDescent="0.25">
      <c r="A619" s="164">
        <v>5231</v>
      </c>
      <c r="B619" s="78" t="s">
        <v>460</v>
      </c>
      <c r="C619" s="112"/>
      <c r="D619" s="58"/>
      <c r="E619" s="58">
        <v>60000</v>
      </c>
      <c r="F619" s="58"/>
      <c r="G619" s="58"/>
      <c r="H619" s="58"/>
      <c r="I619" s="58"/>
      <c r="J619" s="86">
        <f t="shared" si="14"/>
        <v>60000</v>
      </c>
    </row>
    <row r="620" spans="1:10" s="75" customFormat="1" ht="13.5" x14ac:dyDescent="0.25">
      <c r="A620" s="164">
        <v>529</v>
      </c>
      <c r="B620" s="78" t="s">
        <v>461</v>
      </c>
      <c r="C620" s="112"/>
      <c r="D620" s="58"/>
      <c r="E620" s="58"/>
      <c r="F620" s="58"/>
      <c r="G620" s="58"/>
      <c r="H620" s="58"/>
      <c r="I620" s="58"/>
      <c r="J620" s="86">
        <f t="shared" si="14"/>
        <v>0</v>
      </c>
    </row>
    <row r="621" spans="1:10" s="75" customFormat="1" ht="13.5" x14ac:dyDescent="0.25">
      <c r="A621" s="164">
        <v>5291</v>
      </c>
      <c r="B621" s="78" t="s">
        <v>461</v>
      </c>
      <c r="C621" s="112"/>
      <c r="D621" s="58"/>
      <c r="E621" s="58"/>
      <c r="F621" s="58"/>
      <c r="G621" s="58">
        <v>24640</v>
      </c>
      <c r="H621" s="58"/>
      <c r="I621" s="58"/>
      <c r="J621" s="86">
        <f t="shared" si="14"/>
        <v>24640</v>
      </c>
    </row>
    <row r="622" spans="1:10" s="75" customFormat="1" ht="13.5" x14ac:dyDescent="0.25">
      <c r="A622" s="163">
        <v>5300</v>
      </c>
      <c r="B622" s="79" t="s">
        <v>462</v>
      </c>
      <c r="C622" s="112"/>
      <c r="D622" s="58"/>
      <c r="E622" s="58"/>
      <c r="F622" s="58"/>
      <c r="G622" s="58"/>
      <c r="H622" s="58"/>
      <c r="I622" s="58"/>
      <c r="J622" s="86">
        <f t="shared" si="14"/>
        <v>0</v>
      </c>
    </row>
    <row r="623" spans="1:10" s="75" customFormat="1" ht="13.5" x14ac:dyDescent="0.25">
      <c r="A623" s="164">
        <v>531</v>
      </c>
      <c r="B623" s="78" t="s">
        <v>463</v>
      </c>
      <c r="C623" s="112"/>
      <c r="D623" s="58"/>
      <c r="E623" s="58"/>
      <c r="F623" s="58"/>
      <c r="G623" s="58"/>
      <c r="H623" s="58"/>
      <c r="I623" s="58"/>
      <c r="J623" s="86">
        <f t="shared" si="14"/>
        <v>0</v>
      </c>
    </row>
    <row r="624" spans="1:10" s="75" customFormat="1" ht="13.5" x14ac:dyDescent="0.25">
      <c r="A624" s="164">
        <v>5311</v>
      </c>
      <c r="B624" s="78" t="s">
        <v>463</v>
      </c>
      <c r="C624" s="112"/>
      <c r="D624" s="210">
        <f>4868.64-4868.64</f>
        <v>0</v>
      </c>
      <c r="E624" s="58"/>
      <c r="F624" s="210">
        <f>118076.2+3200+4868.64</f>
        <v>126144.84</v>
      </c>
      <c r="G624" s="70">
        <f>131000+100000-64294.84</f>
        <v>166705.16</v>
      </c>
      <c r="H624" s="58"/>
      <c r="I624" s="58"/>
      <c r="J624" s="86">
        <f t="shared" si="14"/>
        <v>292850</v>
      </c>
    </row>
    <row r="625" spans="1:10" s="75" customFormat="1" ht="13.5" x14ac:dyDescent="0.25">
      <c r="A625" s="164">
        <v>532</v>
      </c>
      <c r="B625" s="78" t="s">
        <v>464</v>
      </c>
      <c r="C625" s="112"/>
      <c r="D625" s="58"/>
      <c r="E625" s="58"/>
      <c r="F625" s="58"/>
      <c r="G625" s="58"/>
      <c r="H625" s="58"/>
      <c r="I625" s="58"/>
      <c r="J625" s="86">
        <f t="shared" si="14"/>
        <v>0</v>
      </c>
    </row>
    <row r="626" spans="1:10" s="75" customFormat="1" ht="13.5" x14ac:dyDescent="0.25">
      <c r="A626" s="164">
        <v>5321</v>
      </c>
      <c r="B626" s="78" t="s">
        <v>464</v>
      </c>
      <c r="C626" s="112"/>
      <c r="D626" s="58"/>
      <c r="E626" s="58"/>
      <c r="F626" s="58"/>
      <c r="G626" s="58"/>
      <c r="H626" s="58"/>
      <c r="I626" s="58"/>
      <c r="J626" s="86">
        <f t="shared" si="14"/>
        <v>0</v>
      </c>
    </row>
    <row r="627" spans="1:10" s="75" customFormat="1" ht="13.5" x14ac:dyDescent="0.25">
      <c r="A627" s="163">
        <v>5400</v>
      </c>
      <c r="B627" s="79" t="s">
        <v>465</v>
      </c>
      <c r="C627" s="112"/>
      <c r="D627" s="58"/>
      <c r="E627" s="58"/>
      <c r="F627" s="58"/>
      <c r="G627" s="58"/>
      <c r="H627" s="58"/>
      <c r="I627" s="58"/>
      <c r="J627" s="86">
        <f t="shared" si="14"/>
        <v>0</v>
      </c>
    </row>
    <row r="628" spans="1:10" s="75" customFormat="1" ht="13.5" x14ac:dyDescent="0.25">
      <c r="A628" s="164">
        <v>541</v>
      </c>
      <c r="B628" s="78" t="s">
        <v>466</v>
      </c>
      <c r="C628" s="112"/>
      <c r="D628" s="58"/>
      <c r="E628" s="58"/>
      <c r="F628" s="58"/>
      <c r="G628" s="58"/>
      <c r="H628" s="58"/>
      <c r="I628" s="58"/>
      <c r="J628" s="86">
        <f t="shared" si="14"/>
        <v>0</v>
      </c>
    </row>
    <row r="629" spans="1:10" s="75" customFormat="1" ht="27" x14ac:dyDescent="0.25">
      <c r="A629" s="164">
        <v>5411</v>
      </c>
      <c r="B629" s="78" t="s">
        <v>467</v>
      </c>
      <c r="C629" s="112"/>
      <c r="D629" s="58"/>
      <c r="E629" s="58"/>
      <c r="F629" s="58"/>
      <c r="G629" s="58"/>
      <c r="H629" s="58"/>
      <c r="I629" s="58"/>
      <c r="J629" s="86">
        <f t="shared" si="14"/>
        <v>0</v>
      </c>
    </row>
    <row r="630" spans="1:10" s="75" customFormat="1" ht="27" x14ac:dyDescent="0.25">
      <c r="A630" s="164">
        <v>5412</v>
      </c>
      <c r="B630" s="78" t="s">
        <v>468</v>
      </c>
      <c r="C630" s="112"/>
      <c r="D630" s="58"/>
      <c r="E630" s="58"/>
      <c r="F630" s="58">
        <v>57000</v>
      </c>
      <c r="G630" s="58">
        <v>308294.84000000003</v>
      </c>
      <c r="H630" s="58"/>
      <c r="I630" s="58"/>
      <c r="J630" s="86">
        <f t="shared" si="14"/>
        <v>365294.84</v>
      </c>
    </row>
    <row r="631" spans="1:10" s="75" customFormat="1" ht="27" x14ac:dyDescent="0.25">
      <c r="A631" s="164">
        <v>5413</v>
      </c>
      <c r="B631" s="78" t="s">
        <v>469</v>
      </c>
      <c r="C631" s="112"/>
      <c r="D631" s="58"/>
      <c r="E631" s="58"/>
      <c r="F631" s="58"/>
      <c r="G631" s="58"/>
      <c r="H631" s="58"/>
      <c r="I631" s="58"/>
      <c r="J631" s="86">
        <f t="shared" si="14"/>
        <v>0</v>
      </c>
    </row>
    <row r="632" spans="1:10" s="75" customFormat="1" ht="13.5" x14ac:dyDescent="0.25">
      <c r="A632" s="164">
        <v>5414</v>
      </c>
      <c r="B632" s="78" t="s">
        <v>470</v>
      </c>
      <c r="C632" s="112"/>
      <c r="D632" s="58"/>
      <c r="E632" s="58"/>
      <c r="F632" s="58"/>
      <c r="G632" s="58"/>
      <c r="H632" s="58"/>
      <c r="I632" s="58"/>
      <c r="J632" s="86">
        <f t="shared" si="14"/>
        <v>0</v>
      </c>
    </row>
    <row r="633" spans="1:10" s="75" customFormat="1" ht="13.5" x14ac:dyDescent="0.25">
      <c r="A633" s="164">
        <v>542</v>
      </c>
      <c r="B633" s="78" t="s">
        <v>471</v>
      </c>
      <c r="C633" s="112"/>
      <c r="D633" s="58"/>
      <c r="E633" s="58"/>
      <c r="F633" s="58"/>
      <c r="G633" s="58"/>
      <c r="H633" s="58"/>
      <c r="I633" s="58"/>
      <c r="J633" s="86">
        <f t="shared" si="14"/>
        <v>0</v>
      </c>
    </row>
    <row r="634" spans="1:10" s="75" customFormat="1" ht="13.5" x14ac:dyDescent="0.25">
      <c r="A634" s="164">
        <v>5421</v>
      </c>
      <c r="B634" s="78" t="s">
        <v>472</v>
      </c>
      <c r="C634" s="112"/>
      <c r="D634" s="58"/>
      <c r="E634" s="58"/>
      <c r="F634" s="58"/>
      <c r="G634" s="58"/>
      <c r="H634" s="58"/>
      <c r="I634" s="58"/>
      <c r="J634" s="86">
        <f t="shared" si="14"/>
        <v>0</v>
      </c>
    </row>
    <row r="635" spans="1:10" s="75" customFormat="1" ht="13.5" x14ac:dyDescent="0.25">
      <c r="A635" s="164">
        <v>543</v>
      </c>
      <c r="B635" s="78" t="s">
        <v>473</v>
      </c>
      <c r="C635" s="112"/>
      <c r="D635" s="58"/>
      <c r="E635" s="58"/>
      <c r="F635" s="58"/>
      <c r="G635" s="58"/>
      <c r="H635" s="58"/>
      <c r="I635" s="58"/>
      <c r="J635" s="86">
        <f t="shared" si="14"/>
        <v>0</v>
      </c>
    </row>
    <row r="636" spans="1:10" s="75" customFormat="1" ht="27" x14ac:dyDescent="0.25">
      <c r="A636" s="164">
        <v>5431</v>
      </c>
      <c r="B636" s="78" t="s">
        <v>474</v>
      </c>
      <c r="C636" s="112"/>
      <c r="D636" s="58"/>
      <c r="E636" s="58"/>
      <c r="F636" s="58"/>
      <c r="G636" s="58"/>
      <c r="H636" s="58"/>
      <c r="I636" s="58"/>
      <c r="J636" s="86">
        <f t="shared" si="14"/>
        <v>0</v>
      </c>
    </row>
    <row r="637" spans="1:10" s="75" customFormat="1" ht="27" x14ac:dyDescent="0.25">
      <c r="A637" s="164">
        <v>5432</v>
      </c>
      <c r="B637" s="78" t="s">
        <v>475</v>
      </c>
      <c r="C637" s="112"/>
      <c r="D637" s="58"/>
      <c r="E637" s="58"/>
      <c r="F637" s="58"/>
      <c r="G637" s="58"/>
      <c r="H637" s="58"/>
      <c r="I637" s="58"/>
      <c r="J637" s="86">
        <f t="shared" si="14"/>
        <v>0</v>
      </c>
    </row>
    <row r="638" spans="1:10" s="75" customFormat="1" ht="13.5" x14ac:dyDescent="0.25">
      <c r="A638" s="164">
        <v>544</v>
      </c>
      <c r="B638" s="78" t="s">
        <v>476</v>
      </c>
      <c r="C638" s="112"/>
      <c r="D638" s="58"/>
      <c r="E638" s="58"/>
      <c r="F638" s="58"/>
      <c r="G638" s="58"/>
      <c r="H638" s="58"/>
      <c r="I638" s="58"/>
      <c r="J638" s="86">
        <f t="shared" si="14"/>
        <v>0</v>
      </c>
    </row>
    <row r="639" spans="1:10" s="75" customFormat="1" ht="13.5" x14ac:dyDescent="0.25">
      <c r="A639" s="164">
        <v>5441</v>
      </c>
      <c r="B639" s="78" t="s">
        <v>476</v>
      </c>
      <c r="C639" s="112"/>
      <c r="D639" s="58"/>
      <c r="E639" s="58"/>
      <c r="F639" s="58"/>
      <c r="G639" s="58"/>
      <c r="H639" s="58"/>
      <c r="I639" s="58"/>
      <c r="J639" s="86">
        <f t="shared" si="14"/>
        <v>0</v>
      </c>
    </row>
    <row r="640" spans="1:10" s="75" customFormat="1" ht="13.5" x14ac:dyDescent="0.25">
      <c r="A640" s="164">
        <v>545</v>
      </c>
      <c r="B640" s="78" t="s">
        <v>477</v>
      </c>
      <c r="C640" s="112"/>
      <c r="D640" s="58"/>
      <c r="E640" s="58"/>
      <c r="F640" s="58"/>
      <c r="G640" s="58"/>
      <c r="H640" s="58"/>
      <c r="I640" s="58"/>
      <c r="J640" s="86">
        <f t="shared" si="14"/>
        <v>0</v>
      </c>
    </row>
    <row r="641" spans="1:10" s="75" customFormat="1" ht="27" x14ac:dyDescent="0.25">
      <c r="A641" s="164">
        <v>5451</v>
      </c>
      <c r="B641" s="78" t="s">
        <v>478</v>
      </c>
      <c r="C641" s="112"/>
      <c r="D641" s="58"/>
      <c r="E641" s="58"/>
      <c r="F641" s="58"/>
      <c r="G641" s="58"/>
      <c r="H641" s="58"/>
      <c r="I641" s="58"/>
      <c r="J641" s="86">
        <f t="shared" si="14"/>
        <v>0</v>
      </c>
    </row>
    <row r="642" spans="1:10" s="75" customFormat="1" ht="13.5" x14ac:dyDescent="0.25">
      <c r="A642" s="164">
        <v>5452</v>
      </c>
      <c r="B642" s="78" t="s">
        <v>479</v>
      </c>
      <c r="C642" s="112"/>
      <c r="D642" s="58"/>
      <c r="E642" s="58"/>
      <c r="F642" s="58"/>
      <c r="G642" s="58"/>
      <c r="H642" s="58"/>
      <c r="I642" s="58"/>
      <c r="J642" s="86">
        <f t="shared" si="14"/>
        <v>0</v>
      </c>
    </row>
    <row r="643" spans="1:10" s="75" customFormat="1" ht="13.5" x14ac:dyDescent="0.25">
      <c r="A643" s="164">
        <v>549</v>
      </c>
      <c r="B643" s="78" t="s">
        <v>480</v>
      </c>
      <c r="C643" s="112"/>
      <c r="D643" s="58"/>
      <c r="E643" s="58"/>
      <c r="F643" s="58"/>
      <c r="G643" s="58"/>
      <c r="H643" s="58"/>
      <c r="I643" s="58"/>
      <c r="J643" s="86">
        <f t="shared" si="14"/>
        <v>0</v>
      </c>
    </row>
    <row r="644" spans="1:10" s="75" customFormat="1" ht="13.5" x14ac:dyDescent="0.25">
      <c r="A644" s="164">
        <v>5491</v>
      </c>
      <c r="B644" s="78" t="s">
        <v>481</v>
      </c>
      <c r="C644" s="112"/>
      <c r="D644" s="58"/>
      <c r="E644" s="58"/>
      <c r="F644" s="58"/>
      <c r="G644" s="58"/>
      <c r="H644" s="58"/>
      <c r="I644" s="58"/>
      <c r="J644" s="86">
        <f t="shared" si="14"/>
        <v>0</v>
      </c>
    </row>
    <row r="645" spans="1:10" s="75" customFormat="1" ht="13.5" x14ac:dyDescent="0.25">
      <c r="A645" s="163">
        <v>5500</v>
      </c>
      <c r="B645" s="79" t="s">
        <v>482</v>
      </c>
      <c r="C645" s="112"/>
      <c r="D645" s="58"/>
      <c r="E645" s="58"/>
      <c r="F645" s="58"/>
      <c r="G645" s="58"/>
      <c r="H645" s="58"/>
      <c r="I645" s="58"/>
      <c r="J645" s="86">
        <f t="shared" si="14"/>
        <v>0</v>
      </c>
    </row>
    <row r="646" spans="1:10" s="75" customFormat="1" ht="13.5" x14ac:dyDescent="0.25">
      <c r="A646" s="164">
        <v>551</v>
      </c>
      <c r="B646" s="78" t="s">
        <v>483</v>
      </c>
      <c r="C646" s="112"/>
      <c r="D646" s="58"/>
      <c r="E646" s="58"/>
      <c r="F646" s="58"/>
      <c r="G646" s="58"/>
      <c r="H646" s="58"/>
      <c r="I646" s="58"/>
      <c r="J646" s="86">
        <f t="shared" si="14"/>
        <v>0</v>
      </c>
    </row>
    <row r="647" spans="1:10" s="75" customFormat="1" ht="13.5" x14ac:dyDescent="0.25">
      <c r="A647" s="164">
        <v>5511</v>
      </c>
      <c r="B647" s="78" t="s">
        <v>484</v>
      </c>
      <c r="C647" s="112"/>
      <c r="D647" s="58"/>
      <c r="E647" s="58"/>
      <c r="F647" s="58"/>
      <c r="G647" s="58"/>
      <c r="H647" s="58"/>
      <c r="I647" s="58"/>
      <c r="J647" s="86">
        <f t="shared" si="14"/>
        <v>0</v>
      </c>
    </row>
    <row r="648" spans="1:10" s="75" customFormat="1" ht="13.5" x14ac:dyDescent="0.25">
      <c r="A648" s="163">
        <v>5600</v>
      </c>
      <c r="B648" s="79" t="s">
        <v>485</v>
      </c>
      <c r="C648" s="112"/>
      <c r="D648" s="58"/>
      <c r="E648" s="58"/>
      <c r="F648" s="58"/>
      <c r="G648" s="58"/>
      <c r="H648" s="58"/>
      <c r="I648" s="58"/>
      <c r="J648" s="86">
        <f t="shared" si="14"/>
        <v>0</v>
      </c>
    </row>
    <row r="649" spans="1:10" s="75" customFormat="1" ht="13.5" x14ac:dyDescent="0.25">
      <c r="A649" s="164">
        <v>561</v>
      </c>
      <c r="B649" s="78" t="s">
        <v>486</v>
      </c>
      <c r="C649" s="112"/>
      <c r="D649" s="58"/>
      <c r="E649" s="58"/>
      <c r="F649" s="58"/>
      <c r="G649" s="58"/>
      <c r="H649" s="58"/>
      <c r="I649" s="58"/>
      <c r="J649" s="86">
        <f t="shared" si="14"/>
        <v>0</v>
      </c>
    </row>
    <row r="650" spans="1:10" s="75" customFormat="1" ht="13.5" x14ac:dyDescent="0.25">
      <c r="A650" s="164">
        <v>5611</v>
      </c>
      <c r="B650" s="78" t="s">
        <v>486</v>
      </c>
      <c r="C650" s="112"/>
      <c r="D650" s="58"/>
      <c r="E650" s="58"/>
      <c r="F650" s="58"/>
      <c r="G650" s="70">
        <f>390000-30000</f>
        <v>360000</v>
      </c>
      <c r="H650" s="58"/>
      <c r="I650" s="58"/>
      <c r="J650" s="86">
        <f t="shared" si="14"/>
        <v>360000</v>
      </c>
    </row>
    <row r="651" spans="1:10" s="75" customFormat="1" ht="13.5" x14ac:dyDescent="0.25">
      <c r="A651" s="164">
        <v>562</v>
      </c>
      <c r="B651" s="78" t="s">
        <v>487</v>
      </c>
      <c r="C651" s="112"/>
      <c r="D651" s="58"/>
      <c r="E651" s="58"/>
      <c r="F651" s="58"/>
      <c r="G651" s="58"/>
      <c r="H651" s="58"/>
      <c r="I651" s="58"/>
      <c r="J651" s="86">
        <f t="shared" si="14"/>
        <v>0</v>
      </c>
    </row>
    <row r="652" spans="1:10" s="75" customFormat="1" ht="13.5" x14ac:dyDescent="0.25">
      <c r="A652" s="164">
        <v>5621</v>
      </c>
      <c r="B652" s="78" t="s">
        <v>487</v>
      </c>
      <c r="C652" s="112"/>
      <c r="D652" s="58"/>
      <c r="E652" s="58"/>
      <c r="F652" s="58"/>
      <c r="G652" s="58">
        <v>246800</v>
      </c>
      <c r="H652" s="58"/>
      <c r="I652" s="58"/>
      <c r="J652" s="86">
        <f t="shared" si="14"/>
        <v>246800</v>
      </c>
    </row>
    <row r="653" spans="1:10" s="75" customFormat="1" ht="13.5" x14ac:dyDescent="0.25">
      <c r="A653" s="164">
        <v>563</v>
      </c>
      <c r="B653" s="78" t="s">
        <v>488</v>
      </c>
      <c r="C653" s="112"/>
      <c r="D653" s="58"/>
      <c r="E653" s="58"/>
      <c r="F653" s="58"/>
      <c r="G653" s="58"/>
      <c r="H653" s="58"/>
      <c r="I653" s="58"/>
      <c r="J653" s="86">
        <f t="shared" si="14"/>
        <v>0</v>
      </c>
    </row>
    <row r="654" spans="1:10" s="75" customFormat="1" ht="13.5" x14ac:dyDescent="0.25">
      <c r="A654" s="164">
        <v>5631</v>
      </c>
      <c r="B654" s="78" t="s">
        <v>488</v>
      </c>
      <c r="C654" s="112"/>
      <c r="D654" s="58"/>
      <c r="E654" s="58"/>
      <c r="F654" s="58"/>
      <c r="G654" s="58"/>
      <c r="H654" s="58"/>
      <c r="I654" s="58"/>
      <c r="J654" s="86">
        <f t="shared" si="14"/>
        <v>0</v>
      </c>
    </row>
    <row r="655" spans="1:10" s="75" customFormat="1" ht="27" x14ac:dyDescent="0.25">
      <c r="A655" s="164">
        <v>564</v>
      </c>
      <c r="B655" s="78" t="s">
        <v>489</v>
      </c>
      <c r="C655" s="112"/>
      <c r="D655" s="58"/>
      <c r="E655" s="58"/>
      <c r="F655" s="58"/>
      <c r="G655" s="58"/>
      <c r="H655" s="58"/>
      <c r="I655" s="58"/>
      <c r="J655" s="86">
        <f t="shared" si="14"/>
        <v>0</v>
      </c>
    </row>
    <row r="656" spans="1:10" s="75" customFormat="1" ht="13.5" x14ac:dyDescent="0.25">
      <c r="A656" s="164">
        <v>5641</v>
      </c>
      <c r="B656" s="78" t="s">
        <v>490</v>
      </c>
      <c r="C656" s="112"/>
      <c r="D656" s="58"/>
      <c r="E656" s="58"/>
      <c r="F656" s="58"/>
      <c r="G656" s="86">
        <f>300000+67701.64-20000</f>
        <v>347701.64</v>
      </c>
      <c r="H656" s="58"/>
      <c r="I656" s="58"/>
      <c r="J656" s="86">
        <f t="shared" si="14"/>
        <v>347701.64</v>
      </c>
    </row>
    <row r="657" spans="1:10" s="75" customFormat="1" ht="13.5" x14ac:dyDescent="0.25">
      <c r="A657" s="164">
        <v>565</v>
      </c>
      <c r="B657" s="78" t="s">
        <v>491</v>
      </c>
      <c r="C657" s="112"/>
      <c r="D657" s="58"/>
      <c r="E657" s="58"/>
      <c r="F657" s="58"/>
      <c r="G657" s="58"/>
      <c r="H657" s="58"/>
      <c r="I657" s="58"/>
      <c r="J657" s="86">
        <f t="shared" si="14"/>
        <v>0</v>
      </c>
    </row>
    <row r="658" spans="1:10" s="75" customFormat="1" ht="13.5" x14ac:dyDescent="0.25">
      <c r="A658" s="164">
        <v>5651</v>
      </c>
      <c r="B658" s="78" t="s">
        <v>492</v>
      </c>
      <c r="C658" s="112"/>
      <c r="D658" s="58"/>
      <c r="E658" s="58"/>
      <c r="F658" s="58"/>
      <c r="G658" s="58">
        <f>69000+150000-27000</f>
        <v>192000</v>
      </c>
      <c r="H658" s="58"/>
      <c r="I658" s="58"/>
      <c r="J658" s="86">
        <f t="shared" si="14"/>
        <v>192000</v>
      </c>
    </row>
    <row r="659" spans="1:10" s="75" customFormat="1" ht="27" x14ac:dyDescent="0.25">
      <c r="A659" s="164">
        <v>566</v>
      </c>
      <c r="B659" s="78" t="s">
        <v>493</v>
      </c>
      <c r="C659" s="112"/>
      <c r="D659" s="58"/>
      <c r="E659" s="58"/>
      <c r="F659" s="58"/>
      <c r="G659" s="58"/>
      <c r="H659" s="58"/>
      <c r="I659" s="58"/>
      <c r="J659" s="86">
        <f t="shared" si="14"/>
        <v>0</v>
      </c>
    </row>
    <row r="660" spans="1:10" s="75" customFormat="1" ht="27" x14ac:dyDescent="0.25">
      <c r="A660" s="164">
        <v>5661</v>
      </c>
      <c r="B660" s="78" t="s">
        <v>494</v>
      </c>
      <c r="C660" s="112"/>
      <c r="D660" s="58"/>
      <c r="E660" s="58"/>
      <c r="F660" s="58"/>
      <c r="G660" s="58">
        <f>75158.36+20000</f>
        <v>95158.36</v>
      </c>
      <c r="H660" s="58"/>
      <c r="I660" s="58"/>
      <c r="J660" s="86">
        <f t="shared" si="14"/>
        <v>95158.36</v>
      </c>
    </row>
    <row r="661" spans="1:10" s="75" customFormat="1" ht="13.5" x14ac:dyDescent="0.25">
      <c r="A661" s="164">
        <v>567</v>
      </c>
      <c r="B661" s="78" t="s">
        <v>495</v>
      </c>
      <c r="C661" s="112"/>
      <c r="D661" s="58"/>
      <c r="E661" s="58"/>
      <c r="F661" s="58"/>
      <c r="G661" s="58"/>
      <c r="H661" s="58"/>
      <c r="I661" s="58"/>
      <c r="J661" s="86">
        <f t="shared" si="14"/>
        <v>0</v>
      </c>
    </row>
    <row r="662" spans="1:10" s="75" customFormat="1" ht="13.5" x14ac:dyDescent="0.25">
      <c r="A662" s="164">
        <v>5671</v>
      </c>
      <c r="B662" s="78" t="s">
        <v>496</v>
      </c>
      <c r="C662" s="112"/>
      <c r="D662" s="58"/>
      <c r="E662" s="86">
        <f>25000+10888.15</f>
        <v>35888.15</v>
      </c>
      <c r="F662" s="58"/>
      <c r="G662" s="58"/>
      <c r="H662" s="58"/>
      <c r="I662" s="58"/>
      <c r="J662" s="86">
        <f t="shared" si="14"/>
        <v>35888.15</v>
      </c>
    </row>
    <row r="663" spans="1:10" s="75" customFormat="1" ht="13.5" x14ac:dyDescent="0.25">
      <c r="A663" s="164">
        <v>5672</v>
      </c>
      <c r="B663" s="78" t="s">
        <v>497</v>
      </c>
      <c r="C663" s="112"/>
      <c r="D663" s="58"/>
      <c r="E663" s="58"/>
      <c r="F663" s="58"/>
      <c r="G663" s="58"/>
      <c r="H663" s="58"/>
      <c r="I663" s="58"/>
      <c r="J663" s="86">
        <f t="shared" si="14"/>
        <v>0</v>
      </c>
    </row>
    <row r="664" spans="1:10" s="75" customFormat="1" ht="13.5" x14ac:dyDescent="0.25">
      <c r="A664" s="164">
        <v>569</v>
      </c>
      <c r="B664" s="78" t="s">
        <v>498</v>
      </c>
      <c r="C664" s="112"/>
      <c r="D664" s="58"/>
      <c r="E664" s="58"/>
      <c r="F664" s="58"/>
      <c r="G664" s="58"/>
      <c r="H664" s="58"/>
      <c r="I664" s="58"/>
      <c r="J664" s="86">
        <f t="shared" si="14"/>
        <v>0</v>
      </c>
    </row>
    <row r="665" spans="1:10" s="75" customFormat="1" ht="13.5" x14ac:dyDescent="0.25">
      <c r="A665" s="164">
        <v>5691</v>
      </c>
      <c r="B665" s="78" t="s">
        <v>499</v>
      </c>
      <c r="C665" s="112"/>
      <c r="D665" s="58"/>
      <c r="E665" s="58"/>
      <c r="F665" s="58"/>
      <c r="G665" s="58"/>
      <c r="H665" s="58"/>
      <c r="I665" s="58"/>
      <c r="J665" s="86">
        <f t="shared" ref="J665:J726" si="15">SUM(C665:I665)</f>
        <v>0</v>
      </c>
    </row>
    <row r="666" spans="1:10" s="75" customFormat="1" ht="13.5" x14ac:dyDescent="0.25">
      <c r="A666" s="164">
        <v>5692</v>
      </c>
      <c r="B666" s="78" t="s">
        <v>500</v>
      </c>
      <c r="C666" s="112"/>
      <c r="D666" s="58"/>
      <c r="E666" s="58"/>
      <c r="F666" s="58"/>
      <c r="G666" s="58"/>
      <c r="H666" s="58"/>
      <c r="I666" s="58"/>
      <c r="J666" s="86">
        <f t="shared" si="15"/>
        <v>0</v>
      </c>
    </row>
    <row r="667" spans="1:10" s="75" customFormat="1" ht="13.5" x14ac:dyDescent="0.25">
      <c r="A667" s="164">
        <v>5693</v>
      </c>
      <c r="B667" s="78" t="s">
        <v>501</v>
      </c>
      <c r="C667" s="112"/>
      <c r="D667" s="58"/>
      <c r="E667" s="58"/>
      <c r="F667" s="58"/>
      <c r="G667" s="58"/>
      <c r="H667" s="58"/>
      <c r="I667" s="58"/>
      <c r="J667" s="86">
        <f t="shared" si="15"/>
        <v>0</v>
      </c>
    </row>
    <row r="668" spans="1:10" s="75" customFormat="1" ht="13.5" x14ac:dyDescent="0.25">
      <c r="A668" s="164">
        <v>5694</v>
      </c>
      <c r="B668" s="78" t="s">
        <v>502</v>
      </c>
      <c r="C668" s="112"/>
      <c r="D668" s="58"/>
      <c r="E668" s="58"/>
      <c r="F668" s="58"/>
      <c r="G668" s="58">
        <v>65000</v>
      </c>
      <c r="H668" s="58"/>
      <c r="I668" s="58"/>
      <c r="J668" s="86">
        <f t="shared" si="15"/>
        <v>65000</v>
      </c>
    </row>
    <row r="669" spans="1:10" s="75" customFormat="1" ht="13.5" x14ac:dyDescent="0.25">
      <c r="A669" s="163">
        <v>5700</v>
      </c>
      <c r="B669" s="79" t="s">
        <v>503</v>
      </c>
      <c r="C669" s="112"/>
      <c r="D669" s="58"/>
      <c r="E669" s="58"/>
      <c r="F669" s="58"/>
      <c r="G669" s="58"/>
      <c r="H669" s="58"/>
      <c r="I669" s="58"/>
      <c r="J669" s="86">
        <f t="shared" si="15"/>
        <v>0</v>
      </c>
    </row>
    <row r="670" spans="1:10" s="75" customFormat="1" ht="13.5" x14ac:dyDescent="0.25">
      <c r="A670" s="164">
        <v>571</v>
      </c>
      <c r="B670" s="78" t="s">
        <v>504</v>
      </c>
      <c r="C670" s="112"/>
      <c r="D670" s="58"/>
      <c r="E670" s="58"/>
      <c r="F670" s="58"/>
      <c r="G670" s="58"/>
      <c r="H670" s="58"/>
      <c r="I670" s="58"/>
      <c r="J670" s="86">
        <f t="shared" si="15"/>
        <v>0</v>
      </c>
    </row>
    <row r="671" spans="1:10" s="75" customFormat="1" ht="13.5" x14ac:dyDescent="0.25">
      <c r="A671" s="164">
        <v>5711</v>
      </c>
      <c r="B671" s="78" t="s">
        <v>504</v>
      </c>
      <c r="C671" s="112"/>
      <c r="D671" s="58"/>
      <c r="E671" s="58"/>
      <c r="F671" s="58"/>
      <c r="G671" s="58"/>
      <c r="H671" s="58"/>
      <c r="I671" s="58"/>
      <c r="J671" s="86">
        <f t="shared" si="15"/>
        <v>0</v>
      </c>
    </row>
    <row r="672" spans="1:10" s="75" customFormat="1" ht="13.5" x14ac:dyDescent="0.25">
      <c r="A672" s="164">
        <v>572</v>
      </c>
      <c r="B672" s="78" t="s">
        <v>505</v>
      </c>
      <c r="C672" s="112"/>
      <c r="D672" s="58"/>
      <c r="E672" s="58"/>
      <c r="F672" s="58"/>
      <c r="G672" s="58"/>
      <c r="H672" s="58"/>
      <c r="I672" s="58"/>
      <c r="J672" s="86">
        <f t="shared" si="15"/>
        <v>0</v>
      </c>
    </row>
    <row r="673" spans="1:10" s="75" customFormat="1" ht="13.5" x14ac:dyDescent="0.25">
      <c r="A673" s="164">
        <v>5721</v>
      </c>
      <c r="B673" s="78" t="s">
        <v>506</v>
      </c>
      <c r="C673" s="112"/>
      <c r="D673" s="58"/>
      <c r="E673" s="58"/>
      <c r="F673" s="58"/>
      <c r="G673" s="58"/>
      <c r="H673" s="58"/>
      <c r="I673" s="58"/>
      <c r="J673" s="86">
        <f t="shared" si="15"/>
        <v>0</v>
      </c>
    </row>
    <row r="674" spans="1:10" s="75" customFormat="1" ht="13.5" x14ac:dyDescent="0.25">
      <c r="A674" s="164">
        <v>573</v>
      </c>
      <c r="B674" s="78" t="s">
        <v>507</v>
      </c>
      <c r="C674" s="112"/>
      <c r="D674" s="58"/>
      <c r="E674" s="58"/>
      <c r="F674" s="58"/>
      <c r="G674" s="58"/>
      <c r="H674" s="58"/>
      <c r="I674" s="58"/>
      <c r="J674" s="86">
        <f t="shared" si="15"/>
        <v>0</v>
      </c>
    </row>
    <row r="675" spans="1:10" s="75" customFormat="1" ht="13.5" x14ac:dyDescent="0.25">
      <c r="A675" s="164">
        <v>5731</v>
      </c>
      <c r="B675" s="78" t="s">
        <v>507</v>
      </c>
      <c r="C675" s="112"/>
      <c r="D675" s="58"/>
      <c r="E675" s="58"/>
      <c r="F675" s="58"/>
      <c r="G675" s="58"/>
      <c r="H675" s="58"/>
      <c r="I675" s="58"/>
      <c r="J675" s="86">
        <f t="shared" si="15"/>
        <v>0</v>
      </c>
    </row>
    <row r="676" spans="1:10" s="75" customFormat="1" ht="13.5" x14ac:dyDescent="0.25">
      <c r="A676" s="164">
        <v>574</v>
      </c>
      <c r="B676" s="78" t="s">
        <v>508</v>
      </c>
      <c r="C676" s="112"/>
      <c r="D676" s="58"/>
      <c r="E676" s="58"/>
      <c r="F676" s="58"/>
      <c r="G676" s="58"/>
      <c r="H676" s="58"/>
      <c r="I676" s="58"/>
      <c r="J676" s="86">
        <f t="shared" si="15"/>
        <v>0</v>
      </c>
    </row>
    <row r="677" spans="1:10" s="75" customFormat="1" ht="13.5" x14ac:dyDescent="0.25">
      <c r="A677" s="164">
        <v>5741</v>
      </c>
      <c r="B677" s="78" t="s">
        <v>508</v>
      </c>
      <c r="C677" s="112"/>
      <c r="D677" s="58"/>
      <c r="E677" s="58"/>
      <c r="F677" s="58"/>
      <c r="G677" s="58"/>
      <c r="H677" s="58"/>
      <c r="I677" s="58"/>
      <c r="J677" s="86">
        <f t="shared" si="15"/>
        <v>0</v>
      </c>
    </row>
    <row r="678" spans="1:10" s="75" customFormat="1" ht="13.5" x14ac:dyDescent="0.25">
      <c r="A678" s="164">
        <v>575</v>
      </c>
      <c r="B678" s="78" t="s">
        <v>509</v>
      </c>
      <c r="C678" s="112"/>
      <c r="D678" s="58"/>
      <c r="E678" s="58"/>
      <c r="F678" s="58"/>
      <c r="G678" s="58"/>
      <c r="H678" s="58"/>
      <c r="I678" s="58"/>
      <c r="J678" s="86">
        <f t="shared" si="15"/>
        <v>0</v>
      </c>
    </row>
    <row r="679" spans="1:10" s="75" customFormat="1" ht="13.5" x14ac:dyDescent="0.25">
      <c r="A679" s="164">
        <v>5751</v>
      </c>
      <c r="B679" s="78" t="s">
        <v>509</v>
      </c>
      <c r="C679" s="112"/>
      <c r="D679" s="58"/>
      <c r="E679" s="58"/>
      <c r="F679" s="58"/>
      <c r="G679" s="58"/>
      <c r="H679" s="58"/>
      <c r="I679" s="58"/>
      <c r="J679" s="86">
        <f t="shared" si="15"/>
        <v>0</v>
      </c>
    </row>
    <row r="680" spans="1:10" s="75" customFormat="1" ht="13.5" x14ac:dyDescent="0.25">
      <c r="A680" s="164">
        <v>576</v>
      </c>
      <c r="B680" s="78" t="s">
        <v>510</v>
      </c>
      <c r="C680" s="112"/>
      <c r="D680" s="58"/>
      <c r="E680" s="58"/>
      <c r="F680" s="58"/>
      <c r="G680" s="58"/>
      <c r="H680" s="58"/>
      <c r="I680" s="58"/>
      <c r="J680" s="86">
        <f t="shared" si="15"/>
        <v>0</v>
      </c>
    </row>
    <row r="681" spans="1:10" s="75" customFormat="1" ht="13.5" x14ac:dyDescent="0.25">
      <c r="A681" s="164">
        <v>5761</v>
      </c>
      <c r="B681" s="78" t="s">
        <v>511</v>
      </c>
      <c r="C681" s="112"/>
      <c r="D681" s="58"/>
      <c r="E681" s="58"/>
      <c r="F681" s="58"/>
      <c r="G681" s="58"/>
      <c r="H681" s="58"/>
      <c r="I681" s="58"/>
      <c r="J681" s="86">
        <f t="shared" si="15"/>
        <v>0</v>
      </c>
    </row>
    <row r="682" spans="1:10" s="75" customFormat="1" ht="13.5" x14ac:dyDescent="0.25">
      <c r="A682" s="164">
        <v>577</v>
      </c>
      <c r="B682" s="78" t="s">
        <v>512</v>
      </c>
      <c r="C682" s="112"/>
      <c r="D682" s="58"/>
      <c r="E682" s="58"/>
      <c r="F682" s="58"/>
      <c r="G682" s="58"/>
      <c r="H682" s="58"/>
      <c r="I682" s="58"/>
      <c r="J682" s="86">
        <f t="shared" si="15"/>
        <v>0</v>
      </c>
    </row>
    <row r="683" spans="1:10" s="75" customFormat="1" ht="13.5" x14ac:dyDescent="0.25">
      <c r="A683" s="164">
        <v>5771</v>
      </c>
      <c r="B683" s="78" t="s">
        <v>513</v>
      </c>
      <c r="C683" s="112"/>
      <c r="D683" s="58"/>
      <c r="E683" s="58"/>
      <c r="F683" s="58"/>
      <c r="G683" s="58"/>
      <c r="H683" s="58"/>
      <c r="I683" s="58"/>
      <c r="J683" s="86">
        <f t="shared" si="15"/>
        <v>0</v>
      </c>
    </row>
    <row r="684" spans="1:10" s="75" customFormat="1" ht="13.5" x14ac:dyDescent="0.25">
      <c r="A684" s="164">
        <v>578</v>
      </c>
      <c r="B684" s="78" t="s">
        <v>514</v>
      </c>
      <c r="C684" s="112"/>
      <c r="D684" s="58"/>
      <c r="E684" s="58"/>
      <c r="F684" s="58"/>
      <c r="G684" s="58"/>
      <c r="H684" s="58"/>
      <c r="I684" s="58"/>
      <c r="J684" s="86">
        <f t="shared" si="15"/>
        <v>0</v>
      </c>
    </row>
    <row r="685" spans="1:10" s="75" customFormat="1" ht="13.5" x14ac:dyDescent="0.25">
      <c r="A685" s="164">
        <v>5781</v>
      </c>
      <c r="B685" s="78" t="s">
        <v>514</v>
      </c>
      <c r="C685" s="112"/>
      <c r="D685" s="58"/>
      <c r="E685" s="58"/>
      <c r="F685" s="58"/>
      <c r="G685" s="58"/>
      <c r="H685" s="58"/>
      <c r="I685" s="58"/>
      <c r="J685" s="86">
        <f t="shared" si="15"/>
        <v>0</v>
      </c>
    </row>
    <row r="686" spans="1:10" s="75" customFormat="1" ht="13.5" x14ac:dyDescent="0.25">
      <c r="A686" s="164">
        <v>579</v>
      </c>
      <c r="B686" s="78" t="s">
        <v>515</v>
      </c>
      <c r="C686" s="112"/>
      <c r="D686" s="58"/>
      <c r="E686" s="58"/>
      <c r="F686" s="58"/>
      <c r="G686" s="58"/>
      <c r="H686" s="58"/>
      <c r="I686" s="58"/>
      <c r="J686" s="86">
        <f t="shared" si="15"/>
        <v>0</v>
      </c>
    </row>
    <row r="687" spans="1:10" s="75" customFormat="1" ht="13.5" x14ac:dyDescent="0.25">
      <c r="A687" s="164">
        <v>5791</v>
      </c>
      <c r="B687" s="78" t="s">
        <v>515</v>
      </c>
      <c r="C687" s="112"/>
      <c r="D687" s="58"/>
      <c r="E687" s="58"/>
      <c r="F687" s="58"/>
      <c r="G687" s="58"/>
      <c r="H687" s="58"/>
      <c r="I687" s="58"/>
      <c r="J687" s="86">
        <f t="shared" si="15"/>
        <v>0</v>
      </c>
    </row>
    <row r="688" spans="1:10" s="75" customFormat="1" ht="13.5" x14ac:dyDescent="0.25">
      <c r="A688" s="163">
        <v>5800</v>
      </c>
      <c r="B688" s="79" t="s">
        <v>516</v>
      </c>
      <c r="C688" s="112"/>
      <c r="D688" s="58"/>
      <c r="E688" s="58"/>
      <c r="F688" s="58"/>
      <c r="G688" s="58"/>
      <c r="H688" s="58"/>
      <c r="I688" s="58"/>
      <c r="J688" s="86">
        <f t="shared" si="15"/>
        <v>0</v>
      </c>
    </row>
    <row r="689" spans="1:10" s="75" customFormat="1" ht="13.5" x14ac:dyDescent="0.25">
      <c r="A689" s="164">
        <v>581</v>
      </c>
      <c r="B689" s="78" t="s">
        <v>517</v>
      </c>
      <c r="C689" s="112"/>
      <c r="D689" s="58"/>
      <c r="E689" s="58"/>
      <c r="F689" s="58"/>
      <c r="G689" s="58"/>
      <c r="H689" s="58"/>
      <c r="I689" s="58"/>
      <c r="J689" s="86">
        <f t="shared" si="15"/>
        <v>0</v>
      </c>
    </row>
    <row r="690" spans="1:10" s="75" customFormat="1" ht="13.5" x14ac:dyDescent="0.25">
      <c r="A690" s="164">
        <v>5811</v>
      </c>
      <c r="B690" s="78" t="s">
        <v>517</v>
      </c>
      <c r="C690" s="112"/>
      <c r="D690" s="58"/>
      <c r="E690" s="58"/>
      <c r="F690" s="58"/>
      <c r="G690" s="58"/>
      <c r="H690" s="58"/>
      <c r="I690" s="58"/>
      <c r="J690" s="86">
        <f t="shared" si="15"/>
        <v>0</v>
      </c>
    </row>
    <row r="691" spans="1:10" s="75" customFormat="1" ht="13.5" x14ac:dyDescent="0.25">
      <c r="A691" s="164">
        <v>582</v>
      </c>
      <c r="B691" s="78" t="s">
        <v>518</v>
      </c>
      <c r="C691" s="112"/>
      <c r="D691" s="58"/>
      <c r="E691" s="58"/>
      <c r="F691" s="58"/>
      <c r="G691" s="58"/>
      <c r="H691" s="58"/>
      <c r="I691" s="58"/>
      <c r="J691" s="86">
        <f t="shared" si="15"/>
        <v>0</v>
      </c>
    </row>
    <row r="692" spans="1:10" s="75" customFormat="1" ht="13.5" x14ac:dyDescent="0.25">
      <c r="A692" s="164">
        <v>5821</v>
      </c>
      <c r="B692" s="78" t="s">
        <v>518</v>
      </c>
      <c r="C692" s="112"/>
      <c r="D692" s="58"/>
      <c r="E692" s="58"/>
      <c r="F692" s="58"/>
      <c r="G692" s="58"/>
      <c r="H692" s="58"/>
      <c r="I692" s="58"/>
      <c r="J692" s="86">
        <f t="shared" si="15"/>
        <v>0</v>
      </c>
    </row>
    <row r="693" spans="1:10" s="75" customFormat="1" ht="13.5" x14ac:dyDescent="0.25">
      <c r="A693" s="164">
        <v>583</v>
      </c>
      <c r="B693" s="78" t="s">
        <v>519</v>
      </c>
      <c r="C693" s="112"/>
      <c r="D693" s="58"/>
      <c r="E693" s="58"/>
      <c r="F693" s="58"/>
      <c r="G693" s="58"/>
      <c r="H693" s="58"/>
      <c r="I693" s="58"/>
      <c r="J693" s="86">
        <f t="shared" si="15"/>
        <v>0</v>
      </c>
    </row>
    <row r="694" spans="1:10" s="75" customFormat="1" ht="13.5" x14ac:dyDescent="0.25">
      <c r="A694" s="164">
        <v>5831</v>
      </c>
      <c r="B694" s="78" t="s">
        <v>520</v>
      </c>
      <c r="C694" s="112"/>
      <c r="D694" s="58"/>
      <c r="E694" s="58"/>
      <c r="F694" s="58"/>
      <c r="G694" s="58"/>
      <c r="H694" s="58"/>
      <c r="I694" s="58"/>
      <c r="J694" s="86">
        <f t="shared" si="15"/>
        <v>0</v>
      </c>
    </row>
    <row r="695" spans="1:10" s="75" customFormat="1" ht="13.5" x14ac:dyDescent="0.25">
      <c r="A695" s="164">
        <v>589</v>
      </c>
      <c r="B695" s="78" t="s">
        <v>521</v>
      </c>
      <c r="C695" s="112"/>
      <c r="D695" s="58"/>
      <c r="E695" s="58"/>
      <c r="F695" s="58"/>
      <c r="G695" s="58"/>
      <c r="H695" s="58"/>
      <c r="I695" s="58"/>
      <c r="J695" s="86">
        <f t="shared" si="15"/>
        <v>0</v>
      </c>
    </row>
    <row r="696" spans="1:10" s="75" customFormat="1" ht="27" x14ac:dyDescent="0.25">
      <c r="A696" s="164">
        <v>5891</v>
      </c>
      <c r="B696" s="78" t="s">
        <v>522</v>
      </c>
      <c r="C696" s="112"/>
      <c r="D696" s="58"/>
      <c r="E696" s="58"/>
      <c r="F696" s="58"/>
      <c r="G696" s="58"/>
      <c r="H696" s="58"/>
      <c r="I696" s="58"/>
      <c r="J696" s="86">
        <f t="shared" si="15"/>
        <v>0</v>
      </c>
    </row>
    <row r="697" spans="1:10" s="75" customFormat="1" ht="27" x14ac:dyDescent="0.25">
      <c r="A697" s="164">
        <v>5892</v>
      </c>
      <c r="B697" s="78" t="s">
        <v>523</v>
      </c>
      <c r="C697" s="112"/>
      <c r="D697" s="58"/>
      <c r="E697" s="58"/>
      <c r="F697" s="58"/>
      <c r="G697" s="58"/>
      <c r="H697" s="58"/>
      <c r="I697" s="58"/>
      <c r="J697" s="86">
        <f t="shared" si="15"/>
        <v>0</v>
      </c>
    </row>
    <row r="698" spans="1:10" s="75" customFormat="1" ht="13.5" x14ac:dyDescent="0.25">
      <c r="A698" s="164">
        <v>5893</v>
      </c>
      <c r="B698" s="78" t="s">
        <v>524</v>
      </c>
      <c r="C698" s="112"/>
      <c r="D698" s="58"/>
      <c r="E698" s="58"/>
      <c r="F698" s="58"/>
      <c r="G698" s="58"/>
      <c r="H698" s="58"/>
      <c r="I698" s="58"/>
      <c r="J698" s="86">
        <f t="shared" si="15"/>
        <v>0</v>
      </c>
    </row>
    <row r="699" spans="1:10" s="75" customFormat="1" ht="13.5" x14ac:dyDescent="0.25">
      <c r="A699" s="164">
        <v>5894</v>
      </c>
      <c r="B699" s="78" t="s">
        <v>521</v>
      </c>
      <c r="C699" s="112"/>
      <c r="D699" s="58"/>
      <c r="E699" s="58"/>
      <c r="F699" s="58"/>
      <c r="G699" s="58"/>
      <c r="H699" s="58"/>
      <c r="I699" s="58"/>
      <c r="J699" s="86">
        <f t="shared" si="15"/>
        <v>0</v>
      </c>
    </row>
    <row r="700" spans="1:10" s="75" customFormat="1" ht="13.5" x14ac:dyDescent="0.25">
      <c r="A700" s="163">
        <v>5900</v>
      </c>
      <c r="B700" s="79" t="s">
        <v>525</v>
      </c>
      <c r="C700" s="112"/>
      <c r="D700" s="58"/>
      <c r="E700" s="58"/>
      <c r="F700" s="58"/>
      <c r="G700" s="58"/>
      <c r="H700" s="58"/>
      <c r="I700" s="58"/>
      <c r="J700" s="86">
        <f t="shared" si="15"/>
        <v>0</v>
      </c>
    </row>
    <row r="701" spans="1:10" s="75" customFormat="1" ht="13.5" x14ac:dyDescent="0.25">
      <c r="A701" s="164">
        <v>591</v>
      </c>
      <c r="B701" s="78" t="s">
        <v>526</v>
      </c>
      <c r="C701" s="112"/>
      <c r="D701" s="58"/>
      <c r="E701" s="58"/>
      <c r="F701" s="58"/>
      <c r="G701" s="58"/>
      <c r="H701" s="58"/>
      <c r="I701" s="58"/>
      <c r="J701" s="86">
        <f t="shared" si="15"/>
        <v>0</v>
      </c>
    </row>
    <row r="702" spans="1:10" s="75" customFormat="1" ht="13.5" x14ac:dyDescent="0.25">
      <c r="A702" s="164">
        <v>5911</v>
      </c>
      <c r="B702" s="78" t="s">
        <v>526</v>
      </c>
      <c r="C702" s="112"/>
      <c r="D702" s="58"/>
      <c r="E702" s="58"/>
      <c r="F702" s="58"/>
      <c r="G702" s="58"/>
      <c r="H702" s="58"/>
      <c r="I702" s="58"/>
      <c r="J702" s="86">
        <f t="shared" si="15"/>
        <v>0</v>
      </c>
    </row>
    <row r="703" spans="1:10" s="75" customFormat="1" ht="13.5" x14ac:dyDescent="0.25">
      <c r="A703" s="164">
        <v>592</v>
      </c>
      <c r="B703" s="78" t="s">
        <v>527</v>
      </c>
      <c r="C703" s="112"/>
      <c r="D703" s="58"/>
      <c r="E703" s="58"/>
      <c r="F703" s="58"/>
      <c r="G703" s="58"/>
      <c r="H703" s="58"/>
      <c r="I703" s="58"/>
      <c r="J703" s="86">
        <f t="shared" si="15"/>
        <v>0</v>
      </c>
    </row>
    <row r="704" spans="1:10" s="75" customFormat="1" ht="13.5" x14ac:dyDescent="0.25">
      <c r="A704" s="164">
        <v>5921</v>
      </c>
      <c r="B704" s="78" t="s">
        <v>527</v>
      </c>
      <c r="C704" s="112"/>
      <c r="D704" s="58"/>
      <c r="E704" s="58"/>
      <c r="F704" s="58"/>
      <c r="G704" s="58"/>
      <c r="H704" s="58"/>
      <c r="I704" s="58"/>
      <c r="J704" s="86">
        <f t="shared" si="15"/>
        <v>0</v>
      </c>
    </row>
    <row r="705" spans="1:10" s="75" customFormat="1" ht="13.5" x14ac:dyDescent="0.25">
      <c r="A705" s="164">
        <v>593</v>
      </c>
      <c r="B705" s="78" t="s">
        <v>528</v>
      </c>
      <c r="C705" s="112"/>
      <c r="D705" s="58"/>
      <c r="E705" s="58"/>
      <c r="F705" s="58"/>
      <c r="G705" s="58"/>
      <c r="H705" s="58"/>
      <c r="I705" s="58"/>
      <c r="J705" s="86">
        <f t="shared" si="15"/>
        <v>0</v>
      </c>
    </row>
    <row r="706" spans="1:10" s="75" customFormat="1" ht="13.5" x14ac:dyDescent="0.25">
      <c r="A706" s="164">
        <v>5931</v>
      </c>
      <c r="B706" s="78" t="s">
        <v>528</v>
      </c>
      <c r="C706" s="112"/>
      <c r="D706" s="58"/>
      <c r="E706" s="58"/>
      <c r="F706" s="58"/>
      <c r="G706" s="58"/>
      <c r="H706" s="58"/>
      <c r="I706" s="58"/>
      <c r="J706" s="86">
        <f t="shared" si="15"/>
        <v>0</v>
      </c>
    </row>
    <row r="707" spans="1:10" s="75" customFormat="1" ht="13.5" x14ac:dyDescent="0.25">
      <c r="A707" s="164">
        <v>594</v>
      </c>
      <c r="B707" s="78" t="s">
        <v>529</v>
      </c>
      <c r="C707" s="112"/>
      <c r="D707" s="58"/>
      <c r="E707" s="58"/>
      <c r="F707" s="58"/>
      <c r="G707" s="58"/>
      <c r="H707" s="58"/>
      <c r="I707" s="58"/>
      <c r="J707" s="86">
        <f t="shared" si="15"/>
        <v>0</v>
      </c>
    </row>
    <row r="708" spans="1:10" s="75" customFormat="1" ht="13.5" x14ac:dyDescent="0.25">
      <c r="A708" s="164">
        <v>5941</v>
      </c>
      <c r="B708" s="78" t="s">
        <v>529</v>
      </c>
      <c r="C708" s="112"/>
      <c r="D708" s="58"/>
      <c r="E708" s="58"/>
      <c r="F708" s="58"/>
      <c r="G708" s="58"/>
      <c r="H708" s="58"/>
      <c r="I708" s="58"/>
      <c r="J708" s="86">
        <f t="shared" si="15"/>
        <v>0</v>
      </c>
    </row>
    <row r="709" spans="1:10" s="75" customFormat="1" ht="13.5" x14ac:dyDescent="0.25">
      <c r="A709" s="164">
        <v>595</v>
      </c>
      <c r="B709" s="78" t="s">
        <v>530</v>
      </c>
      <c r="C709" s="112"/>
      <c r="D709" s="58"/>
      <c r="E709" s="58"/>
      <c r="F709" s="58"/>
      <c r="G709" s="58"/>
      <c r="H709" s="58"/>
      <c r="I709" s="58"/>
      <c r="J709" s="86">
        <f t="shared" si="15"/>
        <v>0</v>
      </c>
    </row>
    <row r="710" spans="1:10" s="75" customFormat="1" ht="13.5" x14ac:dyDescent="0.25">
      <c r="A710" s="164">
        <v>5951</v>
      </c>
      <c r="B710" s="78" t="s">
        <v>530</v>
      </c>
      <c r="C710" s="112"/>
      <c r="D710" s="58"/>
      <c r="E710" s="58"/>
      <c r="F710" s="58"/>
      <c r="G710" s="58"/>
      <c r="H710" s="58"/>
      <c r="I710" s="58"/>
      <c r="J710" s="86">
        <f t="shared" si="15"/>
        <v>0</v>
      </c>
    </row>
    <row r="711" spans="1:10" s="75" customFormat="1" ht="13.5" x14ac:dyDescent="0.25">
      <c r="A711" s="164">
        <v>596</v>
      </c>
      <c r="B711" s="78" t="s">
        <v>531</v>
      </c>
      <c r="C711" s="112"/>
      <c r="D711" s="58"/>
      <c r="E711" s="58"/>
      <c r="F711" s="58"/>
      <c r="G711" s="58"/>
      <c r="H711" s="58"/>
      <c r="I711" s="58"/>
      <c r="J711" s="86">
        <f t="shared" si="15"/>
        <v>0</v>
      </c>
    </row>
    <row r="712" spans="1:10" s="75" customFormat="1" ht="13.5" x14ac:dyDescent="0.25">
      <c r="A712" s="164">
        <v>5961</v>
      </c>
      <c r="B712" s="78" t="s">
        <v>531</v>
      </c>
      <c r="C712" s="112"/>
      <c r="D712" s="58"/>
      <c r="E712" s="58"/>
      <c r="F712" s="58"/>
      <c r="G712" s="58"/>
      <c r="H712" s="58"/>
      <c r="I712" s="58"/>
      <c r="J712" s="86">
        <f t="shared" si="15"/>
        <v>0</v>
      </c>
    </row>
    <row r="713" spans="1:10" s="75" customFormat="1" ht="13.5" x14ac:dyDescent="0.25">
      <c r="A713" s="164">
        <v>597</v>
      </c>
      <c r="B713" s="78" t="s">
        <v>532</v>
      </c>
      <c r="C713" s="112"/>
      <c r="D713" s="58"/>
      <c r="E713" s="58"/>
      <c r="F713" s="58"/>
      <c r="G713" s="58"/>
      <c r="H713" s="58"/>
      <c r="I713" s="58"/>
      <c r="J713" s="86">
        <f t="shared" si="15"/>
        <v>0</v>
      </c>
    </row>
    <row r="714" spans="1:10" s="75" customFormat="1" ht="13.5" x14ac:dyDescent="0.25">
      <c r="A714" s="164">
        <v>5971</v>
      </c>
      <c r="B714" s="78" t="s">
        <v>532</v>
      </c>
      <c r="C714" s="112"/>
      <c r="D714" s="58"/>
      <c r="E714" s="58"/>
      <c r="F714" s="58"/>
      <c r="G714" s="58"/>
      <c r="H714" s="58"/>
      <c r="I714" s="58"/>
      <c r="J714" s="86">
        <f t="shared" si="15"/>
        <v>0</v>
      </c>
    </row>
    <row r="715" spans="1:10" s="75" customFormat="1" ht="13.5" x14ac:dyDescent="0.25">
      <c r="A715" s="164">
        <v>598</v>
      </c>
      <c r="B715" s="78" t="s">
        <v>533</v>
      </c>
      <c r="C715" s="112"/>
      <c r="D715" s="58"/>
      <c r="E715" s="58"/>
      <c r="F715" s="58"/>
      <c r="G715" s="58"/>
      <c r="H715" s="58"/>
      <c r="I715" s="58"/>
      <c r="J715" s="86">
        <f t="shared" si="15"/>
        <v>0</v>
      </c>
    </row>
    <row r="716" spans="1:10" s="75" customFormat="1" ht="13.5" x14ac:dyDescent="0.25">
      <c r="A716" s="164">
        <v>5981</v>
      </c>
      <c r="B716" s="78" t="s">
        <v>533</v>
      </c>
      <c r="C716" s="112"/>
      <c r="D716" s="58"/>
      <c r="E716" s="58"/>
      <c r="F716" s="58"/>
      <c r="G716" s="58"/>
      <c r="H716" s="58"/>
      <c r="I716" s="58"/>
      <c r="J716" s="86">
        <f t="shared" si="15"/>
        <v>0</v>
      </c>
    </row>
    <row r="717" spans="1:10" s="75" customFormat="1" ht="13.5" x14ac:dyDescent="0.25">
      <c r="A717" s="164">
        <v>599</v>
      </c>
      <c r="B717" s="78" t="s">
        <v>534</v>
      </c>
      <c r="C717" s="112"/>
      <c r="D717" s="58"/>
      <c r="E717" s="58"/>
      <c r="F717" s="58"/>
      <c r="G717" s="58"/>
      <c r="H717" s="58"/>
      <c r="I717" s="58"/>
      <c r="J717" s="86">
        <f t="shared" si="15"/>
        <v>0</v>
      </c>
    </row>
    <row r="718" spans="1:10" s="75" customFormat="1" ht="13.5" x14ac:dyDescent="0.25">
      <c r="A718" s="164">
        <v>5991</v>
      </c>
      <c r="B718" s="78" t="s">
        <v>534</v>
      </c>
      <c r="C718" s="112"/>
      <c r="D718" s="58"/>
      <c r="E718" s="58"/>
      <c r="F718" s="58"/>
      <c r="G718" s="58"/>
      <c r="H718" s="58"/>
      <c r="I718" s="58"/>
      <c r="J718" s="86">
        <f t="shared" si="15"/>
        <v>0</v>
      </c>
    </row>
    <row r="719" spans="1:10" s="81" customFormat="1" ht="12.75" x14ac:dyDescent="0.2">
      <c r="A719" s="162"/>
      <c r="B719" s="57" t="s">
        <v>535</v>
      </c>
      <c r="C719" s="57"/>
      <c r="D719" s="57">
        <f>SUM(D600:D718)</f>
        <v>0</v>
      </c>
      <c r="E719" s="57">
        <f t="shared" ref="E719:I719" si="16">SUM(E600:E718)</f>
        <v>95888.15</v>
      </c>
      <c r="F719" s="57">
        <f t="shared" si="16"/>
        <v>378744.83999999997</v>
      </c>
      <c r="G719" s="57">
        <f t="shared" si="16"/>
        <v>2020300.0000000002</v>
      </c>
      <c r="H719" s="57">
        <f t="shared" si="16"/>
        <v>32555.1</v>
      </c>
      <c r="I719" s="57">
        <f t="shared" si="16"/>
        <v>0</v>
      </c>
      <c r="J719" s="57">
        <f>SUM(J600:J718)</f>
        <v>2527488.09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/>
      <c r="J721" s="86">
        <f t="shared" si="15"/>
        <v>0</v>
      </c>
    </row>
    <row r="722" spans="1:10" s="1" customFormat="1" x14ac:dyDescent="0.25">
      <c r="A722" s="18"/>
      <c r="B722" s="19" t="s">
        <v>13</v>
      </c>
      <c r="C722" s="36">
        <f t="shared" ref="C722:J722" si="17">C721</f>
        <v>0</v>
      </c>
      <c r="D722" s="36">
        <f t="shared" si="17"/>
        <v>0</v>
      </c>
      <c r="E722" s="36">
        <f t="shared" si="17"/>
        <v>0</v>
      </c>
      <c r="F722" s="36">
        <f t="shared" si="17"/>
        <v>0</v>
      </c>
      <c r="G722" s="36">
        <f t="shared" si="17"/>
        <v>0</v>
      </c>
      <c r="H722" s="36">
        <f t="shared" si="17"/>
        <v>0</v>
      </c>
      <c r="I722" s="36">
        <f t="shared" si="17"/>
        <v>0</v>
      </c>
      <c r="J722" s="36">
        <f t="shared" si="17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5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98">
        <f>340000+30</f>
        <v>340030</v>
      </c>
      <c r="G725" s="98">
        <v>490000</v>
      </c>
      <c r="H725" s="11"/>
      <c r="I725" s="11"/>
      <c r="J725" s="86">
        <f t="shared" si="15"/>
        <v>830030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5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G727" si="18">SUM(D725:D726)</f>
        <v>0</v>
      </c>
      <c r="E727" s="57">
        <f t="shared" si="18"/>
        <v>0</v>
      </c>
      <c r="F727" s="57">
        <f t="shared" si="18"/>
        <v>340030</v>
      </c>
      <c r="G727" s="57">
        <f t="shared" si="18"/>
        <v>490000</v>
      </c>
      <c r="H727" s="57">
        <f t="shared" ref="H727" si="19">SUM(H725:H726)</f>
        <v>0</v>
      </c>
      <c r="I727" s="57">
        <f t="shared" ref="I727" si="20">SUM(I725:I726)</f>
        <v>0</v>
      </c>
      <c r="J727" s="57">
        <f t="shared" ref="J727" si="21">SUM(J725:J726)</f>
        <v>830030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209">
        <f t="shared" ref="C729:I729" si="22">C722+C719+C599+C424+C230+C101+C727+C728</f>
        <v>14559634.000000002</v>
      </c>
      <c r="D729" s="209">
        <f t="shared" si="22"/>
        <v>13520280.790000003</v>
      </c>
      <c r="E729" s="209">
        <f t="shared" si="22"/>
        <v>2080000</v>
      </c>
      <c r="F729" s="209">
        <f>F722+F719+F599+F424+F230+F101+F727+F728</f>
        <v>2067896.94</v>
      </c>
      <c r="G729" s="209">
        <f t="shared" si="22"/>
        <v>3393391.63</v>
      </c>
      <c r="H729" s="209">
        <f t="shared" si="22"/>
        <v>562555.1</v>
      </c>
      <c r="I729" s="209" t="e">
        <f t="shared" si="22"/>
        <v>#REF!</v>
      </c>
      <c r="J729" s="209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1698874.79</v>
      </c>
      <c r="E731" s="45">
        <v>2080000</v>
      </c>
      <c r="F731" s="45">
        <v>2067896.94</v>
      </c>
      <c r="G731" s="45">
        <v>3393391.63</v>
      </c>
      <c r="H731" s="45">
        <v>562555.1</v>
      </c>
      <c r="I731" s="45">
        <v>34801.800000000003</v>
      </c>
    </row>
    <row r="732" spans="1:10" x14ac:dyDescent="0.25">
      <c r="B732" s="45" t="s">
        <v>643</v>
      </c>
      <c r="C732" s="206">
        <v>13779634</v>
      </c>
      <c r="D732" s="206">
        <v>11821406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13779634</v>
      </c>
      <c r="D733" s="207">
        <f t="shared" ref="D733:I733" si="23">D732+D731</f>
        <v>13520280.789999999</v>
      </c>
      <c r="E733" s="207">
        <f t="shared" si="23"/>
        <v>2080000</v>
      </c>
      <c r="F733" s="207">
        <f t="shared" si="23"/>
        <v>2067896.94</v>
      </c>
      <c r="G733" s="207">
        <f t="shared" si="23"/>
        <v>3393391.63</v>
      </c>
      <c r="H733" s="207">
        <f t="shared" si="23"/>
        <v>562555.1</v>
      </c>
      <c r="I733" s="207">
        <f t="shared" si="23"/>
        <v>34801.800000000003</v>
      </c>
    </row>
    <row r="734" spans="1:10" x14ac:dyDescent="0.25">
      <c r="B734" s="45" t="s">
        <v>646</v>
      </c>
      <c r="C734" s="208">
        <f>C733-C729</f>
        <v>-780000.00000000186</v>
      </c>
      <c r="D734" s="208">
        <f t="shared" ref="D734:I734" si="24">D733-D729</f>
        <v>0</v>
      </c>
      <c r="E734" s="208">
        <f t="shared" si="24"/>
        <v>0</v>
      </c>
      <c r="F734" s="208">
        <f t="shared" si="24"/>
        <v>0</v>
      </c>
      <c r="G734" s="208">
        <f t="shared" si="24"/>
        <v>0</v>
      </c>
      <c r="H734" s="208">
        <f t="shared" si="24"/>
        <v>0</v>
      </c>
      <c r="I734" s="208" t="e">
        <f t="shared" si="24"/>
        <v>#REF!</v>
      </c>
    </row>
  </sheetData>
  <mergeCells count="16">
    <mergeCell ref="E8:F8"/>
    <mergeCell ref="A2:E2"/>
    <mergeCell ref="A3:E3"/>
    <mergeCell ref="A4:E4"/>
    <mergeCell ref="A5:E5"/>
    <mergeCell ref="A6:E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2:O734"/>
  <sheetViews>
    <sheetView zoomScale="87" zoomScaleNormal="87" zoomScaleSheetLayoutView="90" workbookViewId="0">
      <pane xSplit="2" ySplit="10" topLeftCell="C149" activePane="bottomRight" state="frozen"/>
      <selection pane="topRight" activeCell="C1" sqref="C1"/>
      <selection pane="bottomLeft" activeCell="A11" sqref="A11"/>
      <selection pane="bottomRight" activeCell="A157" sqref="A157"/>
    </sheetView>
  </sheetViews>
  <sheetFormatPr baseColWidth="10" defaultRowHeight="15" x14ac:dyDescent="0.25"/>
  <cols>
    <col min="1" max="1" width="15.7109375" style="172" customWidth="1"/>
    <col min="2" max="2" width="32.85546875" style="45" customWidth="1"/>
    <col min="3" max="4" width="20.140625" style="45" bestFit="1" customWidth="1"/>
    <col min="5" max="5" width="18.85546875" style="45" bestFit="1" customWidth="1"/>
    <col min="6" max="6" width="19.28515625" style="45" bestFit="1" customWidth="1"/>
    <col min="7" max="7" width="18.85546875" style="45" bestFit="1" customWidth="1"/>
    <col min="8" max="8" width="20" style="45" bestFit="1" customWidth="1"/>
    <col min="9" max="9" width="18.28515625" style="45" customWidth="1"/>
    <col min="10" max="10" width="19.85546875" style="45" bestFit="1" customWidth="1"/>
    <col min="11" max="11" width="20.140625" style="45" bestFit="1" customWidth="1"/>
    <col min="12" max="12" width="16.42578125" style="45" bestFit="1" customWidth="1"/>
    <col min="13" max="13" width="17.28515625" style="45" customWidth="1"/>
    <col min="14" max="14" width="18.7109375" style="45" customWidth="1"/>
    <col min="15" max="15" width="19.140625" style="45" customWidth="1"/>
    <col min="16" max="16384" width="11.42578125" style="45"/>
  </cols>
  <sheetData>
    <row r="2" spans="1:15" ht="3" customHeight="1" x14ac:dyDescent="0.25">
      <c r="A2" s="248" t="s">
        <v>605</v>
      </c>
      <c r="B2" s="248"/>
      <c r="C2" s="248"/>
      <c r="D2" s="248"/>
      <c r="E2" s="248"/>
    </row>
    <row r="3" spans="1:15" ht="17.25" hidden="1" customHeight="1" x14ac:dyDescent="0.25">
      <c r="A3" s="248" t="s">
        <v>609</v>
      </c>
      <c r="B3" s="248"/>
      <c r="C3" s="248"/>
      <c r="D3" s="248"/>
      <c r="E3" s="248"/>
    </row>
    <row r="4" spans="1:15" hidden="1" x14ac:dyDescent="0.25">
      <c r="A4" s="249" t="s">
        <v>19</v>
      </c>
      <c r="B4" s="249"/>
      <c r="C4" s="249"/>
      <c r="D4" s="249"/>
      <c r="E4" s="249"/>
    </row>
    <row r="5" spans="1:15" ht="17.25" hidden="1" customHeight="1" x14ac:dyDescent="0.25">
      <c r="A5" s="250" t="s">
        <v>18</v>
      </c>
      <c r="B5" s="250"/>
      <c r="C5" s="250"/>
      <c r="D5" s="250"/>
      <c r="E5" s="250"/>
    </row>
    <row r="6" spans="1:15" ht="17.25" hidden="1" customHeight="1" x14ac:dyDescent="0.25">
      <c r="A6" s="251" t="s">
        <v>20</v>
      </c>
      <c r="B6" s="251"/>
      <c r="C6" s="251"/>
      <c r="D6" s="251"/>
      <c r="E6" s="251"/>
    </row>
    <row r="7" spans="1:15" ht="0.75" hidden="1" customHeight="1" x14ac:dyDescent="0.25"/>
    <row r="8" spans="1:15" hidden="1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5" s="72" customFormat="1" ht="46.5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5" t="s">
        <v>544</v>
      </c>
      <c r="G9" s="234" t="s">
        <v>22</v>
      </c>
      <c r="H9" s="235" t="s">
        <v>21</v>
      </c>
      <c r="I9" s="234" t="s">
        <v>545</v>
      </c>
      <c r="J9" s="237" t="s">
        <v>0</v>
      </c>
      <c r="K9" s="118" t="s">
        <v>16</v>
      </c>
      <c r="L9" s="118" t="s">
        <v>17</v>
      </c>
      <c r="M9" s="118" t="s">
        <v>544</v>
      </c>
      <c r="N9" s="118" t="s">
        <v>22</v>
      </c>
      <c r="O9" s="118" t="s">
        <v>21</v>
      </c>
    </row>
    <row r="10" spans="1:15" s="72" customFormat="1" ht="37.5" customHeight="1" x14ac:dyDescent="0.2">
      <c r="A10" s="240"/>
      <c r="B10" s="242"/>
      <c r="C10" s="244"/>
      <c r="D10" s="244"/>
      <c r="E10" s="242"/>
      <c r="F10" s="246"/>
      <c r="G10" s="234"/>
      <c r="H10" s="236"/>
      <c r="I10" s="234"/>
      <c r="J10" s="238"/>
      <c r="K10" s="67">
        <f>D734</f>
        <v>0</v>
      </c>
      <c r="L10" s="67">
        <f t="shared" ref="L10:O10" si="0">E730</f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</row>
    <row r="11" spans="1:15" s="73" customFormat="1" ht="12.75" x14ac:dyDescent="0.2">
      <c r="A11" s="158"/>
      <c r="B11" s="54" t="s">
        <v>11</v>
      </c>
      <c r="C11" s="54"/>
      <c r="D11" s="54"/>
      <c r="E11" s="54">
        <v>1900000</v>
      </c>
      <c r="F11" s="54">
        <v>2989416</v>
      </c>
      <c r="G11" s="54">
        <v>4433691</v>
      </c>
      <c r="H11" s="54">
        <v>4323082</v>
      </c>
      <c r="I11" s="54">
        <v>0</v>
      </c>
      <c r="J11" s="54">
        <f>SUM(C11:I11)</f>
        <v>13646189</v>
      </c>
    </row>
    <row r="12" spans="1:15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5" s="75" customFormat="1" ht="15" customHeight="1" x14ac:dyDescent="0.25">
      <c r="A13" s="160">
        <v>1100</v>
      </c>
      <c r="B13" s="76" t="s">
        <v>24</v>
      </c>
      <c r="C13" s="56"/>
      <c r="D13" s="56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f t="shared" ref="J13:J76" si="1">SUM(C13:I13)</f>
        <v>0</v>
      </c>
    </row>
    <row r="14" spans="1:15" s="75" customFormat="1" ht="15" customHeight="1" x14ac:dyDescent="0.25">
      <c r="A14" s="161">
        <v>111</v>
      </c>
      <c r="B14" s="56" t="s">
        <v>25</v>
      </c>
      <c r="C14" s="56"/>
      <c r="D14" s="56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f t="shared" si="1"/>
        <v>0</v>
      </c>
    </row>
    <row r="15" spans="1:15" s="75" customFormat="1" ht="13.5" x14ac:dyDescent="0.25">
      <c r="A15" s="161">
        <v>1111</v>
      </c>
      <c r="B15" s="56" t="s">
        <v>26</v>
      </c>
      <c r="C15" s="56"/>
      <c r="D15" s="56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f t="shared" si="1"/>
        <v>0</v>
      </c>
    </row>
    <row r="16" spans="1:15" s="75" customFormat="1" ht="13.5" x14ac:dyDescent="0.25">
      <c r="A16" s="161">
        <v>113</v>
      </c>
      <c r="B16" s="56" t="s">
        <v>27</v>
      </c>
      <c r="C16" s="56"/>
      <c r="D16" s="56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f t="shared" si="1"/>
        <v>0</v>
      </c>
    </row>
    <row r="17" spans="1:10" s="75" customFormat="1" x14ac:dyDescent="0.25">
      <c r="A17" s="161">
        <v>1131</v>
      </c>
      <c r="B17" s="56" t="s">
        <v>10</v>
      </c>
      <c r="C17" s="198">
        <f>9276642.68-1268559.6</f>
        <v>8008083.0800000001</v>
      </c>
      <c r="D17" s="198">
        <f>8962939.79-498486.3</f>
        <v>8464453.4899999984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f t="shared" si="1"/>
        <v>16472536.569999998</v>
      </c>
    </row>
    <row r="18" spans="1:10" s="75" customFormat="1" ht="13.5" x14ac:dyDescent="0.25">
      <c r="A18" s="161">
        <v>114</v>
      </c>
      <c r="B18" s="56" t="s">
        <v>28</v>
      </c>
      <c r="C18" s="56"/>
      <c r="D18" s="56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f t="shared" si="1"/>
        <v>0</v>
      </c>
    </row>
    <row r="19" spans="1:10" s="75" customFormat="1" ht="13.5" x14ac:dyDescent="0.25">
      <c r="A19" s="161">
        <v>1141</v>
      </c>
      <c r="B19" s="56" t="s">
        <v>29</v>
      </c>
      <c r="C19" s="56"/>
      <c r="D19" s="56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f t="shared" si="1"/>
        <v>0</v>
      </c>
    </row>
    <row r="20" spans="1:10" s="75" customFormat="1" ht="13.5" x14ac:dyDescent="0.25">
      <c r="A20" s="160">
        <v>1200</v>
      </c>
      <c r="B20" s="77" t="s">
        <v>30</v>
      </c>
      <c r="C20" s="56"/>
      <c r="D20" s="56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f t="shared" si="1"/>
        <v>0</v>
      </c>
    </row>
    <row r="21" spans="1:10" s="75" customFormat="1" ht="13.5" x14ac:dyDescent="0.25">
      <c r="A21" s="161">
        <v>121</v>
      </c>
      <c r="B21" s="56" t="s">
        <v>31</v>
      </c>
      <c r="C21" s="56"/>
      <c r="D21" s="56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f t="shared" si="1"/>
        <v>0</v>
      </c>
    </row>
    <row r="22" spans="1:10" s="75" customFormat="1" ht="13.5" x14ac:dyDescent="0.25">
      <c r="A22" s="161">
        <v>1211</v>
      </c>
      <c r="B22" s="56" t="s">
        <v>32</v>
      </c>
      <c r="C22" s="56"/>
      <c r="D22" s="56"/>
      <c r="E22" s="56">
        <v>0</v>
      </c>
      <c r="F22" s="69">
        <v>350000</v>
      </c>
      <c r="G22" s="56">
        <v>0</v>
      </c>
      <c r="H22" s="56">
        <v>0</v>
      </c>
      <c r="I22" s="56">
        <v>0</v>
      </c>
      <c r="J22" s="56">
        <f t="shared" si="1"/>
        <v>350000</v>
      </c>
    </row>
    <row r="23" spans="1:10" s="75" customFormat="1" ht="13.5" x14ac:dyDescent="0.25">
      <c r="A23" s="161">
        <v>122</v>
      </c>
      <c r="B23" s="56" t="s">
        <v>33</v>
      </c>
      <c r="C23" s="56"/>
      <c r="D23" s="56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f t="shared" si="1"/>
        <v>0</v>
      </c>
    </row>
    <row r="24" spans="1:10" s="75" customFormat="1" ht="13.5" x14ac:dyDescent="0.25">
      <c r="A24" s="161">
        <v>1221</v>
      </c>
      <c r="B24" s="56" t="s">
        <v>34</v>
      </c>
      <c r="C24" s="56"/>
      <c r="D24" s="56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f t="shared" si="1"/>
        <v>0</v>
      </c>
    </row>
    <row r="25" spans="1:10" s="75" customFormat="1" ht="13.5" x14ac:dyDescent="0.25">
      <c r="A25" s="161">
        <v>123</v>
      </c>
      <c r="B25" s="56" t="s">
        <v>35</v>
      </c>
      <c r="C25" s="56"/>
      <c r="D25" s="56"/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f t="shared" si="1"/>
        <v>0</v>
      </c>
    </row>
    <row r="26" spans="1:10" s="75" customFormat="1" ht="13.5" x14ac:dyDescent="0.25">
      <c r="A26" s="161">
        <v>1231</v>
      </c>
      <c r="B26" s="56" t="s">
        <v>36</v>
      </c>
      <c r="C26" s="56"/>
      <c r="D26" s="56"/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f t="shared" si="1"/>
        <v>0</v>
      </c>
    </row>
    <row r="27" spans="1:10" s="75" customFormat="1" ht="13.5" x14ac:dyDescent="0.25">
      <c r="A27" s="161">
        <v>1232</v>
      </c>
      <c r="B27" s="56" t="s">
        <v>37</v>
      </c>
      <c r="C27" s="56"/>
      <c r="D27" s="56"/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f t="shared" si="1"/>
        <v>0</v>
      </c>
    </row>
    <row r="28" spans="1:10" s="75" customFormat="1" ht="54" x14ac:dyDescent="0.25">
      <c r="A28" s="161">
        <v>124</v>
      </c>
      <c r="B28" s="78" t="s">
        <v>38</v>
      </c>
      <c r="C28" s="56"/>
      <c r="D28" s="56"/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f t="shared" si="1"/>
        <v>0</v>
      </c>
    </row>
    <row r="29" spans="1:10" s="75" customFormat="1" ht="54" x14ac:dyDescent="0.25">
      <c r="A29" s="161">
        <v>1241</v>
      </c>
      <c r="B29" s="78" t="s">
        <v>39</v>
      </c>
      <c r="C29" s="56"/>
      <c r="D29" s="56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f t="shared" si="1"/>
        <v>0</v>
      </c>
    </row>
    <row r="30" spans="1:10" s="75" customFormat="1" ht="13.5" x14ac:dyDescent="0.25">
      <c r="A30" s="160">
        <v>1300</v>
      </c>
      <c r="B30" s="77" t="s">
        <v>40</v>
      </c>
      <c r="C30" s="56"/>
      <c r="D30" s="56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f t="shared" si="1"/>
        <v>0</v>
      </c>
    </row>
    <row r="31" spans="1:10" s="75" customFormat="1" ht="27" x14ac:dyDescent="0.25">
      <c r="A31" s="161">
        <v>131</v>
      </c>
      <c r="B31" s="78" t="s">
        <v>41</v>
      </c>
      <c r="C31" s="56"/>
      <c r="D31" s="56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f t="shared" si="1"/>
        <v>0</v>
      </c>
    </row>
    <row r="32" spans="1:10" s="75" customFormat="1" ht="27" x14ac:dyDescent="0.25">
      <c r="A32" s="161">
        <v>1311</v>
      </c>
      <c r="B32" s="78" t="s">
        <v>42</v>
      </c>
      <c r="C32" s="198">
        <v>386106.58</v>
      </c>
      <c r="D32" s="198">
        <v>373049.84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f t="shared" si="1"/>
        <v>759156.42</v>
      </c>
    </row>
    <row r="33" spans="1:10" s="75" customFormat="1" ht="27" x14ac:dyDescent="0.25">
      <c r="A33" s="161">
        <v>132</v>
      </c>
      <c r="B33" s="78" t="s">
        <v>43</v>
      </c>
      <c r="C33" s="56"/>
      <c r="D33" s="56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f t="shared" si="1"/>
        <v>0</v>
      </c>
    </row>
    <row r="34" spans="1:10" s="75" customFormat="1" x14ac:dyDescent="0.25">
      <c r="A34" s="161">
        <v>1321</v>
      </c>
      <c r="B34" s="78" t="s">
        <v>44</v>
      </c>
      <c r="C34" s="198">
        <v>618442.85</v>
      </c>
      <c r="D34" s="198">
        <v>597529.31999999995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f t="shared" si="1"/>
        <v>1215972.17</v>
      </c>
    </row>
    <row r="35" spans="1:10" s="75" customFormat="1" x14ac:dyDescent="0.25">
      <c r="A35" s="161">
        <v>1322</v>
      </c>
      <c r="B35" s="78" t="s">
        <v>45</v>
      </c>
      <c r="C35" s="198">
        <v>1546107.12</v>
      </c>
      <c r="D35" s="198">
        <v>995882.2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f t="shared" si="1"/>
        <v>2541989.3200000003</v>
      </c>
    </row>
    <row r="36" spans="1:10" s="75" customFormat="1" ht="13.5" x14ac:dyDescent="0.25">
      <c r="A36" s="161">
        <v>133</v>
      </c>
      <c r="B36" s="78" t="s">
        <v>46</v>
      </c>
      <c r="C36" s="56"/>
      <c r="D36" s="56"/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f t="shared" si="1"/>
        <v>0</v>
      </c>
    </row>
    <row r="37" spans="1:10" s="75" customFormat="1" ht="27" x14ac:dyDescent="0.25">
      <c r="A37" s="161">
        <v>1331</v>
      </c>
      <c r="B37" s="78" t="s">
        <v>47</v>
      </c>
      <c r="C37" s="56"/>
      <c r="D37" s="56"/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f t="shared" si="1"/>
        <v>0</v>
      </c>
    </row>
    <row r="38" spans="1:10" s="75" customFormat="1" ht="40.5" x14ac:dyDescent="0.25">
      <c r="A38" s="161">
        <v>1332</v>
      </c>
      <c r="B38" s="78" t="s">
        <v>48</v>
      </c>
      <c r="C38" s="56"/>
      <c r="D38" s="56"/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f t="shared" si="1"/>
        <v>0</v>
      </c>
    </row>
    <row r="39" spans="1:10" s="75" customFormat="1" ht="13.5" x14ac:dyDescent="0.25">
      <c r="A39" s="161">
        <v>134</v>
      </c>
      <c r="B39" s="78" t="s">
        <v>49</v>
      </c>
      <c r="C39" s="56"/>
      <c r="D39" s="56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f t="shared" si="1"/>
        <v>0</v>
      </c>
    </row>
    <row r="40" spans="1:10" s="75" customFormat="1" ht="54" x14ac:dyDescent="0.25">
      <c r="A40" s="161">
        <v>1341</v>
      </c>
      <c r="B40" s="78" t="s">
        <v>50</v>
      </c>
      <c r="C40" s="56"/>
      <c r="D40" s="56"/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f t="shared" si="1"/>
        <v>0</v>
      </c>
    </row>
    <row r="41" spans="1:10" s="75" customFormat="1" ht="54" x14ac:dyDescent="0.25">
      <c r="A41" s="161">
        <v>1342</v>
      </c>
      <c r="B41" s="78" t="s">
        <v>51</v>
      </c>
      <c r="C41" s="56"/>
      <c r="D41" s="56"/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f t="shared" si="1"/>
        <v>0</v>
      </c>
    </row>
    <row r="42" spans="1:10" s="75" customFormat="1" ht="27" x14ac:dyDescent="0.25">
      <c r="A42" s="161">
        <v>1343</v>
      </c>
      <c r="B42" s="78" t="s">
        <v>2</v>
      </c>
      <c r="C42" s="198">
        <v>134259</v>
      </c>
      <c r="D42" s="198">
        <v>134259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f t="shared" si="1"/>
        <v>268518</v>
      </c>
    </row>
    <row r="43" spans="1:10" s="75" customFormat="1" ht="27" x14ac:dyDescent="0.25">
      <c r="A43" s="161">
        <v>1344</v>
      </c>
      <c r="B43" s="78" t="s">
        <v>52</v>
      </c>
      <c r="C43" s="56"/>
      <c r="D43" s="56"/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f t="shared" si="1"/>
        <v>0</v>
      </c>
    </row>
    <row r="44" spans="1:10" s="75" customFormat="1" ht="13.5" x14ac:dyDescent="0.25">
      <c r="A44" s="161">
        <v>1345</v>
      </c>
      <c r="B44" s="78" t="s">
        <v>53</v>
      </c>
      <c r="C44" s="56"/>
      <c r="D44" s="56"/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f t="shared" si="1"/>
        <v>0</v>
      </c>
    </row>
    <row r="45" spans="1:10" s="75" customFormat="1" ht="27" x14ac:dyDescent="0.25">
      <c r="A45" s="161">
        <v>1346</v>
      </c>
      <c r="B45" s="78" t="s">
        <v>54</v>
      </c>
      <c r="C45" s="56"/>
      <c r="D45" s="56"/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f t="shared" si="1"/>
        <v>0</v>
      </c>
    </row>
    <row r="46" spans="1:10" s="75" customFormat="1" ht="13.5" x14ac:dyDescent="0.25">
      <c r="A46" s="161">
        <v>1347</v>
      </c>
      <c r="B46" s="78" t="s">
        <v>55</v>
      </c>
      <c r="C46" s="56"/>
      <c r="D46" s="56"/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f t="shared" si="1"/>
        <v>0</v>
      </c>
    </row>
    <row r="47" spans="1:10" s="75" customFormat="1" ht="13.5" x14ac:dyDescent="0.25">
      <c r="A47" s="161">
        <v>1348</v>
      </c>
      <c r="B47" s="78" t="s">
        <v>56</v>
      </c>
      <c r="C47" s="56"/>
      <c r="D47" s="56"/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f t="shared" si="1"/>
        <v>0</v>
      </c>
    </row>
    <row r="48" spans="1:10" s="75" customFormat="1" ht="13.5" x14ac:dyDescent="0.25">
      <c r="A48" s="161">
        <v>137</v>
      </c>
      <c r="B48" s="78" t="s">
        <v>57</v>
      </c>
      <c r="C48" s="56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f t="shared" si="1"/>
        <v>0</v>
      </c>
    </row>
    <row r="49" spans="1:10" s="75" customFormat="1" ht="13.5" x14ac:dyDescent="0.25">
      <c r="A49" s="161">
        <v>1371</v>
      </c>
      <c r="B49" s="78" t="s">
        <v>58</v>
      </c>
      <c r="C49" s="56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f t="shared" si="1"/>
        <v>0</v>
      </c>
    </row>
    <row r="50" spans="1:10" s="75" customFormat="1" ht="13.5" x14ac:dyDescent="0.25">
      <c r="A50" s="160">
        <v>1400</v>
      </c>
      <c r="B50" s="79" t="s">
        <v>59</v>
      </c>
      <c r="C50" s="56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f t="shared" si="1"/>
        <v>0</v>
      </c>
    </row>
    <row r="51" spans="1:10" s="75" customFormat="1" ht="27" x14ac:dyDescent="0.25">
      <c r="A51" s="161">
        <v>141</v>
      </c>
      <c r="B51" s="78" t="s">
        <v>60</v>
      </c>
      <c r="C51" s="56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f t="shared" si="1"/>
        <v>0</v>
      </c>
    </row>
    <row r="52" spans="1:10" s="75" customFormat="1" ht="27" x14ac:dyDescent="0.25">
      <c r="A52" s="161">
        <v>1411</v>
      </c>
      <c r="B52" s="78" t="s">
        <v>61</v>
      </c>
      <c r="C52" s="198">
        <v>555012.81000000006</v>
      </c>
      <c r="D52" s="198">
        <v>536244.26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f t="shared" si="1"/>
        <v>1091257.07</v>
      </c>
    </row>
    <row r="53" spans="1:10" s="75" customFormat="1" ht="13.5" x14ac:dyDescent="0.25">
      <c r="A53" s="161">
        <v>1412</v>
      </c>
      <c r="B53" s="78" t="s">
        <v>62</v>
      </c>
      <c r="C53" s="56"/>
      <c r="D53" s="56"/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f t="shared" si="1"/>
        <v>0</v>
      </c>
    </row>
    <row r="54" spans="1:10" s="75" customFormat="1" ht="13.5" x14ac:dyDescent="0.25">
      <c r="A54" s="161">
        <v>1413</v>
      </c>
      <c r="B54" s="78" t="s">
        <v>63</v>
      </c>
      <c r="C54" s="56"/>
      <c r="D54" s="56"/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t="shared" si="1"/>
        <v>0</v>
      </c>
    </row>
    <row r="55" spans="1:10" s="75" customFormat="1" ht="27" x14ac:dyDescent="0.25">
      <c r="A55" s="161">
        <v>142</v>
      </c>
      <c r="B55" s="78" t="s">
        <v>64</v>
      </c>
      <c r="C55" s="56"/>
      <c r="D55" s="56"/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t="shared" si="1"/>
        <v>0</v>
      </c>
    </row>
    <row r="56" spans="1:10" s="75" customFormat="1" x14ac:dyDescent="0.25">
      <c r="A56" s="161">
        <v>1421</v>
      </c>
      <c r="B56" s="78" t="s">
        <v>65</v>
      </c>
      <c r="C56" s="198">
        <v>237862.63</v>
      </c>
      <c r="D56" s="198">
        <v>229818.97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t="shared" si="1"/>
        <v>467681.6</v>
      </c>
    </row>
    <row r="57" spans="1:10" s="75" customFormat="1" ht="27" x14ac:dyDescent="0.25">
      <c r="A57" s="161">
        <v>143</v>
      </c>
      <c r="B57" s="78" t="s">
        <v>66</v>
      </c>
      <c r="C57" s="56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t="shared" si="1"/>
        <v>0</v>
      </c>
    </row>
    <row r="58" spans="1:10" s="75" customFormat="1" x14ac:dyDescent="0.25">
      <c r="A58" s="161">
        <v>1431</v>
      </c>
      <c r="B58" s="78" t="s">
        <v>67</v>
      </c>
      <c r="C58" s="198">
        <v>911806.76</v>
      </c>
      <c r="D58" s="198">
        <v>880972.72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t="shared" si="1"/>
        <v>1792779.48</v>
      </c>
    </row>
    <row r="59" spans="1:10" s="75" customFormat="1" ht="27" x14ac:dyDescent="0.25">
      <c r="A59" s="161">
        <v>1432</v>
      </c>
      <c r="B59" s="78" t="s">
        <v>68</v>
      </c>
      <c r="C59" s="198">
        <v>475725.27</v>
      </c>
      <c r="D59" s="198">
        <v>459637.94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t="shared" si="1"/>
        <v>935363.21</v>
      </c>
    </row>
    <row r="60" spans="1:10" s="75" customFormat="1" ht="13.5" x14ac:dyDescent="0.25">
      <c r="A60" s="161">
        <v>144</v>
      </c>
      <c r="B60" s="78" t="s">
        <v>69</v>
      </c>
      <c r="C60" s="56"/>
      <c r="D60" s="56"/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t="shared" si="1"/>
        <v>0</v>
      </c>
    </row>
    <row r="61" spans="1:10" s="75" customFormat="1" ht="27" x14ac:dyDescent="0.25">
      <c r="A61" s="161">
        <v>1441</v>
      </c>
      <c r="B61" s="78" t="s">
        <v>70</v>
      </c>
      <c r="C61" s="56"/>
      <c r="D61" s="56"/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t="shared" si="1"/>
        <v>0</v>
      </c>
    </row>
    <row r="62" spans="1:10" s="75" customFormat="1" ht="27" x14ac:dyDescent="0.25">
      <c r="A62" s="161">
        <v>1442</v>
      </c>
      <c r="B62" s="78" t="s">
        <v>71</v>
      </c>
      <c r="C62" s="56"/>
      <c r="D62" s="56"/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t="shared" si="1"/>
        <v>0</v>
      </c>
    </row>
    <row r="63" spans="1:10" s="75" customFormat="1" ht="26.25" x14ac:dyDescent="0.25">
      <c r="A63" s="160">
        <v>1500</v>
      </c>
      <c r="B63" s="79" t="s">
        <v>72</v>
      </c>
      <c r="C63" s="56"/>
      <c r="D63" s="56"/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t="shared" si="1"/>
        <v>0</v>
      </c>
    </row>
    <row r="64" spans="1:10" s="75" customFormat="1" ht="13.5" x14ac:dyDescent="0.25">
      <c r="A64" s="161">
        <v>152</v>
      </c>
      <c r="B64" s="78" t="s">
        <v>73</v>
      </c>
      <c r="C64" s="56"/>
      <c r="D64" s="56"/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t="shared" si="1"/>
        <v>0</v>
      </c>
    </row>
    <row r="65" spans="1:10" s="75" customFormat="1" ht="13.5" x14ac:dyDescent="0.25">
      <c r="A65" s="161">
        <v>1521</v>
      </c>
      <c r="B65" s="78" t="s">
        <v>74</v>
      </c>
      <c r="C65" s="56"/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t="shared" si="1"/>
        <v>0</v>
      </c>
    </row>
    <row r="66" spans="1:10" s="75" customFormat="1" ht="27" x14ac:dyDescent="0.25">
      <c r="A66" s="161">
        <v>1522</v>
      </c>
      <c r="B66" s="78" t="s">
        <v>75</v>
      </c>
      <c r="C66" s="56"/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f t="shared" si="1"/>
        <v>0</v>
      </c>
    </row>
    <row r="67" spans="1:10" s="75" customFormat="1" ht="13.5" x14ac:dyDescent="0.25">
      <c r="A67" s="161">
        <v>1523</v>
      </c>
      <c r="B67" s="78" t="s">
        <v>76</v>
      </c>
      <c r="C67" s="56"/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f t="shared" si="1"/>
        <v>0</v>
      </c>
    </row>
    <row r="68" spans="1:10" s="75" customFormat="1" ht="27" x14ac:dyDescent="0.25">
      <c r="A68" s="161">
        <v>1524</v>
      </c>
      <c r="B68" s="78" t="s">
        <v>77</v>
      </c>
      <c r="C68" s="56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f t="shared" si="1"/>
        <v>0</v>
      </c>
    </row>
    <row r="69" spans="1:10" s="75" customFormat="1" ht="13.5" x14ac:dyDescent="0.25">
      <c r="A69" s="161">
        <v>153</v>
      </c>
      <c r="B69" s="78" t="s">
        <v>78</v>
      </c>
      <c r="C69" s="56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f t="shared" si="1"/>
        <v>0</v>
      </c>
    </row>
    <row r="70" spans="1:10" s="75" customFormat="1" ht="13.5" x14ac:dyDescent="0.25">
      <c r="A70" s="161">
        <v>1531</v>
      </c>
      <c r="B70" s="78" t="s">
        <v>79</v>
      </c>
      <c r="C70" s="56"/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f t="shared" si="1"/>
        <v>0</v>
      </c>
    </row>
    <row r="71" spans="1:10" s="75" customFormat="1" ht="13.5" x14ac:dyDescent="0.25">
      <c r="A71" s="161">
        <v>154</v>
      </c>
      <c r="B71" s="78" t="s">
        <v>80</v>
      </c>
      <c r="C71" s="56"/>
      <c r="D71" s="56"/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f t="shared" si="1"/>
        <v>0</v>
      </c>
    </row>
    <row r="72" spans="1:10" s="75" customFormat="1" ht="27" x14ac:dyDescent="0.25">
      <c r="A72" s="161">
        <v>1541</v>
      </c>
      <c r="B72" s="78" t="s">
        <v>81</v>
      </c>
      <c r="C72" s="56"/>
      <c r="D72" s="56"/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f t="shared" si="1"/>
        <v>0</v>
      </c>
    </row>
    <row r="73" spans="1:10" s="75" customFormat="1" x14ac:dyDescent="0.25">
      <c r="A73" s="161">
        <v>1542</v>
      </c>
      <c r="B73" s="78" t="s">
        <v>82</v>
      </c>
      <c r="C73" s="198">
        <v>660729.54</v>
      </c>
      <c r="D73" s="56"/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f t="shared" si="1"/>
        <v>660729.54</v>
      </c>
    </row>
    <row r="74" spans="1:10" s="75" customFormat="1" ht="13.5" x14ac:dyDescent="0.25">
      <c r="A74" s="161">
        <v>1543</v>
      </c>
      <c r="B74" s="78" t="s">
        <v>83</v>
      </c>
      <c r="C74" s="56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f t="shared" si="1"/>
        <v>0</v>
      </c>
    </row>
    <row r="75" spans="1:10" s="75" customFormat="1" ht="13.5" x14ac:dyDescent="0.25">
      <c r="A75" s="161">
        <v>1544</v>
      </c>
      <c r="B75" s="78" t="s">
        <v>84</v>
      </c>
      <c r="C75" s="56"/>
      <c r="D75" s="56"/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f t="shared" si="1"/>
        <v>0</v>
      </c>
    </row>
    <row r="76" spans="1:10" s="75" customFormat="1" ht="27" x14ac:dyDescent="0.25">
      <c r="A76" s="161">
        <v>1545</v>
      </c>
      <c r="B76" s="78" t="s">
        <v>85</v>
      </c>
      <c r="C76" s="56"/>
      <c r="D76" s="56"/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f t="shared" si="1"/>
        <v>0</v>
      </c>
    </row>
    <row r="77" spans="1:10" s="75" customFormat="1" ht="13.5" x14ac:dyDescent="0.25">
      <c r="A77" s="161">
        <v>1546</v>
      </c>
      <c r="B77" s="78" t="s">
        <v>86</v>
      </c>
      <c r="C77" s="56"/>
      <c r="D77" s="56"/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f t="shared" ref="J77:J100" si="2">SUM(C77:I77)</f>
        <v>0</v>
      </c>
    </row>
    <row r="78" spans="1:10" s="75" customFormat="1" ht="13.5" x14ac:dyDescent="0.25">
      <c r="A78" s="161">
        <v>1547</v>
      </c>
      <c r="B78" s="78" t="s">
        <v>87</v>
      </c>
      <c r="C78" s="56"/>
      <c r="D78" s="56"/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f t="shared" si="2"/>
        <v>0</v>
      </c>
    </row>
    <row r="79" spans="1:10" s="75" customFormat="1" ht="27" x14ac:dyDescent="0.25">
      <c r="A79" s="161">
        <v>1548</v>
      </c>
      <c r="B79" s="78" t="s">
        <v>88</v>
      </c>
      <c r="C79" s="56"/>
      <c r="D79" s="56"/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f t="shared" si="2"/>
        <v>0</v>
      </c>
    </row>
    <row r="80" spans="1:10" s="75" customFormat="1" ht="27" x14ac:dyDescent="0.25">
      <c r="A80" s="161">
        <v>155</v>
      </c>
      <c r="B80" s="78" t="s">
        <v>89</v>
      </c>
      <c r="C80" s="56"/>
      <c r="D80" s="56"/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f t="shared" si="2"/>
        <v>0</v>
      </c>
    </row>
    <row r="81" spans="1:10" s="75" customFormat="1" ht="40.5" x14ac:dyDescent="0.25">
      <c r="A81" s="161">
        <v>1551</v>
      </c>
      <c r="B81" s="78" t="s">
        <v>90</v>
      </c>
      <c r="C81" s="56"/>
      <c r="D81" s="56"/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f t="shared" si="2"/>
        <v>0</v>
      </c>
    </row>
    <row r="82" spans="1:10" s="75" customFormat="1" ht="27" x14ac:dyDescent="0.25">
      <c r="A82" s="161">
        <v>159</v>
      </c>
      <c r="B82" s="78" t="s">
        <v>91</v>
      </c>
      <c r="C82" s="56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f t="shared" si="2"/>
        <v>0</v>
      </c>
    </row>
    <row r="83" spans="1:10" s="75" customFormat="1" ht="13.5" x14ac:dyDescent="0.25">
      <c r="A83" s="161">
        <v>1591</v>
      </c>
      <c r="B83" s="78" t="s">
        <v>92</v>
      </c>
      <c r="C83" s="56"/>
      <c r="D83" s="56"/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f t="shared" si="2"/>
        <v>0</v>
      </c>
    </row>
    <row r="84" spans="1:10" s="75" customFormat="1" ht="13.5" x14ac:dyDescent="0.25">
      <c r="A84" s="161">
        <v>1592</v>
      </c>
      <c r="B84" s="78" t="s">
        <v>93</v>
      </c>
      <c r="C84" s="56"/>
      <c r="D84" s="56"/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f t="shared" si="2"/>
        <v>0</v>
      </c>
    </row>
    <row r="85" spans="1:10" s="75" customFormat="1" ht="40.5" x14ac:dyDescent="0.25">
      <c r="A85" s="161">
        <v>1593</v>
      </c>
      <c r="B85" s="78" t="s">
        <v>94</v>
      </c>
      <c r="C85" s="56"/>
      <c r="D85" s="56"/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f t="shared" si="2"/>
        <v>0</v>
      </c>
    </row>
    <row r="86" spans="1:10" s="75" customFormat="1" ht="13.5" x14ac:dyDescent="0.25">
      <c r="A86" s="160">
        <v>1600</v>
      </c>
      <c r="B86" s="79" t="s">
        <v>95</v>
      </c>
      <c r="C86" s="56"/>
      <c r="D86" s="56"/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f t="shared" si="2"/>
        <v>0</v>
      </c>
    </row>
    <row r="87" spans="1:10" s="75" customFormat="1" ht="27" x14ac:dyDescent="0.25">
      <c r="A87" s="161">
        <v>161</v>
      </c>
      <c r="B87" s="78" t="s">
        <v>96</v>
      </c>
      <c r="C87" s="56"/>
      <c r="D87" s="56"/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f t="shared" si="2"/>
        <v>0</v>
      </c>
    </row>
    <row r="88" spans="1:10" s="75" customFormat="1" ht="27" x14ac:dyDescent="0.25">
      <c r="A88" s="161">
        <v>1611</v>
      </c>
      <c r="B88" s="78" t="s">
        <v>97</v>
      </c>
      <c r="C88" s="56"/>
      <c r="D88" s="56"/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f t="shared" si="2"/>
        <v>0</v>
      </c>
    </row>
    <row r="89" spans="1:10" s="75" customFormat="1" ht="27" x14ac:dyDescent="0.25">
      <c r="A89" s="161">
        <v>1612</v>
      </c>
      <c r="B89" s="78" t="s">
        <v>98</v>
      </c>
      <c r="C89" s="56"/>
      <c r="D89" s="56"/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f t="shared" si="2"/>
        <v>0</v>
      </c>
    </row>
    <row r="90" spans="1:10" s="75" customFormat="1" ht="26.25" x14ac:dyDescent="0.25">
      <c r="A90" s="160">
        <v>1700</v>
      </c>
      <c r="B90" s="80" t="s">
        <v>99</v>
      </c>
      <c r="C90" s="56"/>
      <c r="D90" s="56"/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f t="shared" si="2"/>
        <v>0</v>
      </c>
    </row>
    <row r="91" spans="1:10" s="75" customFormat="1" ht="13.5" x14ac:dyDescent="0.25">
      <c r="A91" s="161">
        <v>171</v>
      </c>
      <c r="B91" s="78" t="s">
        <v>100</v>
      </c>
      <c r="C91" s="56"/>
      <c r="D91" s="56"/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f t="shared" si="2"/>
        <v>0</v>
      </c>
    </row>
    <row r="92" spans="1:10" s="75" customFormat="1" ht="27" x14ac:dyDescent="0.25">
      <c r="A92" s="161">
        <v>1711</v>
      </c>
      <c r="B92" s="78" t="s">
        <v>101</v>
      </c>
      <c r="C92" s="56"/>
      <c r="D92" s="56"/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f t="shared" si="2"/>
        <v>0</v>
      </c>
    </row>
    <row r="93" spans="1:10" s="75" customFormat="1" x14ac:dyDescent="0.25">
      <c r="A93" s="161">
        <v>1712</v>
      </c>
      <c r="B93" s="78" t="s">
        <v>102</v>
      </c>
      <c r="C93" s="198">
        <v>515514</v>
      </c>
      <c r="D93" s="198">
        <v>515514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f t="shared" si="2"/>
        <v>1031028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56"/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f t="shared" si="2"/>
        <v>8256</v>
      </c>
    </row>
    <row r="95" spans="1:10" s="75" customFormat="1" ht="27" x14ac:dyDescent="0.25">
      <c r="A95" s="161">
        <v>1714</v>
      </c>
      <c r="B95" s="78" t="s">
        <v>104</v>
      </c>
      <c r="C95" s="56"/>
      <c r="D95" s="56"/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f t="shared" si="2"/>
        <v>0</v>
      </c>
    </row>
    <row r="96" spans="1:10" s="75" customFormat="1" ht="27" x14ac:dyDescent="0.25">
      <c r="A96" s="161">
        <v>1715</v>
      </c>
      <c r="B96" s="78" t="s">
        <v>105</v>
      </c>
      <c r="C96" s="198">
        <v>660729.54</v>
      </c>
      <c r="D96" s="56"/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f t="shared" si="2"/>
        <v>660729.54</v>
      </c>
    </row>
    <row r="97" spans="1:10" s="75" customFormat="1" ht="13.5" x14ac:dyDescent="0.25">
      <c r="A97" s="161">
        <v>1716</v>
      </c>
      <c r="B97" s="78" t="s">
        <v>106</v>
      </c>
      <c r="C97" s="56"/>
      <c r="D97" s="56"/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f t="shared" si="2"/>
        <v>0</v>
      </c>
    </row>
    <row r="98" spans="1:10" s="75" customFormat="1" ht="27" x14ac:dyDescent="0.25">
      <c r="A98" s="161">
        <v>1717</v>
      </c>
      <c r="B98" s="78" t="s">
        <v>107</v>
      </c>
      <c r="C98" s="56"/>
      <c r="D98" s="56"/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f t="shared" si="2"/>
        <v>0</v>
      </c>
    </row>
    <row r="99" spans="1:10" s="75" customFormat="1" ht="13.5" x14ac:dyDescent="0.25">
      <c r="A99" s="161">
        <v>1718</v>
      </c>
      <c r="B99" s="78" t="s">
        <v>108</v>
      </c>
      <c r="C99" s="56"/>
      <c r="D99" s="56"/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f t="shared" si="2"/>
        <v>0</v>
      </c>
    </row>
    <row r="100" spans="1:10" s="75" customFormat="1" x14ac:dyDescent="0.25">
      <c r="A100" s="161">
        <v>1719</v>
      </c>
      <c r="B100" s="78" t="s">
        <v>109</v>
      </c>
      <c r="C100" s="198">
        <v>182395.82</v>
      </c>
      <c r="D100" s="198">
        <v>182395.82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f t="shared" si="2"/>
        <v>364791.64</v>
      </c>
    </row>
    <row r="101" spans="1:10" s="81" customFormat="1" ht="12.75" x14ac:dyDescent="0.2">
      <c r="A101" s="162"/>
      <c r="B101" s="57" t="s">
        <v>110</v>
      </c>
      <c r="C101" s="57">
        <f>SUM(C13:C100)</f>
        <v>14901031</v>
      </c>
      <c r="D101" s="57">
        <f t="shared" ref="D101:J101" si="3">SUM(D13:D100)</f>
        <v>13369757.559999999</v>
      </c>
      <c r="E101" s="57">
        <f t="shared" si="3"/>
        <v>0</v>
      </c>
      <c r="F101" s="57">
        <f t="shared" si="3"/>
        <v>350000</v>
      </c>
      <c r="G101" s="57">
        <f t="shared" si="3"/>
        <v>0</v>
      </c>
      <c r="H101" s="57">
        <f t="shared" si="3"/>
        <v>0</v>
      </c>
      <c r="I101" s="57">
        <f t="shared" si="3"/>
        <v>0</v>
      </c>
      <c r="J101" s="57">
        <f t="shared" si="3"/>
        <v>28620788.560000006</v>
      </c>
    </row>
    <row r="102" spans="1:10" s="75" customFormat="1" ht="14.25" customHeight="1" x14ac:dyDescent="0.25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58"/>
    </row>
    <row r="103" spans="1:10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>
        <v>0</v>
      </c>
      <c r="I103" s="58">
        <v>0</v>
      </c>
      <c r="J103" s="58">
        <f>SUM(C103:I103)</f>
        <v>0</v>
      </c>
    </row>
    <row r="104" spans="1:10" s="75" customFormat="1" ht="14.25" customHeight="1" x14ac:dyDescent="0.25">
      <c r="A104" s="164">
        <v>211</v>
      </c>
      <c r="B104" s="78" t="s">
        <v>113</v>
      </c>
      <c r="C104" s="58">
        <v>0</v>
      </c>
      <c r="D104" s="58"/>
      <c r="E104" s="58"/>
      <c r="F104" s="58"/>
      <c r="G104" s="58"/>
      <c r="H104" s="58">
        <v>0</v>
      </c>
      <c r="I104" s="58">
        <v>0</v>
      </c>
      <c r="J104" s="58">
        <f t="shared" ref="J104:J167" si="4">SUM(C104:I104)</f>
        <v>0</v>
      </c>
    </row>
    <row r="105" spans="1:10" s="75" customFormat="1" ht="14.25" customHeight="1" x14ac:dyDescent="0.25">
      <c r="A105" s="164">
        <v>2111</v>
      </c>
      <c r="B105" s="78" t="s">
        <v>113</v>
      </c>
      <c r="C105" s="58">
        <v>0</v>
      </c>
      <c r="D105" s="58">
        <v>62540</v>
      </c>
      <c r="E105" s="58">
        <v>0</v>
      </c>
      <c r="F105" s="58">
        <v>8292</v>
      </c>
      <c r="G105" s="58"/>
      <c r="H105" s="58">
        <v>0</v>
      </c>
      <c r="I105" s="58">
        <v>0</v>
      </c>
      <c r="J105" s="58">
        <f t="shared" si="4"/>
        <v>70832</v>
      </c>
    </row>
    <row r="106" spans="1:10" s="75" customFormat="1" ht="14.25" customHeight="1" x14ac:dyDescent="0.25">
      <c r="A106" s="164">
        <v>212</v>
      </c>
      <c r="B106" s="78" t="s">
        <v>114</v>
      </c>
      <c r="C106" s="58">
        <v>0</v>
      </c>
      <c r="D106" s="58">
        <v>0</v>
      </c>
      <c r="E106" s="58"/>
      <c r="F106" s="58"/>
      <c r="G106" s="58"/>
      <c r="H106" s="58">
        <v>0</v>
      </c>
      <c r="I106" s="58">
        <v>0</v>
      </c>
      <c r="J106" s="58">
        <f t="shared" si="4"/>
        <v>0</v>
      </c>
    </row>
    <row r="107" spans="1:10" s="75" customFormat="1" ht="14.25" customHeight="1" x14ac:dyDescent="0.25">
      <c r="A107" s="164">
        <v>2121</v>
      </c>
      <c r="B107" s="78" t="s">
        <v>114</v>
      </c>
      <c r="C107" s="58">
        <v>0</v>
      </c>
      <c r="D107" s="58">
        <v>0</v>
      </c>
      <c r="E107" s="58">
        <v>30000</v>
      </c>
      <c r="F107" s="58">
        <v>20000</v>
      </c>
      <c r="G107" s="58"/>
      <c r="H107" s="58">
        <v>0</v>
      </c>
      <c r="I107" s="58">
        <v>0</v>
      </c>
      <c r="J107" s="58">
        <f t="shared" si="4"/>
        <v>50000</v>
      </c>
    </row>
    <row r="108" spans="1:10" s="75" customFormat="1" ht="14.25" customHeight="1" x14ac:dyDescent="0.25">
      <c r="A108" s="164">
        <v>213</v>
      </c>
      <c r="B108" s="78" t="s">
        <v>115</v>
      </c>
      <c r="C108" s="58">
        <v>0</v>
      </c>
      <c r="D108" s="58">
        <v>0</v>
      </c>
      <c r="E108" s="58">
        <v>0</v>
      </c>
      <c r="F108" s="58">
        <v>0</v>
      </c>
      <c r="G108" s="58"/>
      <c r="H108" s="58">
        <v>0</v>
      </c>
      <c r="I108" s="58">
        <v>0</v>
      </c>
      <c r="J108" s="58">
        <f t="shared" si="4"/>
        <v>0</v>
      </c>
    </row>
    <row r="109" spans="1:10" s="75" customFormat="1" ht="14.25" customHeight="1" x14ac:dyDescent="0.25">
      <c r="A109" s="164">
        <v>2131</v>
      </c>
      <c r="B109" s="78" t="s">
        <v>115</v>
      </c>
      <c r="C109" s="58">
        <v>0</v>
      </c>
      <c r="D109" s="58">
        <v>0</v>
      </c>
      <c r="E109" s="58">
        <v>0</v>
      </c>
      <c r="F109" s="58">
        <v>0</v>
      </c>
      <c r="G109" s="58"/>
      <c r="H109" s="58">
        <v>0</v>
      </c>
      <c r="I109" s="58">
        <v>0</v>
      </c>
      <c r="J109" s="58">
        <f t="shared" si="4"/>
        <v>0</v>
      </c>
    </row>
    <row r="110" spans="1:10" s="75" customFormat="1" ht="14.25" customHeight="1" x14ac:dyDescent="0.25">
      <c r="A110" s="164">
        <v>214</v>
      </c>
      <c r="B110" s="78" t="s">
        <v>116</v>
      </c>
      <c r="C110" s="58"/>
      <c r="D110" s="58"/>
      <c r="E110" s="58"/>
      <c r="F110" s="58"/>
      <c r="G110" s="58"/>
      <c r="H110" s="58">
        <v>0</v>
      </c>
      <c r="I110" s="58">
        <v>0</v>
      </c>
      <c r="J110" s="58">
        <f t="shared" si="4"/>
        <v>0</v>
      </c>
    </row>
    <row r="111" spans="1:10" s="75" customFormat="1" ht="14.25" customHeight="1" x14ac:dyDescent="0.25">
      <c r="A111" s="164">
        <v>2141</v>
      </c>
      <c r="B111" s="78" t="s">
        <v>116</v>
      </c>
      <c r="C111" s="58">
        <v>15000</v>
      </c>
      <c r="D111" s="58">
        <v>25202</v>
      </c>
      <c r="E111" s="58">
        <v>0</v>
      </c>
      <c r="F111" s="58">
        <v>7000</v>
      </c>
      <c r="G111" s="58"/>
      <c r="H111" s="58">
        <v>0</v>
      </c>
      <c r="I111" s="58">
        <v>0</v>
      </c>
      <c r="J111" s="58">
        <f t="shared" si="4"/>
        <v>47202</v>
      </c>
    </row>
    <row r="112" spans="1:10" s="75" customFormat="1" ht="14.25" customHeight="1" x14ac:dyDescent="0.25">
      <c r="A112" s="164">
        <v>215</v>
      </c>
      <c r="B112" s="78" t="s">
        <v>117</v>
      </c>
      <c r="C112" s="58">
        <v>0</v>
      </c>
      <c r="D112" s="58">
        <v>0</v>
      </c>
      <c r="E112" s="58">
        <v>0</v>
      </c>
      <c r="F112" s="58">
        <v>0</v>
      </c>
      <c r="G112" s="58"/>
      <c r="H112" s="58">
        <v>0</v>
      </c>
      <c r="I112" s="58">
        <v>0</v>
      </c>
      <c r="J112" s="58">
        <f t="shared" si="4"/>
        <v>0</v>
      </c>
    </row>
    <row r="113" spans="1:10" s="75" customFormat="1" ht="14.25" customHeight="1" x14ac:dyDescent="0.25">
      <c r="A113" s="164">
        <v>2151</v>
      </c>
      <c r="B113" s="78" t="s">
        <v>117</v>
      </c>
      <c r="C113" s="58">
        <v>0</v>
      </c>
      <c r="D113" s="58">
        <v>0</v>
      </c>
      <c r="E113" s="58">
        <v>0</v>
      </c>
      <c r="F113" s="58">
        <v>0</v>
      </c>
      <c r="G113" s="58"/>
      <c r="H113" s="58">
        <v>0</v>
      </c>
      <c r="I113" s="58">
        <v>0</v>
      </c>
      <c r="J113" s="58">
        <f t="shared" si="4"/>
        <v>0</v>
      </c>
    </row>
    <row r="114" spans="1:10" s="75" customFormat="1" ht="14.25" customHeight="1" x14ac:dyDescent="0.25">
      <c r="A114" s="164">
        <v>216</v>
      </c>
      <c r="B114" s="78" t="s">
        <v>118</v>
      </c>
      <c r="C114" s="58">
        <v>0</v>
      </c>
      <c r="D114" s="58"/>
      <c r="E114" s="58"/>
      <c r="F114" s="58"/>
      <c r="G114" s="58"/>
      <c r="H114" s="58">
        <v>0</v>
      </c>
      <c r="I114" s="58">
        <v>0</v>
      </c>
      <c r="J114" s="58">
        <f t="shared" si="4"/>
        <v>0</v>
      </c>
    </row>
    <row r="115" spans="1:10" s="75" customFormat="1" ht="14.25" customHeight="1" x14ac:dyDescent="0.25">
      <c r="A115" s="164">
        <v>2161</v>
      </c>
      <c r="B115" s="78" t="s">
        <v>118</v>
      </c>
      <c r="C115" s="58">
        <v>0</v>
      </c>
      <c r="D115" s="58">
        <v>54139</v>
      </c>
      <c r="E115" s="58">
        <v>15000</v>
      </c>
      <c r="F115" s="58">
        <v>7178</v>
      </c>
      <c r="G115" s="58"/>
      <c r="H115" s="58">
        <v>0</v>
      </c>
      <c r="I115" s="58">
        <v>0</v>
      </c>
      <c r="J115" s="58">
        <f t="shared" si="4"/>
        <v>76317</v>
      </c>
    </row>
    <row r="116" spans="1:10" s="75" customFormat="1" ht="14.25" customHeight="1" x14ac:dyDescent="0.25">
      <c r="A116" s="164">
        <v>217</v>
      </c>
      <c r="B116" s="78" t="s">
        <v>119</v>
      </c>
      <c r="C116" s="58">
        <v>0</v>
      </c>
      <c r="D116" s="58"/>
      <c r="E116" s="58"/>
      <c r="F116" s="58"/>
      <c r="G116" s="58"/>
      <c r="H116" s="58">
        <v>0</v>
      </c>
      <c r="I116" s="58">
        <v>0</v>
      </c>
      <c r="J116" s="58">
        <f t="shared" si="4"/>
        <v>0</v>
      </c>
    </row>
    <row r="117" spans="1:10" s="75" customFormat="1" ht="14.25" customHeight="1" x14ac:dyDescent="0.25">
      <c r="A117" s="164">
        <v>2171</v>
      </c>
      <c r="B117" s="78" t="s">
        <v>120</v>
      </c>
      <c r="C117" s="58">
        <v>0</v>
      </c>
      <c r="D117" s="58">
        <v>0</v>
      </c>
      <c r="E117" s="58">
        <v>5000</v>
      </c>
      <c r="F117" s="58">
        <v>200000</v>
      </c>
      <c r="G117" s="58"/>
      <c r="H117" s="58">
        <v>0</v>
      </c>
      <c r="I117" s="58">
        <v>0</v>
      </c>
      <c r="J117" s="58">
        <f t="shared" si="4"/>
        <v>205000</v>
      </c>
    </row>
    <row r="118" spans="1:10" s="75" customFormat="1" ht="14.25" customHeight="1" x14ac:dyDescent="0.25">
      <c r="A118" s="164">
        <v>218</v>
      </c>
      <c r="B118" s="82" t="s">
        <v>121</v>
      </c>
      <c r="C118" s="58">
        <v>0</v>
      </c>
      <c r="D118" s="58"/>
      <c r="E118" s="58"/>
      <c r="F118" s="58"/>
      <c r="G118" s="58"/>
      <c r="H118" s="58">
        <v>0</v>
      </c>
      <c r="I118" s="58">
        <v>0</v>
      </c>
      <c r="J118" s="58">
        <f t="shared" si="4"/>
        <v>0</v>
      </c>
    </row>
    <row r="119" spans="1:10" s="75" customFormat="1" ht="14.25" customHeight="1" x14ac:dyDescent="0.25">
      <c r="A119" s="164">
        <v>2181</v>
      </c>
      <c r="B119" s="78" t="s">
        <v>121</v>
      </c>
      <c r="C119" s="58">
        <v>0</v>
      </c>
      <c r="D119" s="58">
        <v>0</v>
      </c>
      <c r="E119" s="58">
        <v>0</v>
      </c>
      <c r="F119" s="58">
        <v>0</v>
      </c>
      <c r="G119" s="58"/>
      <c r="H119" s="58">
        <v>0</v>
      </c>
      <c r="I119" s="58">
        <v>0</v>
      </c>
      <c r="J119" s="58">
        <f t="shared" si="4"/>
        <v>0</v>
      </c>
    </row>
    <row r="120" spans="1:10" s="75" customFormat="1" ht="14.25" customHeight="1" x14ac:dyDescent="0.25">
      <c r="A120" s="164">
        <v>2182</v>
      </c>
      <c r="B120" s="78" t="s">
        <v>122</v>
      </c>
      <c r="C120" s="58">
        <v>0</v>
      </c>
      <c r="D120" s="58">
        <v>14002</v>
      </c>
      <c r="E120" s="58">
        <v>0</v>
      </c>
      <c r="F120" s="58">
        <v>1856</v>
      </c>
      <c r="G120" s="58"/>
      <c r="H120" s="58">
        <v>0</v>
      </c>
      <c r="I120" s="58">
        <v>0</v>
      </c>
      <c r="J120" s="58">
        <f t="shared" si="4"/>
        <v>15858</v>
      </c>
    </row>
    <row r="121" spans="1:10" s="75" customFormat="1" ht="14.25" customHeight="1" x14ac:dyDescent="0.25">
      <c r="A121" s="164">
        <v>2183</v>
      </c>
      <c r="B121" s="78" t="s">
        <v>123</v>
      </c>
      <c r="C121" s="58">
        <v>0</v>
      </c>
      <c r="D121" s="58">
        <v>0</v>
      </c>
      <c r="E121" s="58">
        <v>0</v>
      </c>
      <c r="F121" s="58">
        <v>0</v>
      </c>
      <c r="G121" s="58"/>
      <c r="H121" s="58">
        <v>0</v>
      </c>
      <c r="I121" s="58">
        <v>0</v>
      </c>
      <c r="J121" s="58">
        <f t="shared" si="4"/>
        <v>0</v>
      </c>
    </row>
    <row r="122" spans="1:10" s="75" customFormat="1" ht="14.25" customHeight="1" x14ac:dyDescent="0.25">
      <c r="A122" s="163">
        <v>2200</v>
      </c>
      <c r="B122" s="79" t="s">
        <v>124</v>
      </c>
      <c r="C122" s="58">
        <v>0</v>
      </c>
      <c r="D122" s="58"/>
      <c r="E122" s="58"/>
      <c r="F122" s="58"/>
      <c r="G122" s="58"/>
      <c r="H122" s="58">
        <v>0</v>
      </c>
      <c r="I122" s="58">
        <v>0</v>
      </c>
      <c r="J122" s="58">
        <f t="shared" si="4"/>
        <v>0</v>
      </c>
    </row>
    <row r="123" spans="1:10" s="75" customFormat="1" ht="14.25" customHeight="1" x14ac:dyDescent="0.25">
      <c r="A123" s="164">
        <v>221</v>
      </c>
      <c r="B123" s="78" t="s">
        <v>125</v>
      </c>
      <c r="C123" s="58">
        <v>0</v>
      </c>
      <c r="D123" s="58"/>
      <c r="E123" s="58"/>
      <c r="F123" s="58"/>
      <c r="G123" s="58"/>
      <c r="H123" s="58">
        <v>0</v>
      </c>
      <c r="I123" s="58">
        <v>0</v>
      </c>
      <c r="J123" s="58">
        <f t="shared" si="4"/>
        <v>0</v>
      </c>
    </row>
    <row r="124" spans="1:10" s="75" customFormat="1" ht="26.25" customHeight="1" x14ac:dyDescent="0.25">
      <c r="A124" s="164">
        <v>2211</v>
      </c>
      <c r="B124" s="78" t="s">
        <v>126</v>
      </c>
      <c r="C124" s="58">
        <v>0</v>
      </c>
      <c r="D124" s="58">
        <v>0</v>
      </c>
      <c r="E124" s="58">
        <v>0</v>
      </c>
      <c r="F124" s="58">
        <v>0</v>
      </c>
      <c r="G124" s="58"/>
      <c r="H124" s="58">
        <v>0</v>
      </c>
      <c r="I124" s="58">
        <v>0</v>
      </c>
      <c r="J124" s="58">
        <f t="shared" si="4"/>
        <v>0</v>
      </c>
    </row>
    <row r="125" spans="1:10" s="75" customFormat="1" ht="41.25" customHeight="1" x14ac:dyDescent="0.25">
      <c r="A125" s="164">
        <v>2212</v>
      </c>
      <c r="B125" s="78" t="s">
        <v>127</v>
      </c>
      <c r="C125" s="58">
        <v>0</v>
      </c>
      <c r="D125" s="58">
        <v>0</v>
      </c>
      <c r="E125" s="58">
        <v>0</v>
      </c>
      <c r="F125" s="58">
        <v>0</v>
      </c>
      <c r="G125" s="58"/>
      <c r="H125" s="58">
        <v>0</v>
      </c>
      <c r="I125" s="58">
        <v>0</v>
      </c>
      <c r="J125" s="58">
        <f t="shared" si="4"/>
        <v>0</v>
      </c>
    </row>
    <row r="126" spans="1:10" s="75" customFormat="1" ht="27" customHeight="1" x14ac:dyDescent="0.25">
      <c r="A126" s="164">
        <v>2213</v>
      </c>
      <c r="B126" s="78" t="s">
        <v>128</v>
      </c>
      <c r="C126" s="58">
        <v>0</v>
      </c>
      <c r="D126" s="58">
        <v>0</v>
      </c>
      <c r="E126" s="58">
        <v>0</v>
      </c>
      <c r="F126" s="58">
        <v>0</v>
      </c>
      <c r="G126" s="58"/>
      <c r="H126" s="58">
        <v>0</v>
      </c>
      <c r="I126" s="58">
        <v>0</v>
      </c>
      <c r="J126" s="58">
        <f t="shared" si="4"/>
        <v>0</v>
      </c>
    </row>
    <row r="127" spans="1:10" s="75" customFormat="1" ht="27" customHeight="1" x14ac:dyDescent="0.25">
      <c r="A127" s="164">
        <v>2214</v>
      </c>
      <c r="B127" s="78" t="s">
        <v>129</v>
      </c>
      <c r="C127" s="58">
        <v>0</v>
      </c>
      <c r="D127" s="58">
        <v>56005</v>
      </c>
      <c r="E127" s="58">
        <v>0</v>
      </c>
      <c r="F127" s="58">
        <v>17426</v>
      </c>
      <c r="G127" s="58"/>
      <c r="H127" s="58">
        <v>0</v>
      </c>
      <c r="I127" s="58">
        <v>0</v>
      </c>
      <c r="J127" s="58">
        <f t="shared" si="4"/>
        <v>73431</v>
      </c>
    </row>
    <row r="128" spans="1:10" s="75" customFormat="1" ht="24.75" customHeight="1" x14ac:dyDescent="0.25">
      <c r="A128" s="164">
        <v>2215</v>
      </c>
      <c r="B128" s="78" t="s">
        <v>130</v>
      </c>
      <c r="C128" s="58">
        <v>0</v>
      </c>
      <c r="D128" s="58">
        <v>0</v>
      </c>
      <c r="E128" s="58">
        <v>0</v>
      </c>
      <c r="F128" s="58">
        <v>0</v>
      </c>
      <c r="G128" s="58"/>
      <c r="H128" s="58">
        <v>0</v>
      </c>
      <c r="I128" s="58">
        <v>0</v>
      </c>
      <c r="J128" s="58">
        <f t="shared" si="4"/>
        <v>0</v>
      </c>
    </row>
    <row r="129" spans="1:10" s="75" customFormat="1" ht="24.75" customHeight="1" x14ac:dyDescent="0.25">
      <c r="A129" s="164">
        <v>2216</v>
      </c>
      <c r="B129" s="78" t="s">
        <v>131</v>
      </c>
      <c r="C129" s="58">
        <v>0</v>
      </c>
      <c r="D129" s="58">
        <v>0</v>
      </c>
      <c r="E129" s="58">
        <v>0</v>
      </c>
      <c r="F129" s="58">
        <v>0</v>
      </c>
      <c r="G129" s="58"/>
      <c r="H129" s="58">
        <v>0</v>
      </c>
      <c r="I129" s="58">
        <v>0</v>
      </c>
      <c r="J129" s="58">
        <f t="shared" si="4"/>
        <v>0</v>
      </c>
    </row>
    <row r="130" spans="1:10" s="75" customFormat="1" ht="14.25" customHeight="1" x14ac:dyDescent="0.25">
      <c r="A130" s="164">
        <v>222</v>
      </c>
      <c r="B130" s="78" t="s">
        <v>132</v>
      </c>
      <c r="C130" s="58">
        <v>0</v>
      </c>
      <c r="D130" s="58">
        <v>0</v>
      </c>
      <c r="E130" s="58">
        <v>0</v>
      </c>
      <c r="F130" s="58">
        <v>0</v>
      </c>
      <c r="G130" s="58"/>
      <c r="H130" s="58">
        <v>0</v>
      </c>
      <c r="I130" s="58">
        <v>0</v>
      </c>
      <c r="J130" s="58">
        <f t="shared" si="4"/>
        <v>0</v>
      </c>
    </row>
    <row r="131" spans="1:10" s="75" customFormat="1" ht="14.25" customHeight="1" x14ac:dyDescent="0.25">
      <c r="A131" s="164">
        <v>2221</v>
      </c>
      <c r="B131" s="78" t="s">
        <v>132</v>
      </c>
      <c r="C131" s="58">
        <v>0</v>
      </c>
      <c r="D131" s="58">
        <v>0</v>
      </c>
      <c r="E131" s="58">
        <v>0</v>
      </c>
      <c r="F131" s="58">
        <v>0</v>
      </c>
      <c r="G131" s="58"/>
      <c r="H131" s="58">
        <v>0</v>
      </c>
      <c r="I131" s="58">
        <v>0</v>
      </c>
      <c r="J131" s="58">
        <f t="shared" si="4"/>
        <v>0</v>
      </c>
    </row>
    <row r="132" spans="1:10" s="75" customFormat="1" ht="14.25" customHeight="1" x14ac:dyDescent="0.25">
      <c r="A132" s="164">
        <v>223</v>
      </c>
      <c r="B132" s="78" t="s">
        <v>133</v>
      </c>
      <c r="C132" s="58">
        <v>0</v>
      </c>
      <c r="D132" s="58"/>
      <c r="E132" s="58"/>
      <c r="F132" s="58"/>
      <c r="G132" s="58"/>
      <c r="H132" s="58">
        <v>0</v>
      </c>
      <c r="I132" s="58">
        <v>0</v>
      </c>
      <c r="J132" s="58">
        <f t="shared" si="4"/>
        <v>0</v>
      </c>
    </row>
    <row r="133" spans="1:10" s="75" customFormat="1" ht="14.25" customHeight="1" x14ac:dyDescent="0.25">
      <c r="A133" s="164">
        <v>2231</v>
      </c>
      <c r="B133" s="78" t="s">
        <v>133</v>
      </c>
      <c r="C133" s="58">
        <v>0</v>
      </c>
      <c r="D133" s="58">
        <v>7467</v>
      </c>
      <c r="E133" s="58">
        <v>0</v>
      </c>
      <c r="F133" s="58">
        <v>990</v>
      </c>
      <c r="G133" s="58"/>
      <c r="H133" s="58">
        <v>0</v>
      </c>
      <c r="I133" s="58">
        <v>0</v>
      </c>
      <c r="J133" s="58">
        <f t="shared" si="4"/>
        <v>8457</v>
      </c>
    </row>
    <row r="134" spans="1:10" s="75" customFormat="1" ht="28.5" customHeight="1" x14ac:dyDescent="0.25">
      <c r="A134" s="163">
        <v>2300</v>
      </c>
      <c r="B134" s="79" t="s">
        <v>134</v>
      </c>
      <c r="C134" s="58">
        <v>0</v>
      </c>
      <c r="D134" s="58">
        <v>0</v>
      </c>
      <c r="E134" s="58">
        <v>0</v>
      </c>
      <c r="F134" s="58">
        <v>0</v>
      </c>
      <c r="G134" s="58"/>
      <c r="H134" s="58">
        <v>0</v>
      </c>
      <c r="I134" s="58">
        <v>0</v>
      </c>
      <c r="J134" s="58">
        <f t="shared" si="4"/>
        <v>0</v>
      </c>
    </row>
    <row r="135" spans="1:10" s="75" customFormat="1" ht="27" customHeight="1" x14ac:dyDescent="0.25">
      <c r="A135" s="164">
        <v>231</v>
      </c>
      <c r="B135" s="78" t="s">
        <v>135</v>
      </c>
      <c r="C135" s="58">
        <v>0</v>
      </c>
      <c r="D135" s="58">
        <v>0</v>
      </c>
      <c r="E135" s="58">
        <v>0</v>
      </c>
      <c r="F135" s="58">
        <v>0</v>
      </c>
      <c r="G135" s="58"/>
      <c r="H135" s="58">
        <v>0</v>
      </c>
      <c r="I135" s="58">
        <v>0</v>
      </c>
      <c r="J135" s="58">
        <f t="shared" si="4"/>
        <v>0</v>
      </c>
    </row>
    <row r="136" spans="1:10" s="75" customFormat="1" ht="31.5" customHeight="1" x14ac:dyDescent="0.25">
      <c r="A136" s="164">
        <v>2311</v>
      </c>
      <c r="B136" s="78" t="s">
        <v>135</v>
      </c>
      <c r="C136" s="58">
        <v>0</v>
      </c>
      <c r="D136" s="58">
        <v>0</v>
      </c>
      <c r="E136" s="58">
        <v>0</v>
      </c>
      <c r="F136" s="58">
        <v>0</v>
      </c>
      <c r="G136" s="58"/>
      <c r="H136" s="58">
        <v>0</v>
      </c>
      <c r="I136" s="58">
        <v>0</v>
      </c>
      <c r="J136" s="58">
        <f t="shared" si="4"/>
        <v>0</v>
      </c>
    </row>
    <row r="137" spans="1:10" s="75" customFormat="1" ht="14.25" customHeight="1" x14ac:dyDescent="0.25">
      <c r="A137" s="164">
        <v>232</v>
      </c>
      <c r="B137" s="78" t="s">
        <v>136</v>
      </c>
      <c r="C137" s="58">
        <v>0</v>
      </c>
      <c r="D137" s="58">
        <v>0</v>
      </c>
      <c r="E137" s="58">
        <v>0</v>
      </c>
      <c r="F137" s="58">
        <v>0</v>
      </c>
      <c r="G137" s="58"/>
      <c r="H137" s="58">
        <v>0</v>
      </c>
      <c r="I137" s="58">
        <v>0</v>
      </c>
      <c r="J137" s="58">
        <f t="shared" si="4"/>
        <v>0</v>
      </c>
    </row>
    <row r="138" spans="1:10" s="75" customFormat="1" ht="14.25" customHeight="1" x14ac:dyDescent="0.25">
      <c r="A138" s="164">
        <v>2321</v>
      </c>
      <c r="B138" s="78" t="s">
        <v>136</v>
      </c>
      <c r="C138" s="58">
        <v>0</v>
      </c>
      <c r="D138" s="58">
        <v>0</v>
      </c>
      <c r="E138" s="58">
        <v>0</v>
      </c>
      <c r="F138" s="58">
        <v>0</v>
      </c>
      <c r="G138" s="58"/>
      <c r="H138" s="58">
        <v>0</v>
      </c>
      <c r="I138" s="58">
        <v>0</v>
      </c>
      <c r="J138" s="58">
        <f t="shared" si="4"/>
        <v>0</v>
      </c>
    </row>
    <row r="139" spans="1:10" s="75" customFormat="1" ht="28.5" customHeight="1" x14ac:dyDescent="0.25">
      <c r="A139" s="164">
        <v>233</v>
      </c>
      <c r="B139" s="78" t="s">
        <v>137</v>
      </c>
      <c r="C139" s="58">
        <v>0</v>
      </c>
      <c r="D139" s="58">
        <v>0</v>
      </c>
      <c r="E139" s="58">
        <v>0</v>
      </c>
      <c r="F139" s="58">
        <v>0</v>
      </c>
      <c r="G139" s="58"/>
      <c r="H139" s="58">
        <v>0</v>
      </c>
      <c r="I139" s="58">
        <v>0</v>
      </c>
      <c r="J139" s="58">
        <f t="shared" si="4"/>
        <v>0</v>
      </c>
    </row>
    <row r="140" spans="1:10" s="75" customFormat="1" ht="31.5" customHeight="1" x14ac:dyDescent="0.25">
      <c r="A140" s="164">
        <v>2331</v>
      </c>
      <c r="B140" s="78" t="s">
        <v>137</v>
      </c>
      <c r="C140" s="58">
        <v>0</v>
      </c>
      <c r="D140" s="58">
        <v>0</v>
      </c>
      <c r="E140" s="58">
        <v>0</v>
      </c>
      <c r="F140" s="58">
        <v>0</v>
      </c>
      <c r="G140" s="58"/>
      <c r="H140" s="58">
        <v>0</v>
      </c>
      <c r="I140" s="58">
        <v>0</v>
      </c>
      <c r="J140" s="58">
        <f t="shared" si="4"/>
        <v>0</v>
      </c>
    </row>
    <row r="141" spans="1:10" s="75" customFormat="1" ht="25.5" customHeight="1" x14ac:dyDescent="0.25">
      <c r="A141" s="164">
        <v>234</v>
      </c>
      <c r="B141" s="78" t="s">
        <v>138</v>
      </c>
      <c r="C141" s="58">
        <v>0</v>
      </c>
      <c r="D141" s="58">
        <v>0</v>
      </c>
      <c r="E141" s="58">
        <v>0</v>
      </c>
      <c r="F141" s="58">
        <v>0</v>
      </c>
      <c r="G141" s="58"/>
      <c r="H141" s="58">
        <v>0</v>
      </c>
      <c r="I141" s="58">
        <v>0</v>
      </c>
      <c r="J141" s="58">
        <f t="shared" si="4"/>
        <v>0</v>
      </c>
    </row>
    <row r="142" spans="1:10" s="75" customFormat="1" ht="14.25" customHeight="1" x14ac:dyDescent="0.25">
      <c r="A142" s="164">
        <v>2341</v>
      </c>
      <c r="B142" s="78" t="s">
        <v>138</v>
      </c>
      <c r="C142" s="58">
        <v>0</v>
      </c>
      <c r="D142" s="58">
        <v>0</v>
      </c>
      <c r="E142" s="58">
        <v>0</v>
      </c>
      <c r="F142" s="58">
        <v>0</v>
      </c>
      <c r="G142" s="58"/>
      <c r="H142" s="58">
        <v>0</v>
      </c>
      <c r="I142" s="58">
        <v>0</v>
      </c>
      <c r="J142" s="58">
        <f t="shared" si="4"/>
        <v>0</v>
      </c>
    </row>
    <row r="143" spans="1:10" s="75" customFormat="1" ht="28.5" customHeight="1" x14ac:dyDescent="0.25">
      <c r="A143" s="164">
        <v>235</v>
      </c>
      <c r="B143" s="78" t="s">
        <v>139</v>
      </c>
      <c r="C143" s="58">
        <v>0</v>
      </c>
      <c r="D143" s="58">
        <v>0</v>
      </c>
      <c r="E143" s="58">
        <v>0</v>
      </c>
      <c r="F143" s="58">
        <v>0</v>
      </c>
      <c r="G143" s="58"/>
      <c r="H143" s="58">
        <v>0</v>
      </c>
      <c r="I143" s="58">
        <v>0</v>
      </c>
      <c r="J143" s="58">
        <f t="shared" si="4"/>
        <v>0</v>
      </c>
    </row>
    <row r="144" spans="1:10" s="75" customFormat="1" ht="30" customHeight="1" x14ac:dyDescent="0.25">
      <c r="A144" s="164">
        <v>2351</v>
      </c>
      <c r="B144" s="78" t="s">
        <v>140</v>
      </c>
      <c r="C144" s="58">
        <v>0</v>
      </c>
      <c r="D144" s="58">
        <v>0</v>
      </c>
      <c r="E144" s="58">
        <v>0</v>
      </c>
      <c r="F144" s="58">
        <v>0</v>
      </c>
      <c r="G144" s="58"/>
      <c r="H144" s="58">
        <v>0</v>
      </c>
      <c r="I144" s="58">
        <v>0</v>
      </c>
      <c r="J144" s="58">
        <f t="shared" si="4"/>
        <v>0</v>
      </c>
    </row>
    <row r="145" spans="1:10" s="75" customFormat="1" ht="26.25" customHeight="1" x14ac:dyDescent="0.25">
      <c r="A145" s="164">
        <v>236</v>
      </c>
      <c r="B145" s="78" t="s">
        <v>141</v>
      </c>
      <c r="C145" s="58">
        <v>0</v>
      </c>
      <c r="D145" s="58">
        <v>0</v>
      </c>
      <c r="E145" s="58">
        <v>0</v>
      </c>
      <c r="F145" s="58">
        <v>0</v>
      </c>
      <c r="G145" s="58"/>
      <c r="H145" s="58">
        <v>0</v>
      </c>
      <c r="I145" s="58">
        <v>0</v>
      </c>
      <c r="J145" s="58">
        <f t="shared" si="4"/>
        <v>0</v>
      </c>
    </row>
    <row r="146" spans="1:10" s="75" customFormat="1" ht="27.75" customHeight="1" x14ac:dyDescent="0.25">
      <c r="A146" s="164">
        <v>2361</v>
      </c>
      <c r="B146" s="78" t="s">
        <v>141</v>
      </c>
      <c r="C146" s="58">
        <v>0</v>
      </c>
      <c r="D146" s="58">
        <v>0</v>
      </c>
      <c r="E146" s="58">
        <v>0</v>
      </c>
      <c r="F146" s="58">
        <v>0</v>
      </c>
      <c r="G146" s="58"/>
      <c r="H146" s="58">
        <v>0</v>
      </c>
      <c r="I146" s="58">
        <v>0</v>
      </c>
      <c r="J146" s="58">
        <f t="shared" si="4"/>
        <v>0</v>
      </c>
    </row>
    <row r="147" spans="1:10" s="75" customFormat="1" ht="27" customHeight="1" x14ac:dyDescent="0.25">
      <c r="A147" s="164">
        <v>237</v>
      </c>
      <c r="B147" s="78" t="s">
        <v>142</v>
      </c>
      <c r="C147" s="58">
        <v>0</v>
      </c>
      <c r="D147" s="58">
        <v>0</v>
      </c>
      <c r="E147" s="58">
        <v>0</v>
      </c>
      <c r="F147" s="58">
        <v>0</v>
      </c>
      <c r="G147" s="58"/>
      <c r="H147" s="58">
        <v>0</v>
      </c>
      <c r="I147" s="58">
        <v>0</v>
      </c>
      <c r="J147" s="58">
        <f t="shared" si="4"/>
        <v>0</v>
      </c>
    </row>
    <row r="148" spans="1:10" s="75" customFormat="1" ht="30.75" customHeight="1" x14ac:dyDescent="0.25">
      <c r="A148" s="164">
        <v>2371</v>
      </c>
      <c r="B148" s="78" t="s">
        <v>142</v>
      </c>
      <c r="C148" s="58">
        <v>0</v>
      </c>
      <c r="D148" s="58">
        <v>0</v>
      </c>
      <c r="E148" s="58">
        <v>0</v>
      </c>
      <c r="F148" s="58">
        <v>0</v>
      </c>
      <c r="G148" s="58"/>
      <c r="H148" s="58">
        <v>0</v>
      </c>
      <c r="I148" s="58">
        <v>0</v>
      </c>
      <c r="J148" s="58">
        <f t="shared" si="4"/>
        <v>0</v>
      </c>
    </row>
    <row r="149" spans="1:10" s="75" customFormat="1" ht="14.25" customHeight="1" x14ac:dyDescent="0.25">
      <c r="A149" s="164">
        <v>238</v>
      </c>
      <c r="B149" s="78" t="s">
        <v>143</v>
      </c>
      <c r="C149" s="58">
        <v>0</v>
      </c>
      <c r="D149" s="58">
        <v>0</v>
      </c>
      <c r="E149" s="58">
        <v>0</v>
      </c>
      <c r="F149" s="58">
        <v>0</v>
      </c>
      <c r="G149" s="58"/>
      <c r="H149" s="58">
        <v>0</v>
      </c>
      <c r="I149" s="58">
        <v>0</v>
      </c>
      <c r="J149" s="58">
        <f t="shared" si="4"/>
        <v>0</v>
      </c>
    </row>
    <row r="150" spans="1:10" s="75" customFormat="1" ht="14.25" customHeight="1" x14ac:dyDescent="0.25">
      <c r="A150" s="164">
        <v>2381</v>
      </c>
      <c r="B150" s="78" t="s">
        <v>143</v>
      </c>
      <c r="C150" s="58">
        <v>0</v>
      </c>
      <c r="D150" s="58">
        <v>0</v>
      </c>
      <c r="E150" s="58">
        <v>0</v>
      </c>
      <c r="F150" s="58">
        <v>0</v>
      </c>
      <c r="G150" s="58"/>
      <c r="H150" s="58">
        <v>0</v>
      </c>
      <c r="I150" s="58">
        <v>0</v>
      </c>
      <c r="J150" s="58">
        <f t="shared" si="4"/>
        <v>0</v>
      </c>
    </row>
    <row r="151" spans="1:10" s="75" customFormat="1" ht="14.25" customHeight="1" x14ac:dyDescent="0.25">
      <c r="A151" s="164">
        <v>239</v>
      </c>
      <c r="B151" s="78" t="s">
        <v>144</v>
      </c>
      <c r="C151" s="58">
        <v>0</v>
      </c>
      <c r="D151" s="58">
        <v>0</v>
      </c>
      <c r="E151" s="58">
        <v>0</v>
      </c>
      <c r="F151" s="58">
        <v>0</v>
      </c>
      <c r="G151" s="58"/>
      <c r="H151" s="58">
        <v>0</v>
      </c>
      <c r="I151" s="58">
        <v>0</v>
      </c>
      <c r="J151" s="58">
        <f t="shared" si="4"/>
        <v>0</v>
      </c>
    </row>
    <row r="152" spans="1:10" s="75" customFormat="1" ht="14.25" customHeight="1" x14ac:dyDescent="0.25">
      <c r="A152" s="164">
        <v>2391</v>
      </c>
      <c r="B152" s="78" t="s">
        <v>144</v>
      </c>
      <c r="C152" s="58">
        <v>0</v>
      </c>
      <c r="D152" s="58">
        <v>0</v>
      </c>
      <c r="E152" s="58">
        <v>0</v>
      </c>
      <c r="F152" s="58">
        <v>0</v>
      </c>
      <c r="G152" s="58"/>
      <c r="H152" s="58">
        <v>0</v>
      </c>
      <c r="I152" s="58">
        <v>0</v>
      </c>
      <c r="J152" s="58">
        <f t="shared" si="4"/>
        <v>0</v>
      </c>
    </row>
    <row r="153" spans="1:10" s="75" customFormat="1" ht="23.25" customHeight="1" x14ac:dyDescent="0.25">
      <c r="A153" s="163">
        <v>2400</v>
      </c>
      <c r="B153" s="79" t="s">
        <v>145</v>
      </c>
      <c r="C153" s="58">
        <v>0</v>
      </c>
      <c r="D153" s="58"/>
      <c r="E153" s="58"/>
      <c r="F153" s="58"/>
      <c r="G153" s="58"/>
      <c r="H153" s="58">
        <v>0</v>
      </c>
      <c r="I153" s="58">
        <v>0</v>
      </c>
      <c r="J153" s="58">
        <f t="shared" si="4"/>
        <v>0</v>
      </c>
    </row>
    <row r="154" spans="1:10" s="75" customFormat="1" ht="14.25" customHeight="1" x14ac:dyDescent="0.25">
      <c r="A154" s="164">
        <v>241</v>
      </c>
      <c r="B154" s="78" t="s">
        <v>146</v>
      </c>
      <c r="C154" s="58">
        <v>0</v>
      </c>
      <c r="D154" s="58">
        <v>0</v>
      </c>
      <c r="E154" s="58">
        <v>0</v>
      </c>
      <c r="F154" s="58">
        <v>0</v>
      </c>
      <c r="G154" s="58"/>
      <c r="H154" s="58">
        <v>0</v>
      </c>
      <c r="I154" s="58">
        <v>0</v>
      </c>
      <c r="J154" s="58">
        <f t="shared" si="4"/>
        <v>0</v>
      </c>
    </row>
    <row r="155" spans="1:10" s="75" customFormat="1" ht="14.25" customHeight="1" x14ac:dyDescent="0.25">
      <c r="A155" s="164">
        <v>2411</v>
      </c>
      <c r="B155" s="78" t="s">
        <v>146</v>
      </c>
      <c r="C155" s="58">
        <v>0</v>
      </c>
      <c r="D155" s="58">
        <v>0</v>
      </c>
      <c r="E155" s="58">
        <v>0</v>
      </c>
      <c r="F155" s="58">
        <v>0</v>
      </c>
      <c r="G155" s="58"/>
      <c r="H155" s="58">
        <v>0</v>
      </c>
      <c r="I155" s="58">
        <v>0</v>
      </c>
      <c r="J155" s="58">
        <f t="shared" si="4"/>
        <v>0</v>
      </c>
    </row>
    <row r="156" spans="1:10" s="75" customFormat="1" ht="14.25" customHeight="1" x14ac:dyDescent="0.25">
      <c r="A156" s="164">
        <v>242</v>
      </c>
      <c r="B156" s="78" t="s">
        <v>147</v>
      </c>
      <c r="C156" s="58">
        <v>0</v>
      </c>
      <c r="D156" s="58">
        <v>0</v>
      </c>
      <c r="E156" s="58">
        <v>0</v>
      </c>
      <c r="F156" s="58">
        <v>0</v>
      </c>
      <c r="G156" s="58"/>
      <c r="H156" s="58">
        <v>0</v>
      </c>
      <c r="I156" s="58">
        <v>0</v>
      </c>
      <c r="J156" s="58">
        <f t="shared" si="4"/>
        <v>0</v>
      </c>
    </row>
    <row r="157" spans="1:10" s="75" customFormat="1" ht="14.25" customHeight="1" x14ac:dyDescent="0.25">
      <c r="A157" s="164">
        <v>2421</v>
      </c>
      <c r="B157" s="78" t="s">
        <v>147</v>
      </c>
      <c r="C157" s="58">
        <v>0</v>
      </c>
      <c r="D157" s="58">
        <v>0</v>
      </c>
      <c r="E157" s="58">
        <v>0</v>
      </c>
      <c r="F157" s="58">
        <v>0</v>
      </c>
      <c r="G157" s="58"/>
      <c r="H157" s="58">
        <v>0</v>
      </c>
      <c r="I157" s="58">
        <v>0</v>
      </c>
      <c r="J157" s="58">
        <f t="shared" si="4"/>
        <v>0</v>
      </c>
    </row>
    <row r="158" spans="1:10" s="75" customFormat="1" ht="14.25" customHeight="1" x14ac:dyDescent="0.25">
      <c r="A158" s="164">
        <v>243</v>
      </c>
      <c r="B158" s="78" t="s">
        <v>148</v>
      </c>
      <c r="C158" s="58">
        <v>0</v>
      </c>
      <c r="D158" s="58">
        <v>0</v>
      </c>
      <c r="E158" s="58">
        <v>0</v>
      </c>
      <c r="F158" s="58">
        <v>0</v>
      </c>
      <c r="G158" s="58"/>
      <c r="H158" s="58">
        <v>0</v>
      </c>
      <c r="I158" s="58">
        <v>0</v>
      </c>
      <c r="J158" s="58">
        <f t="shared" si="4"/>
        <v>0</v>
      </c>
    </row>
    <row r="159" spans="1:10" s="75" customFormat="1" ht="14.25" customHeight="1" x14ac:dyDescent="0.25">
      <c r="A159" s="164">
        <v>2431</v>
      </c>
      <c r="B159" s="78" t="s">
        <v>148</v>
      </c>
      <c r="C159" s="58">
        <v>0</v>
      </c>
      <c r="D159" s="58">
        <v>0</v>
      </c>
      <c r="E159" s="58">
        <v>0</v>
      </c>
      <c r="F159" s="58">
        <v>0</v>
      </c>
      <c r="G159" s="58"/>
      <c r="H159" s="58">
        <v>0</v>
      </c>
      <c r="I159" s="58">
        <v>0</v>
      </c>
      <c r="J159" s="58">
        <f t="shared" si="4"/>
        <v>0</v>
      </c>
    </row>
    <row r="160" spans="1:10" s="75" customFormat="1" ht="14.25" customHeight="1" x14ac:dyDescent="0.25">
      <c r="A160" s="164">
        <v>244</v>
      </c>
      <c r="B160" s="78" t="s">
        <v>149</v>
      </c>
      <c r="C160" s="58">
        <v>0</v>
      </c>
      <c r="D160" s="58">
        <v>0</v>
      </c>
      <c r="E160" s="58">
        <v>0</v>
      </c>
      <c r="F160" s="58">
        <v>0</v>
      </c>
      <c r="G160" s="58"/>
      <c r="H160" s="58">
        <v>0</v>
      </c>
      <c r="I160" s="58">
        <v>0</v>
      </c>
      <c r="J160" s="58">
        <f t="shared" si="4"/>
        <v>0</v>
      </c>
    </row>
    <row r="161" spans="1:10" s="75" customFormat="1" ht="14.25" customHeight="1" x14ac:dyDescent="0.25">
      <c r="A161" s="164">
        <v>2441</v>
      </c>
      <c r="B161" s="78" t="s">
        <v>149</v>
      </c>
      <c r="C161" s="58">
        <v>0</v>
      </c>
      <c r="D161" s="58">
        <v>0</v>
      </c>
      <c r="E161" s="58">
        <v>0</v>
      </c>
      <c r="F161" s="58">
        <v>0</v>
      </c>
      <c r="G161" s="58"/>
      <c r="H161" s="58">
        <v>0</v>
      </c>
      <c r="I161" s="58">
        <v>0</v>
      </c>
      <c r="J161" s="58">
        <f t="shared" si="4"/>
        <v>0</v>
      </c>
    </row>
    <row r="162" spans="1:10" s="75" customFormat="1" ht="14.25" customHeight="1" x14ac:dyDescent="0.25">
      <c r="A162" s="164">
        <v>245</v>
      </c>
      <c r="B162" s="78" t="s">
        <v>150</v>
      </c>
      <c r="C162" s="58">
        <v>0</v>
      </c>
      <c r="D162" s="58">
        <v>0</v>
      </c>
      <c r="E162" s="58">
        <v>0</v>
      </c>
      <c r="F162" s="58">
        <v>0</v>
      </c>
      <c r="G162" s="58"/>
      <c r="H162" s="58">
        <v>0</v>
      </c>
      <c r="I162" s="58">
        <v>0</v>
      </c>
      <c r="J162" s="58">
        <f t="shared" si="4"/>
        <v>0</v>
      </c>
    </row>
    <row r="163" spans="1:10" s="75" customFormat="1" ht="14.25" customHeight="1" x14ac:dyDescent="0.25">
      <c r="A163" s="164">
        <v>2451</v>
      </c>
      <c r="B163" s="78" t="s">
        <v>150</v>
      </c>
      <c r="C163" s="58">
        <v>0</v>
      </c>
      <c r="D163" s="58">
        <v>0</v>
      </c>
      <c r="E163" s="58">
        <v>0</v>
      </c>
      <c r="F163" s="58">
        <v>0</v>
      </c>
      <c r="G163" s="58"/>
      <c r="H163" s="58">
        <v>0</v>
      </c>
      <c r="I163" s="58">
        <v>0</v>
      </c>
      <c r="J163" s="58">
        <f t="shared" si="4"/>
        <v>0</v>
      </c>
    </row>
    <row r="164" spans="1:10" s="75" customFormat="1" ht="14.25" customHeight="1" x14ac:dyDescent="0.25">
      <c r="A164" s="164">
        <v>246</v>
      </c>
      <c r="B164" s="78" t="s">
        <v>151</v>
      </c>
      <c r="C164" s="58">
        <v>0</v>
      </c>
      <c r="D164" s="58"/>
      <c r="E164" s="58"/>
      <c r="F164" s="58"/>
      <c r="G164" s="58"/>
      <c r="H164" s="58">
        <v>0</v>
      </c>
      <c r="I164" s="58">
        <v>0</v>
      </c>
      <c r="J164" s="58">
        <f t="shared" si="4"/>
        <v>0</v>
      </c>
    </row>
    <row r="165" spans="1:10" s="75" customFormat="1" ht="14.25" customHeight="1" x14ac:dyDescent="0.25">
      <c r="A165" s="164">
        <v>2461</v>
      </c>
      <c r="B165" s="78" t="s">
        <v>151</v>
      </c>
      <c r="C165" s="58">
        <v>0</v>
      </c>
      <c r="D165" s="58">
        <v>46671</v>
      </c>
      <c r="E165" s="58">
        <v>0</v>
      </c>
      <c r="F165" s="58">
        <v>6188</v>
      </c>
      <c r="G165" s="58"/>
      <c r="H165" s="58">
        <v>0</v>
      </c>
      <c r="I165" s="58">
        <v>0</v>
      </c>
      <c r="J165" s="58">
        <f t="shared" si="4"/>
        <v>52859</v>
      </c>
    </row>
    <row r="166" spans="1:10" s="75" customFormat="1" ht="14.25" customHeight="1" x14ac:dyDescent="0.25">
      <c r="A166" s="164">
        <v>247</v>
      </c>
      <c r="B166" s="78" t="s">
        <v>152</v>
      </c>
      <c r="C166" s="58">
        <v>0</v>
      </c>
      <c r="D166" s="58">
        <v>0</v>
      </c>
      <c r="E166" s="58">
        <v>0</v>
      </c>
      <c r="F166" s="58">
        <v>0</v>
      </c>
      <c r="G166" s="58"/>
      <c r="H166" s="58">
        <v>0</v>
      </c>
      <c r="I166" s="58">
        <v>0</v>
      </c>
      <c r="J166" s="58">
        <f t="shared" si="4"/>
        <v>0</v>
      </c>
    </row>
    <row r="167" spans="1:10" s="75" customFormat="1" ht="14.25" customHeight="1" x14ac:dyDescent="0.25">
      <c r="A167" s="164">
        <v>2471</v>
      </c>
      <c r="B167" s="78" t="s">
        <v>152</v>
      </c>
      <c r="C167" s="58">
        <v>0</v>
      </c>
      <c r="D167" s="58">
        <v>0</v>
      </c>
      <c r="E167" s="58">
        <v>0</v>
      </c>
      <c r="F167" s="58">
        <v>0</v>
      </c>
      <c r="G167" s="58"/>
      <c r="H167" s="58">
        <v>0</v>
      </c>
      <c r="I167" s="58">
        <v>0</v>
      </c>
      <c r="J167" s="58">
        <f t="shared" si="4"/>
        <v>0</v>
      </c>
    </row>
    <row r="168" spans="1:10" s="75" customFormat="1" ht="14.25" customHeight="1" x14ac:dyDescent="0.25">
      <c r="A168" s="164">
        <v>248</v>
      </c>
      <c r="B168" s="78" t="s">
        <v>153</v>
      </c>
      <c r="C168" s="58">
        <v>0</v>
      </c>
      <c r="D168" s="58">
        <v>0</v>
      </c>
      <c r="E168" s="58">
        <v>0</v>
      </c>
      <c r="F168" s="58">
        <v>0</v>
      </c>
      <c r="G168" s="58"/>
      <c r="H168" s="58">
        <v>0</v>
      </c>
      <c r="I168" s="58">
        <v>0</v>
      </c>
      <c r="J168" s="58">
        <f t="shared" ref="J168:J229" si="5">SUM(C168:I168)</f>
        <v>0</v>
      </c>
    </row>
    <row r="169" spans="1:10" s="75" customFormat="1" ht="14.25" customHeight="1" x14ac:dyDescent="0.25">
      <c r="A169" s="164">
        <v>2481</v>
      </c>
      <c r="B169" s="78" t="s">
        <v>154</v>
      </c>
      <c r="C169" s="58">
        <v>0</v>
      </c>
      <c r="D169" s="58">
        <v>0</v>
      </c>
      <c r="E169" s="58">
        <v>0</v>
      </c>
      <c r="F169" s="58">
        <v>0</v>
      </c>
      <c r="G169" s="58"/>
      <c r="H169" s="58">
        <v>0</v>
      </c>
      <c r="I169" s="58">
        <v>0</v>
      </c>
      <c r="J169" s="58">
        <f t="shared" si="5"/>
        <v>0</v>
      </c>
    </row>
    <row r="170" spans="1:10" s="75" customFormat="1" ht="14.25" customHeight="1" x14ac:dyDescent="0.25">
      <c r="A170" s="164">
        <v>249</v>
      </c>
      <c r="B170" s="78" t="s">
        <v>155</v>
      </c>
      <c r="C170" s="58">
        <v>0</v>
      </c>
      <c r="D170" s="58">
        <v>0</v>
      </c>
      <c r="E170" s="58">
        <v>0</v>
      </c>
      <c r="F170" s="58">
        <v>0</v>
      </c>
      <c r="G170" s="58"/>
      <c r="H170" s="58">
        <v>0</v>
      </c>
      <c r="I170" s="58">
        <v>0</v>
      </c>
      <c r="J170" s="58">
        <f t="shared" si="5"/>
        <v>0</v>
      </c>
    </row>
    <row r="171" spans="1:10" s="75" customFormat="1" ht="14.25" customHeight="1" x14ac:dyDescent="0.25">
      <c r="A171" s="164">
        <v>2491</v>
      </c>
      <c r="B171" s="78" t="s">
        <v>155</v>
      </c>
      <c r="C171" s="58">
        <v>0</v>
      </c>
      <c r="D171" s="58">
        <v>0</v>
      </c>
      <c r="E171" s="58">
        <v>0</v>
      </c>
      <c r="F171" s="58">
        <v>0</v>
      </c>
      <c r="G171" s="58"/>
      <c r="H171" s="58">
        <v>0</v>
      </c>
      <c r="I171" s="58">
        <v>0</v>
      </c>
      <c r="J171" s="58">
        <f t="shared" si="5"/>
        <v>0</v>
      </c>
    </row>
    <row r="172" spans="1:10" s="75" customFormat="1" ht="14.25" customHeight="1" x14ac:dyDescent="0.25">
      <c r="A172" s="163">
        <v>2500</v>
      </c>
      <c r="B172" s="79" t="s">
        <v>156</v>
      </c>
      <c r="C172" s="58"/>
      <c r="D172" s="58"/>
      <c r="E172" s="58"/>
      <c r="F172" s="58"/>
      <c r="G172" s="58"/>
      <c r="H172" s="58">
        <v>0</v>
      </c>
      <c r="I172" s="58">
        <v>0</v>
      </c>
      <c r="J172" s="58">
        <f t="shared" si="5"/>
        <v>0</v>
      </c>
    </row>
    <row r="173" spans="1:10" s="75" customFormat="1" ht="14.25" customHeight="1" x14ac:dyDescent="0.25">
      <c r="A173" s="164">
        <v>251</v>
      </c>
      <c r="B173" s="78" t="s">
        <v>157</v>
      </c>
      <c r="C173" s="58"/>
      <c r="D173" s="58"/>
      <c r="E173" s="58"/>
      <c r="F173" s="58"/>
      <c r="G173" s="58"/>
      <c r="H173" s="58">
        <v>0</v>
      </c>
      <c r="I173" s="58">
        <v>0</v>
      </c>
      <c r="J173" s="58">
        <f t="shared" si="5"/>
        <v>0</v>
      </c>
    </row>
    <row r="174" spans="1:10" s="75" customFormat="1" ht="14.25" customHeight="1" x14ac:dyDescent="0.25">
      <c r="A174" s="164">
        <v>2511</v>
      </c>
      <c r="B174" s="78" t="s">
        <v>157</v>
      </c>
      <c r="C174" s="58">
        <v>50000</v>
      </c>
      <c r="D174" s="58">
        <v>46671</v>
      </c>
      <c r="E174" s="58">
        <v>0</v>
      </c>
      <c r="F174" s="58">
        <v>15000</v>
      </c>
      <c r="G174" s="58"/>
      <c r="H174" s="58">
        <v>0</v>
      </c>
      <c r="I174" s="58">
        <v>0</v>
      </c>
      <c r="J174" s="58">
        <f t="shared" si="5"/>
        <v>111671</v>
      </c>
    </row>
    <row r="175" spans="1:10" s="75" customFormat="1" ht="14.25" customHeight="1" x14ac:dyDescent="0.25">
      <c r="A175" s="164">
        <v>252</v>
      </c>
      <c r="B175" s="78" t="s">
        <v>158</v>
      </c>
      <c r="C175" s="58">
        <v>0</v>
      </c>
      <c r="D175" s="58"/>
      <c r="E175" s="58"/>
      <c r="F175" s="58"/>
      <c r="G175" s="58"/>
      <c r="H175" s="58">
        <v>0</v>
      </c>
      <c r="I175" s="58">
        <v>0</v>
      </c>
      <c r="J175" s="58">
        <f t="shared" si="5"/>
        <v>0</v>
      </c>
    </row>
    <row r="176" spans="1:10" s="75" customFormat="1" ht="14.25" customHeight="1" x14ac:dyDescent="0.25">
      <c r="A176" s="164">
        <v>2521</v>
      </c>
      <c r="B176" s="78" t="s">
        <v>158</v>
      </c>
      <c r="C176" s="58">
        <v>0</v>
      </c>
      <c r="D176" s="58">
        <v>9334</v>
      </c>
      <c r="E176" s="58">
        <v>0</v>
      </c>
      <c r="F176" s="58">
        <v>1238</v>
      </c>
      <c r="G176" s="58"/>
      <c r="H176" s="58">
        <v>0</v>
      </c>
      <c r="I176" s="58">
        <v>0</v>
      </c>
      <c r="J176" s="58">
        <f t="shared" si="5"/>
        <v>10572</v>
      </c>
    </row>
    <row r="177" spans="1:10" s="75" customFormat="1" ht="14.25" customHeight="1" x14ac:dyDescent="0.25">
      <c r="A177" s="164">
        <v>253</v>
      </c>
      <c r="B177" s="78" t="s">
        <v>159</v>
      </c>
      <c r="C177" s="58">
        <v>0</v>
      </c>
      <c r="D177" s="58">
        <v>0</v>
      </c>
      <c r="E177" s="58">
        <v>0</v>
      </c>
      <c r="F177" s="58"/>
      <c r="G177" s="58"/>
      <c r="H177" s="58">
        <v>0</v>
      </c>
      <c r="I177" s="58">
        <v>0</v>
      </c>
      <c r="J177" s="58">
        <f t="shared" si="5"/>
        <v>0</v>
      </c>
    </row>
    <row r="178" spans="1:10" s="75" customFormat="1" ht="14.25" customHeight="1" x14ac:dyDescent="0.25">
      <c r="A178" s="164">
        <v>2531</v>
      </c>
      <c r="B178" s="78" t="s">
        <v>159</v>
      </c>
      <c r="C178" s="58">
        <v>0</v>
      </c>
      <c r="D178" s="58">
        <v>0</v>
      </c>
      <c r="E178" s="58">
        <v>0</v>
      </c>
      <c r="F178" s="58">
        <v>15000</v>
      </c>
      <c r="G178" s="58"/>
      <c r="H178" s="58">
        <v>0</v>
      </c>
      <c r="I178" s="58">
        <v>0</v>
      </c>
      <c r="J178" s="58">
        <f t="shared" si="5"/>
        <v>15000</v>
      </c>
    </row>
    <row r="179" spans="1:10" s="75" customFormat="1" ht="14.25" customHeight="1" x14ac:dyDescent="0.25">
      <c r="A179" s="164">
        <v>254</v>
      </c>
      <c r="B179" s="78" t="s">
        <v>160</v>
      </c>
      <c r="C179" s="58">
        <v>0</v>
      </c>
      <c r="D179" s="58">
        <v>0</v>
      </c>
      <c r="E179" s="58">
        <v>0</v>
      </c>
      <c r="F179" s="58">
        <v>0</v>
      </c>
      <c r="G179" s="58"/>
      <c r="H179" s="58">
        <v>0</v>
      </c>
      <c r="I179" s="58">
        <v>0</v>
      </c>
      <c r="J179" s="58">
        <f t="shared" si="5"/>
        <v>0</v>
      </c>
    </row>
    <row r="180" spans="1:10" s="75" customFormat="1" ht="14.25" customHeight="1" x14ac:dyDescent="0.25">
      <c r="A180" s="164">
        <v>2541</v>
      </c>
      <c r="B180" s="78" t="s">
        <v>160</v>
      </c>
      <c r="C180" s="58">
        <v>0</v>
      </c>
      <c r="D180" s="58">
        <v>0</v>
      </c>
      <c r="E180" s="58">
        <v>0</v>
      </c>
      <c r="F180" s="58">
        <v>0</v>
      </c>
      <c r="G180" s="58"/>
      <c r="H180" s="58">
        <v>0</v>
      </c>
      <c r="I180" s="58">
        <v>0</v>
      </c>
      <c r="J180" s="58">
        <f t="shared" si="5"/>
        <v>0</v>
      </c>
    </row>
    <row r="181" spans="1:10" s="75" customFormat="1" ht="14.25" customHeight="1" x14ac:dyDescent="0.25">
      <c r="A181" s="164">
        <v>255</v>
      </c>
      <c r="B181" s="78" t="s">
        <v>161</v>
      </c>
      <c r="C181" s="58"/>
      <c r="D181" s="58"/>
      <c r="E181" s="58"/>
      <c r="F181" s="58"/>
      <c r="G181" s="58"/>
      <c r="H181" s="58">
        <v>0</v>
      </c>
      <c r="I181" s="58">
        <v>0</v>
      </c>
      <c r="J181" s="58">
        <f t="shared" si="5"/>
        <v>0</v>
      </c>
    </row>
    <row r="182" spans="1:10" s="75" customFormat="1" ht="14.25" customHeight="1" x14ac:dyDescent="0.25">
      <c r="A182" s="164">
        <v>2551</v>
      </c>
      <c r="B182" s="78" t="s">
        <v>161</v>
      </c>
      <c r="C182" s="58">
        <v>85000</v>
      </c>
      <c r="D182" s="58">
        <v>46672</v>
      </c>
      <c r="E182" s="58">
        <v>0</v>
      </c>
      <c r="F182" s="58">
        <v>15000</v>
      </c>
      <c r="G182" s="58"/>
      <c r="H182" s="58">
        <v>0</v>
      </c>
      <c r="I182" s="58">
        <v>0</v>
      </c>
      <c r="J182" s="58">
        <f t="shared" si="5"/>
        <v>146672</v>
      </c>
    </row>
    <row r="183" spans="1:10" s="75" customFormat="1" ht="14.25" customHeight="1" x14ac:dyDescent="0.25">
      <c r="A183" s="164">
        <v>256</v>
      </c>
      <c r="B183" s="78" t="s">
        <v>162</v>
      </c>
      <c r="C183" s="58">
        <v>0</v>
      </c>
      <c r="D183" s="58">
        <v>0</v>
      </c>
      <c r="E183" s="58">
        <v>0</v>
      </c>
      <c r="F183" s="58">
        <v>0</v>
      </c>
      <c r="G183" s="58"/>
      <c r="H183" s="58">
        <v>0</v>
      </c>
      <c r="I183" s="58">
        <v>0</v>
      </c>
      <c r="J183" s="58">
        <f t="shared" si="5"/>
        <v>0</v>
      </c>
    </row>
    <row r="184" spans="1:10" s="75" customFormat="1" ht="14.25" customHeight="1" x14ac:dyDescent="0.25">
      <c r="A184" s="164">
        <v>2561</v>
      </c>
      <c r="B184" s="78" t="s">
        <v>162</v>
      </c>
      <c r="C184" s="58">
        <v>0</v>
      </c>
      <c r="D184" s="58">
        <v>0</v>
      </c>
      <c r="E184" s="58">
        <v>0</v>
      </c>
      <c r="F184" s="58">
        <v>0</v>
      </c>
      <c r="G184" s="58"/>
      <c r="H184" s="58">
        <v>0</v>
      </c>
      <c r="I184" s="58">
        <v>0</v>
      </c>
      <c r="J184" s="58">
        <f t="shared" si="5"/>
        <v>0</v>
      </c>
    </row>
    <row r="185" spans="1:10" s="75" customFormat="1" ht="14.25" customHeight="1" x14ac:dyDescent="0.25">
      <c r="A185" s="164">
        <v>259</v>
      </c>
      <c r="B185" s="78" t="s">
        <v>163</v>
      </c>
      <c r="C185" s="58">
        <v>0</v>
      </c>
      <c r="D185" s="58">
        <v>0</v>
      </c>
      <c r="E185" s="58">
        <v>0</v>
      </c>
      <c r="F185" s="58">
        <v>0</v>
      </c>
      <c r="G185" s="58"/>
      <c r="H185" s="58">
        <v>0</v>
      </c>
      <c r="I185" s="58">
        <v>0</v>
      </c>
      <c r="J185" s="58">
        <f t="shared" si="5"/>
        <v>0</v>
      </c>
    </row>
    <row r="186" spans="1:10" s="75" customFormat="1" ht="14.25" customHeight="1" x14ac:dyDescent="0.25">
      <c r="A186" s="164">
        <v>2591</v>
      </c>
      <c r="B186" s="78" t="s">
        <v>163</v>
      </c>
      <c r="C186" s="58">
        <v>0</v>
      </c>
      <c r="D186" s="58">
        <v>0</v>
      </c>
      <c r="E186" s="58">
        <v>0</v>
      </c>
      <c r="F186" s="58">
        <v>0</v>
      </c>
      <c r="G186" s="58"/>
      <c r="H186" s="58">
        <v>0</v>
      </c>
      <c r="I186" s="58">
        <v>0</v>
      </c>
      <c r="J186" s="58">
        <f t="shared" si="5"/>
        <v>0</v>
      </c>
    </row>
    <row r="187" spans="1:10" s="75" customFormat="1" ht="14.25" customHeight="1" x14ac:dyDescent="0.25">
      <c r="A187" s="163">
        <v>2600</v>
      </c>
      <c r="B187" s="119" t="s">
        <v>164</v>
      </c>
      <c r="C187" s="58"/>
      <c r="D187" s="58"/>
      <c r="E187" s="58"/>
      <c r="F187" s="58"/>
      <c r="G187" s="58"/>
      <c r="H187" s="58">
        <v>0</v>
      </c>
      <c r="I187" s="58">
        <v>0</v>
      </c>
      <c r="J187" s="58">
        <f t="shared" si="5"/>
        <v>0</v>
      </c>
    </row>
    <row r="188" spans="1:10" s="75" customFormat="1" ht="14.25" customHeight="1" x14ac:dyDescent="0.25">
      <c r="A188" s="164">
        <v>261</v>
      </c>
      <c r="B188" s="78" t="s">
        <v>165</v>
      </c>
      <c r="C188" s="58"/>
      <c r="D188" s="58"/>
      <c r="E188" s="58"/>
      <c r="F188" s="58"/>
      <c r="G188" s="58"/>
      <c r="H188" s="58">
        <v>0</v>
      </c>
      <c r="I188" s="58">
        <v>0</v>
      </c>
      <c r="J188" s="58">
        <f t="shared" si="5"/>
        <v>0</v>
      </c>
    </row>
    <row r="189" spans="1:10" s="75" customFormat="1" ht="28.5" customHeight="1" x14ac:dyDescent="0.25">
      <c r="A189" s="164">
        <v>2611</v>
      </c>
      <c r="B189" s="78" t="s">
        <v>166</v>
      </c>
      <c r="C189" s="114">
        <f>30000*0.5</f>
        <v>15000</v>
      </c>
      <c r="D189" s="58">
        <v>0</v>
      </c>
      <c r="E189" s="114">
        <f>75000*0.5</f>
        <v>37500</v>
      </c>
      <c r="F189" s="114">
        <f>180000*0.5</f>
        <v>90000</v>
      </c>
      <c r="G189" s="114"/>
      <c r="H189" s="58">
        <v>0</v>
      </c>
      <c r="I189" s="58">
        <v>0</v>
      </c>
      <c r="J189" s="58">
        <f t="shared" si="5"/>
        <v>142500</v>
      </c>
    </row>
    <row r="190" spans="1:10" s="75" customFormat="1" ht="29.25" customHeight="1" x14ac:dyDescent="0.25">
      <c r="A190" s="164">
        <v>2612</v>
      </c>
      <c r="B190" s="78" t="s">
        <v>167</v>
      </c>
      <c r="C190" s="58">
        <v>0</v>
      </c>
      <c r="D190" s="58">
        <v>0</v>
      </c>
      <c r="E190" s="58">
        <v>0</v>
      </c>
      <c r="F190" s="58">
        <v>0</v>
      </c>
      <c r="G190" s="58"/>
      <c r="H190" s="58">
        <v>0</v>
      </c>
      <c r="I190" s="58">
        <v>0</v>
      </c>
      <c r="J190" s="58">
        <f t="shared" si="5"/>
        <v>0</v>
      </c>
    </row>
    <row r="191" spans="1:10" s="75" customFormat="1" ht="24.75" customHeight="1" x14ac:dyDescent="0.25">
      <c r="A191" s="164">
        <v>2613</v>
      </c>
      <c r="B191" s="78" t="s">
        <v>168</v>
      </c>
      <c r="C191" s="58">
        <v>0</v>
      </c>
      <c r="D191" s="58">
        <v>0</v>
      </c>
      <c r="E191" s="58">
        <v>0</v>
      </c>
      <c r="F191" s="58">
        <v>0</v>
      </c>
      <c r="G191" s="58"/>
      <c r="H191" s="58">
        <v>0</v>
      </c>
      <c r="I191" s="58">
        <v>0</v>
      </c>
      <c r="J191" s="58">
        <f t="shared" si="5"/>
        <v>0</v>
      </c>
    </row>
    <row r="192" spans="1:10" s="75" customFormat="1" ht="24.75" customHeight="1" x14ac:dyDescent="0.25">
      <c r="A192" s="164">
        <v>2614</v>
      </c>
      <c r="B192" s="78" t="s">
        <v>169</v>
      </c>
      <c r="C192" s="58">
        <v>0</v>
      </c>
      <c r="D192" s="58">
        <v>0</v>
      </c>
      <c r="E192" s="58">
        <v>0</v>
      </c>
      <c r="F192" s="58">
        <v>0</v>
      </c>
      <c r="G192" s="58"/>
      <c r="H192" s="58">
        <v>0</v>
      </c>
      <c r="I192" s="58">
        <v>0</v>
      </c>
      <c r="J192" s="58">
        <f t="shared" si="5"/>
        <v>0</v>
      </c>
    </row>
    <row r="193" spans="1:10" s="75" customFormat="1" ht="30" customHeight="1" x14ac:dyDescent="0.25">
      <c r="A193" s="165">
        <v>2700</v>
      </c>
      <c r="B193" s="79" t="s">
        <v>170</v>
      </c>
      <c r="C193" s="58"/>
      <c r="D193" s="58">
        <v>0</v>
      </c>
      <c r="E193" s="58"/>
      <c r="F193" s="58"/>
      <c r="G193" s="58"/>
      <c r="H193" s="58">
        <v>0</v>
      </c>
      <c r="I193" s="58">
        <v>0</v>
      </c>
      <c r="J193" s="58">
        <f t="shared" si="5"/>
        <v>0</v>
      </c>
    </row>
    <row r="194" spans="1:10" s="75" customFormat="1" ht="14.25" customHeight="1" x14ac:dyDescent="0.25">
      <c r="A194" s="164">
        <v>271</v>
      </c>
      <c r="B194" s="78" t="s">
        <v>171</v>
      </c>
      <c r="C194" s="58"/>
      <c r="D194" s="58">
        <v>0</v>
      </c>
      <c r="E194" s="58"/>
      <c r="F194" s="58"/>
      <c r="G194" s="58"/>
      <c r="H194" s="58">
        <v>0</v>
      </c>
      <c r="I194" s="58">
        <v>0</v>
      </c>
      <c r="J194" s="58">
        <f t="shared" si="5"/>
        <v>0</v>
      </c>
    </row>
    <row r="195" spans="1:10" s="75" customFormat="1" ht="14.25" customHeight="1" x14ac:dyDescent="0.25">
      <c r="A195" s="164">
        <v>2711</v>
      </c>
      <c r="B195" s="78" t="s">
        <v>172</v>
      </c>
      <c r="C195" s="58">
        <v>32000</v>
      </c>
      <c r="D195" s="58">
        <v>0</v>
      </c>
      <c r="E195" s="58">
        <v>70000</v>
      </c>
      <c r="F195" s="58">
        <v>89957</v>
      </c>
      <c r="G195" s="58"/>
      <c r="H195" s="58">
        <v>0</v>
      </c>
      <c r="I195" s="58">
        <v>0</v>
      </c>
      <c r="J195" s="58">
        <f t="shared" si="5"/>
        <v>191957</v>
      </c>
    </row>
    <row r="196" spans="1:10" s="75" customFormat="1" ht="14.25" customHeight="1" x14ac:dyDescent="0.25">
      <c r="A196" s="164">
        <v>272</v>
      </c>
      <c r="B196" s="78" t="s">
        <v>173</v>
      </c>
      <c r="C196" s="58">
        <v>0</v>
      </c>
      <c r="D196" s="58">
        <v>0</v>
      </c>
      <c r="E196" s="58">
        <v>0</v>
      </c>
      <c r="F196" s="58">
        <v>0</v>
      </c>
      <c r="G196" s="58"/>
      <c r="H196" s="58">
        <v>0</v>
      </c>
      <c r="I196" s="58">
        <v>0</v>
      </c>
      <c r="J196" s="58">
        <f t="shared" si="5"/>
        <v>0</v>
      </c>
    </row>
    <row r="197" spans="1:10" s="75" customFormat="1" ht="14.25" customHeight="1" x14ac:dyDescent="0.25">
      <c r="A197" s="164">
        <v>2721</v>
      </c>
      <c r="B197" s="78" t="s">
        <v>173</v>
      </c>
      <c r="C197" s="58">
        <v>0</v>
      </c>
      <c r="D197" s="58">
        <v>0</v>
      </c>
      <c r="E197" s="58">
        <v>0</v>
      </c>
      <c r="F197" s="58">
        <v>0</v>
      </c>
      <c r="G197" s="58"/>
      <c r="H197" s="58">
        <v>0</v>
      </c>
      <c r="I197" s="58">
        <v>0</v>
      </c>
      <c r="J197" s="58">
        <f t="shared" si="5"/>
        <v>0</v>
      </c>
    </row>
    <row r="198" spans="1:10" s="75" customFormat="1" ht="14.25" customHeight="1" x14ac:dyDescent="0.25">
      <c r="A198" s="164">
        <v>273</v>
      </c>
      <c r="B198" s="78" t="s">
        <v>174</v>
      </c>
      <c r="C198" s="58">
        <v>0</v>
      </c>
      <c r="D198" s="58">
        <v>0</v>
      </c>
      <c r="E198" s="58">
        <v>0</v>
      </c>
      <c r="F198" s="58"/>
      <c r="G198" s="58"/>
      <c r="H198" s="58">
        <v>0</v>
      </c>
      <c r="I198" s="58">
        <v>0</v>
      </c>
      <c r="J198" s="58">
        <f t="shared" si="5"/>
        <v>0</v>
      </c>
    </row>
    <row r="199" spans="1:10" s="75" customFormat="1" ht="14.25" customHeight="1" x14ac:dyDescent="0.25">
      <c r="A199" s="164">
        <v>2731</v>
      </c>
      <c r="B199" s="78" t="s">
        <v>174</v>
      </c>
      <c r="C199" s="58">
        <v>0</v>
      </c>
      <c r="D199" s="58">
        <v>0</v>
      </c>
      <c r="E199" s="58">
        <v>0</v>
      </c>
      <c r="F199" s="88">
        <v>112200</v>
      </c>
      <c r="G199" s="58"/>
      <c r="H199" s="58">
        <v>0</v>
      </c>
      <c r="I199" s="58">
        <v>0</v>
      </c>
      <c r="J199" s="58">
        <f t="shared" si="5"/>
        <v>112200</v>
      </c>
    </row>
    <row r="200" spans="1:10" s="75" customFormat="1" ht="14.25" customHeight="1" x14ac:dyDescent="0.25">
      <c r="A200" s="164">
        <v>274</v>
      </c>
      <c r="B200" s="78" t="s">
        <v>175</v>
      </c>
      <c r="C200" s="58">
        <v>0</v>
      </c>
      <c r="D200" s="58">
        <v>0</v>
      </c>
      <c r="E200" s="58">
        <v>0</v>
      </c>
      <c r="F200" s="58">
        <v>0</v>
      </c>
      <c r="G200" s="58"/>
      <c r="H200" s="58">
        <v>0</v>
      </c>
      <c r="I200" s="58">
        <v>0</v>
      </c>
      <c r="J200" s="58">
        <f t="shared" si="5"/>
        <v>0</v>
      </c>
    </row>
    <row r="201" spans="1:10" s="75" customFormat="1" ht="14.25" customHeight="1" x14ac:dyDescent="0.25">
      <c r="A201" s="164">
        <v>2741</v>
      </c>
      <c r="B201" s="78" t="s">
        <v>175</v>
      </c>
      <c r="C201" s="58">
        <v>0</v>
      </c>
      <c r="D201" s="58">
        <v>0</v>
      </c>
      <c r="E201" s="58">
        <v>0</v>
      </c>
      <c r="F201" s="58">
        <v>0</v>
      </c>
      <c r="G201" s="58"/>
      <c r="H201" s="58">
        <v>0</v>
      </c>
      <c r="I201" s="58">
        <v>0</v>
      </c>
      <c r="J201" s="58">
        <f t="shared" si="5"/>
        <v>0</v>
      </c>
    </row>
    <row r="202" spans="1:10" s="75" customFormat="1" ht="14.25" customHeight="1" x14ac:dyDescent="0.25">
      <c r="A202" s="164">
        <v>275</v>
      </c>
      <c r="B202" s="78" t="s">
        <v>176</v>
      </c>
      <c r="C202" s="58">
        <v>0</v>
      </c>
      <c r="D202" s="58">
        <v>0</v>
      </c>
      <c r="E202" s="58">
        <v>0</v>
      </c>
      <c r="F202" s="58">
        <v>0</v>
      </c>
      <c r="G202" s="58"/>
      <c r="H202" s="58">
        <v>0</v>
      </c>
      <c r="I202" s="58">
        <v>0</v>
      </c>
      <c r="J202" s="58">
        <f t="shared" si="5"/>
        <v>0</v>
      </c>
    </row>
    <row r="203" spans="1:10" s="75" customFormat="1" ht="14.25" customHeight="1" x14ac:dyDescent="0.25">
      <c r="A203" s="164">
        <v>2751</v>
      </c>
      <c r="B203" s="78" t="s">
        <v>176</v>
      </c>
      <c r="C203" s="58">
        <v>0</v>
      </c>
      <c r="D203" s="58">
        <v>0</v>
      </c>
      <c r="E203" s="58">
        <v>0</v>
      </c>
      <c r="F203" s="58">
        <v>0</v>
      </c>
      <c r="G203" s="58"/>
      <c r="H203" s="58">
        <v>0</v>
      </c>
      <c r="I203" s="58">
        <v>0</v>
      </c>
      <c r="J203" s="58">
        <f t="shared" si="5"/>
        <v>0</v>
      </c>
    </row>
    <row r="204" spans="1:10" s="75" customFormat="1" ht="14.25" customHeight="1" x14ac:dyDescent="0.25">
      <c r="A204" s="163">
        <v>2800</v>
      </c>
      <c r="B204" s="79" t="s">
        <v>177</v>
      </c>
      <c r="C204" s="58">
        <v>0</v>
      </c>
      <c r="D204" s="58">
        <v>0</v>
      </c>
      <c r="E204" s="58">
        <v>0</v>
      </c>
      <c r="F204" s="58">
        <v>0</v>
      </c>
      <c r="G204" s="58"/>
      <c r="H204" s="58">
        <v>0</v>
      </c>
      <c r="I204" s="58">
        <v>0</v>
      </c>
      <c r="J204" s="58">
        <f t="shared" si="5"/>
        <v>0</v>
      </c>
    </row>
    <row r="205" spans="1:10" s="75" customFormat="1" ht="14.25" customHeight="1" x14ac:dyDescent="0.25">
      <c r="A205" s="164">
        <v>281</v>
      </c>
      <c r="B205" s="78" t="s">
        <v>178</v>
      </c>
      <c r="C205" s="58">
        <v>0</v>
      </c>
      <c r="D205" s="58">
        <v>0</v>
      </c>
      <c r="E205" s="58">
        <v>0</v>
      </c>
      <c r="F205" s="58">
        <v>0</v>
      </c>
      <c r="G205" s="58"/>
      <c r="H205" s="58">
        <v>0</v>
      </c>
      <c r="I205" s="58">
        <v>0</v>
      </c>
      <c r="J205" s="58">
        <f t="shared" si="5"/>
        <v>0</v>
      </c>
    </row>
    <row r="206" spans="1:10" s="75" customFormat="1" ht="14.25" customHeight="1" x14ac:dyDescent="0.25">
      <c r="A206" s="164">
        <v>2811</v>
      </c>
      <c r="B206" s="78" t="s">
        <v>178</v>
      </c>
      <c r="C206" s="58">
        <v>0</v>
      </c>
      <c r="D206" s="58">
        <v>0</v>
      </c>
      <c r="E206" s="58">
        <v>0</v>
      </c>
      <c r="F206" s="58">
        <v>0</v>
      </c>
      <c r="G206" s="58"/>
      <c r="H206" s="58">
        <v>0</v>
      </c>
      <c r="I206" s="58">
        <v>0</v>
      </c>
      <c r="J206" s="58">
        <f t="shared" si="5"/>
        <v>0</v>
      </c>
    </row>
    <row r="207" spans="1:10" s="75" customFormat="1" ht="14.25" customHeight="1" x14ac:dyDescent="0.25">
      <c r="A207" s="164">
        <v>282</v>
      </c>
      <c r="B207" s="78" t="s">
        <v>179</v>
      </c>
      <c r="C207" s="58">
        <v>0</v>
      </c>
      <c r="D207" s="58">
        <v>0</v>
      </c>
      <c r="E207" s="58">
        <v>0</v>
      </c>
      <c r="F207" s="58">
        <v>0</v>
      </c>
      <c r="G207" s="58"/>
      <c r="H207" s="58">
        <v>0</v>
      </c>
      <c r="I207" s="58">
        <v>0</v>
      </c>
      <c r="J207" s="58">
        <f t="shared" si="5"/>
        <v>0</v>
      </c>
    </row>
    <row r="208" spans="1:10" s="75" customFormat="1" ht="14.25" customHeight="1" x14ac:dyDescent="0.25">
      <c r="A208" s="164">
        <v>2821</v>
      </c>
      <c r="B208" s="78" t="s">
        <v>179</v>
      </c>
      <c r="C208" s="58">
        <v>0</v>
      </c>
      <c r="D208" s="58">
        <v>0</v>
      </c>
      <c r="E208" s="58">
        <v>0</v>
      </c>
      <c r="F208" s="58">
        <v>0</v>
      </c>
      <c r="G208" s="58"/>
      <c r="H208" s="58">
        <v>0</v>
      </c>
      <c r="I208" s="58">
        <v>0</v>
      </c>
      <c r="J208" s="58">
        <f t="shared" si="5"/>
        <v>0</v>
      </c>
    </row>
    <row r="209" spans="1:10" s="75" customFormat="1" ht="14.25" customHeight="1" x14ac:dyDescent="0.25">
      <c r="A209" s="164">
        <v>283</v>
      </c>
      <c r="B209" s="78" t="s">
        <v>180</v>
      </c>
      <c r="C209" s="58">
        <v>0</v>
      </c>
      <c r="D209" s="58">
        <v>0</v>
      </c>
      <c r="E209" s="58">
        <v>0</v>
      </c>
      <c r="F209" s="58">
        <v>0</v>
      </c>
      <c r="G209" s="58"/>
      <c r="H209" s="58">
        <v>0</v>
      </c>
      <c r="I209" s="58">
        <v>0</v>
      </c>
      <c r="J209" s="58">
        <f t="shared" si="5"/>
        <v>0</v>
      </c>
    </row>
    <row r="210" spans="1:10" s="75" customFormat="1" ht="14.25" customHeight="1" x14ac:dyDescent="0.25">
      <c r="A210" s="164">
        <v>2831</v>
      </c>
      <c r="B210" s="78" t="s">
        <v>181</v>
      </c>
      <c r="C210" s="58">
        <v>0</v>
      </c>
      <c r="D210" s="58">
        <v>0</v>
      </c>
      <c r="E210" s="58">
        <v>0</v>
      </c>
      <c r="F210" s="58">
        <v>0</v>
      </c>
      <c r="G210" s="58"/>
      <c r="H210" s="58">
        <v>0</v>
      </c>
      <c r="I210" s="58">
        <v>0</v>
      </c>
      <c r="J210" s="58">
        <f t="shared" si="5"/>
        <v>0</v>
      </c>
    </row>
    <row r="211" spans="1:10" s="75" customFormat="1" ht="14.25" customHeight="1" x14ac:dyDescent="0.25">
      <c r="A211" s="163">
        <v>2900</v>
      </c>
      <c r="B211" s="79" t="s">
        <v>182</v>
      </c>
      <c r="C211" s="58">
        <v>0</v>
      </c>
      <c r="D211" s="58"/>
      <c r="E211" s="58"/>
      <c r="F211" s="58"/>
      <c r="G211" s="58"/>
      <c r="H211" s="58">
        <v>0</v>
      </c>
      <c r="I211" s="58">
        <v>0</v>
      </c>
      <c r="J211" s="58">
        <f t="shared" si="5"/>
        <v>0</v>
      </c>
    </row>
    <row r="212" spans="1:10" s="75" customFormat="1" ht="14.25" customHeight="1" x14ac:dyDescent="0.25">
      <c r="A212" s="164">
        <v>291</v>
      </c>
      <c r="B212" s="82" t="s">
        <v>183</v>
      </c>
      <c r="C212" s="58">
        <v>0</v>
      </c>
      <c r="D212" s="58"/>
      <c r="E212" s="58"/>
      <c r="F212" s="58"/>
      <c r="G212" s="58"/>
      <c r="H212" s="58">
        <v>0</v>
      </c>
      <c r="I212" s="58">
        <v>0</v>
      </c>
      <c r="J212" s="58">
        <f t="shared" si="5"/>
        <v>0</v>
      </c>
    </row>
    <row r="213" spans="1:10" s="75" customFormat="1" ht="14.25" customHeight="1" x14ac:dyDescent="0.25">
      <c r="A213" s="164">
        <v>2911</v>
      </c>
      <c r="B213" s="82" t="s">
        <v>183</v>
      </c>
      <c r="C213" s="58">
        <v>0</v>
      </c>
      <c r="D213" s="58">
        <v>0</v>
      </c>
      <c r="E213" s="58">
        <v>0</v>
      </c>
      <c r="F213" s="58">
        <v>30000</v>
      </c>
      <c r="G213" s="58"/>
      <c r="H213" s="58">
        <v>0</v>
      </c>
      <c r="I213" s="58">
        <v>0</v>
      </c>
      <c r="J213" s="58">
        <f t="shared" si="5"/>
        <v>30000</v>
      </c>
    </row>
    <row r="214" spans="1:10" s="75" customFormat="1" ht="14.25" customHeight="1" x14ac:dyDescent="0.25">
      <c r="A214" s="164">
        <v>292</v>
      </c>
      <c r="B214" s="82" t="s">
        <v>184</v>
      </c>
      <c r="C214" s="58">
        <v>0</v>
      </c>
      <c r="D214" s="58">
        <v>0</v>
      </c>
      <c r="E214" s="58">
        <v>0</v>
      </c>
      <c r="F214" s="58">
        <v>0</v>
      </c>
      <c r="G214" s="58"/>
      <c r="H214" s="58">
        <v>0</v>
      </c>
      <c r="I214" s="58">
        <v>0</v>
      </c>
      <c r="J214" s="58">
        <f t="shared" si="5"/>
        <v>0</v>
      </c>
    </row>
    <row r="215" spans="1:10" s="75" customFormat="1" ht="14.25" customHeight="1" x14ac:dyDescent="0.25">
      <c r="A215" s="164">
        <v>2921</v>
      </c>
      <c r="B215" s="82" t="s">
        <v>184</v>
      </c>
      <c r="C215" s="58">
        <v>0</v>
      </c>
      <c r="D215" s="58">
        <v>0</v>
      </c>
      <c r="E215" s="58">
        <v>0</v>
      </c>
      <c r="F215" s="58">
        <v>0</v>
      </c>
      <c r="G215" s="58"/>
      <c r="H215" s="58">
        <v>0</v>
      </c>
      <c r="I215" s="58">
        <v>0</v>
      </c>
      <c r="J215" s="58">
        <f t="shared" si="5"/>
        <v>0</v>
      </c>
    </row>
    <row r="216" spans="1:10" s="85" customFormat="1" ht="27.75" customHeight="1" x14ac:dyDescent="0.25">
      <c r="A216" s="166">
        <v>293</v>
      </c>
      <c r="B216" s="78" t="s">
        <v>185</v>
      </c>
      <c r="C216" s="58">
        <v>0</v>
      </c>
      <c r="D216" s="58">
        <v>0</v>
      </c>
      <c r="E216" s="58">
        <v>0</v>
      </c>
      <c r="F216" s="58">
        <v>0</v>
      </c>
      <c r="G216" s="58"/>
      <c r="H216" s="58">
        <v>0</v>
      </c>
      <c r="I216" s="58">
        <v>0</v>
      </c>
      <c r="J216" s="58">
        <f t="shared" si="5"/>
        <v>0</v>
      </c>
    </row>
    <row r="217" spans="1:10" s="75" customFormat="1" ht="23.25" customHeight="1" x14ac:dyDescent="0.25">
      <c r="A217" s="164">
        <v>2931</v>
      </c>
      <c r="B217" s="78" t="s">
        <v>185</v>
      </c>
      <c r="C217" s="58">
        <v>0</v>
      </c>
      <c r="D217" s="58">
        <v>0</v>
      </c>
      <c r="E217" s="58">
        <v>0</v>
      </c>
      <c r="F217" s="58">
        <v>0</v>
      </c>
      <c r="G217" s="58"/>
      <c r="H217" s="58">
        <v>0</v>
      </c>
      <c r="I217" s="58">
        <v>0</v>
      </c>
      <c r="J217" s="58">
        <f t="shared" si="5"/>
        <v>0</v>
      </c>
    </row>
    <row r="218" spans="1:10" s="75" customFormat="1" ht="24.75" customHeight="1" x14ac:dyDescent="0.25">
      <c r="A218" s="164">
        <v>294</v>
      </c>
      <c r="B218" s="78" t="s">
        <v>186</v>
      </c>
      <c r="C218" s="58">
        <v>0</v>
      </c>
      <c r="D218" s="58"/>
      <c r="E218" s="58"/>
      <c r="F218" s="58"/>
      <c r="G218" s="58"/>
      <c r="H218" s="58">
        <v>0</v>
      </c>
      <c r="I218" s="58">
        <v>0</v>
      </c>
      <c r="J218" s="58">
        <f t="shared" si="5"/>
        <v>0</v>
      </c>
    </row>
    <row r="219" spans="1:10" s="75" customFormat="1" ht="26.25" customHeight="1" x14ac:dyDescent="0.25">
      <c r="A219" s="164">
        <v>2941</v>
      </c>
      <c r="B219" s="78" t="s">
        <v>187</v>
      </c>
      <c r="C219" s="58">
        <v>0</v>
      </c>
      <c r="D219" s="58">
        <v>66975</v>
      </c>
      <c r="E219" s="58">
        <v>0</v>
      </c>
      <c r="F219" s="58">
        <v>8880</v>
      </c>
      <c r="G219" s="58"/>
      <c r="H219" s="58">
        <v>0</v>
      </c>
      <c r="I219" s="58">
        <v>0</v>
      </c>
      <c r="J219" s="58">
        <f t="shared" si="5"/>
        <v>75855</v>
      </c>
    </row>
    <row r="220" spans="1:10" s="75" customFormat="1" ht="26.25" customHeight="1" x14ac:dyDescent="0.25">
      <c r="A220" s="164">
        <v>295</v>
      </c>
      <c r="B220" s="78" t="s">
        <v>188</v>
      </c>
      <c r="C220" s="58">
        <v>0</v>
      </c>
      <c r="D220" s="58">
        <v>0</v>
      </c>
      <c r="E220" s="58">
        <v>0</v>
      </c>
      <c r="F220" s="58">
        <v>0</v>
      </c>
      <c r="G220" s="58"/>
      <c r="H220" s="58">
        <v>0</v>
      </c>
      <c r="I220" s="58">
        <v>0</v>
      </c>
      <c r="J220" s="58">
        <f t="shared" si="5"/>
        <v>0</v>
      </c>
    </row>
    <row r="221" spans="1:10" s="75" customFormat="1" ht="29.25" customHeight="1" x14ac:dyDescent="0.25">
      <c r="A221" s="164">
        <v>2951</v>
      </c>
      <c r="B221" s="78" t="s">
        <v>188</v>
      </c>
      <c r="C221" s="58">
        <v>0</v>
      </c>
      <c r="D221" s="58">
        <v>0</v>
      </c>
      <c r="E221" s="58">
        <v>0</v>
      </c>
      <c r="F221" s="58">
        <v>0</v>
      </c>
      <c r="G221" s="58"/>
      <c r="H221" s="58">
        <v>0</v>
      </c>
      <c r="I221" s="58">
        <v>0</v>
      </c>
      <c r="J221" s="58">
        <f t="shared" si="5"/>
        <v>0</v>
      </c>
    </row>
    <row r="222" spans="1:10" s="75" customFormat="1" ht="14.25" customHeight="1" x14ac:dyDescent="0.25">
      <c r="A222" s="164">
        <v>296</v>
      </c>
      <c r="B222" s="82" t="s">
        <v>189</v>
      </c>
      <c r="C222" s="58">
        <v>0</v>
      </c>
      <c r="D222" s="58">
        <v>0</v>
      </c>
      <c r="E222" s="58">
        <v>0</v>
      </c>
      <c r="F222" s="58">
        <v>0</v>
      </c>
      <c r="G222" s="58"/>
      <c r="H222" s="58">
        <v>0</v>
      </c>
      <c r="I222" s="58">
        <v>0</v>
      </c>
      <c r="J222" s="58">
        <f t="shared" si="5"/>
        <v>0</v>
      </c>
    </row>
    <row r="223" spans="1:10" s="75" customFormat="1" ht="14.25" customHeight="1" x14ac:dyDescent="0.25">
      <c r="A223" s="164">
        <v>2961</v>
      </c>
      <c r="B223" s="82" t="s">
        <v>189</v>
      </c>
      <c r="C223" s="58">
        <v>0</v>
      </c>
      <c r="D223" s="58">
        <v>0</v>
      </c>
      <c r="E223" s="58">
        <v>0</v>
      </c>
      <c r="F223" s="58">
        <v>0</v>
      </c>
      <c r="G223" s="58"/>
      <c r="H223" s="58">
        <v>0</v>
      </c>
      <c r="I223" s="58">
        <v>0</v>
      </c>
      <c r="J223" s="58">
        <f t="shared" si="5"/>
        <v>0</v>
      </c>
    </row>
    <row r="224" spans="1:10" s="75" customFormat="1" ht="27.75" customHeight="1" x14ac:dyDescent="0.25">
      <c r="A224" s="164">
        <v>297</v>
      </c>
      <c r="B224" s="78" t="s">
        <v>190</v>
      </c>
      <c r="C224" s="58">
        <v>0</v>
      </c>
      <c r="D224" s="58">
        <v>0</v>
      </c>
      <c r="E224" s="58">
        <v>0</v>
      </c>
      <c r="F224" s="58">
        <v>0</v>
      </c>
      <c r="G224" s="58"/>
      <c r="H224" s="58">
        <v>0</v>
      </c>
      <c r="I224" s="58">
        <v>0</v>
      </c>
      <c r="J224" s="58">
        <f t="shared" si="5"/>
        <v>0</v>
      </c>
    </row>
    <row r="225" spans="1:10" s="75" customFormat="1" ht="25.5" customHeight="1" x14ac:dyDescent="0.25">
      <c r="A225" s="164">
        <v>2971</v>
      </c>
      <c r="B225" s="78" t="s">
        <v>190</v>
      </c>
      <c r="C225" s="58">
        <v>0</v>
      </c>
      <c r="D225" s="58">
        <v>0</v>
      </c>
      <c r="E225" s="58">
        <v>0</v>
      </c>
      <c r="F225" s="58">
        <v>0</v>
      </c>
      <c r="G225" s="58"/>
      <c r="H225" s="58">
        <v>0</v>
      </c>
      <c r="I225" s="58">
        <v>0</v>
      </c>
      <c r="J225" s="58">
        <f t="shared" si="5"/>
        <v>0</v>
      </c>
    </row>
    <row r="226" spans="1:10" s="75" customFormat="1" ht="22.5" customHeight="1" x14ac:dyDescent="0.25">
      <c r="A226" s="164">
        <v>298</v>
      </c>
      <c r="B226" s="82" t="s">
        <v>191</v>
      </c>
      <c r="C226" s="58">
        <v>0</v>
      </c>
      <c r="D226" s="58">
        <v>0</v>
      </c>
      <c r="E226" s="58">
        <v>0</v>
      </c>
      <c r="F226" s="58">
        <v>0</v>
      </c>
      <c r="G226" s="58"/>
      <c r="H226" s="58">
        <v>0</v>
      </c>
      <c r="I226" s="58">
        <v>0</v>
      </c>
      <c r="J226" s="58">
        <f t="shared" si="5"/>
        <v>0</v>
      </c>
    </row>
    <row r="227" spans="1:10" s="75" customFormat="1" ht="14.25" customHeight="1" x14ac:dyDescent="0.25">
      <c r="A227" s="164">
        <v>2981</v>
      </c>
      <c r="B227" s="82" t="s">
        <v>191</v>
      </c>
      <c r="C227" s="58">
        <v>0</v>
      </c>
      <c r="D227" s="58">
        <v>0</v>
      </c>
      <c r="E227" s="58">
        <v>0</v>
      </c>
      <c r="F227" s="58">
        <v>0</v>
      </c>
      <c r="G227" s="58"/>
      <c r="H227" s="58">
        <v>0</v>
      </c>
      <c r="I227" s="58">
        <v>0</v>
      </c>
      <c r="J227" s="58">
        <f t="shared" si="5"/>
        <v>0</v>
      </c>
    </row>
    <row r="228" spans="1:10" s="75" customFormat="1" ht="14.25" customHeight="1" x14ac:dyDescent="0.25">
      <c r="A228" s="164">
        <v>299</v>
      </c>
      <c r="B228" s="82" t="s">
        <v>192</v>
      </c>
      <c r="C228" s="58">
        <v>0</v>
      </c>
      <c r="D228" s="58">
        <v>0</v>
      </c>
      <c r="E228" s="58">
        <v>0</v>
      </c>
      <c r="F228" s="58">
        <v>0</v>
      </c>
      <c r="G228" s="58"/>
      <c r="H228" s="58">
        <v>0</v>
      </c>
      <c r="I228" s="58">
        <v>0</v>
      </c>
      <c r="J228" s="58">
        <f t="shared" si="5"/>
        <v>0</v>
      </c>
    </row>
    <row r="229" spans="1:10" s="75" customFormat="1" ht="14.25" customHeight="1" x14ac:dyDescent="0.25">
      <c r="A229" s="164">
        <v>2991</v>
      </c>
      <c r="B229" s="82" t="s">
        <v>193</v>
      </c>
      <c r="C229" s="58">
        <v>0</v>
      </c>
      <c r="D229" s="58">
        <v>0</v>
      </c>
      <c r="E229" s="58">
        <v>0</v>
      </c>
      <c r="F229" s="58">
        <v>0</v>
      </c>
      <c r="G229" s="58"/>
      <c r="H229" s="58">
        <v>0</v>
      </c>
      <c r="I229" s="58">
        <v>0</v>
      </c>
      <c r="J229" s="58">
        <f t="shared" si="5"/>
        <v>0</v>
      </c>
    </row>
    <row r="230" spans="1:10" s="81" customFormat="1" ht="12.75" x14ac:dyDescent="0.2">
      <c r="A230" s="162"/>
      <c r="B230" s="57" t="s">
        <v>194</v>
      </c>
      <c r="C230" s="57">
        <f>SUM(C103:C229)</f>
        <v>197000</v>
      </c>
      <c r="D230" s="57">
        <f t="shared" ref="D230:J230" si="6">SUM(D103:D229)</f>
        <v>435678</v>
      </c>
      <c r="E230" s="57">
        <f t="shared" si="6"/>
        <v>157500</v>
      </c>
      <c r="F230" s="57">
        <f t="shared" si="6"/>
        <v>646205</v>
      </c>
      <c r="G230" s="57">
        <f t="shared" si="6"/>
        <v>0</v>
      </c>
      <c r="H230" s="57">
        <f t="shared" si="6"/>
        <v>0</v>
      </c>
      <c r="I230" s="57">
        <f t="shared" si="6"/>
        <v>0</v>
      </c>
      <c r="J230" s="57">
        <f t="shared" si="6"/>
        <v>1436383</v>
      </c>
    </row>
    <row r="231" spans="1:10" s="75" customFormat="1" ht="13.5" x14ac:dyDescent="0.25">
      <c r="A231" s="159" t="s">
        <v>195</v>
      </c>
      <c r="B231" s="74"/>
      <c r="C231" s="58"/>
      <c r="D231" s="58"/>
      <c r="E231" s="58"/>
      <c r="F231" s="58"/>
      <c r="G231" s="58"/>
      <c r="H231" s="58"/>
      <c r="I231" s="58"/>
      <c r="J231" s="58"/>
    </row>
    <row r="232" spans="1:10" s="75" customFormat="1" ht="13.5" x14ac:dyDescent="0.25">
      <c r="A232" s="163">
        <v>3100</v>
      </c>
      <c r="B232" s="87" t="s">
        <v>196</v>
      </c>
      <c r="C232" s="58"/>
      <c r="D232" s="58"/>
      <c r="E232" s="58"/>
      <c r="F232" s="58"/>
      <c r="G232" s="58"/>
      <c r="H232" s="58">
        <v>0</v>
      </c>
      <c r="I232" s="58">
        <v>0</v>
      </c>
      <c r="J232" s="58">
        <f t="shared" ref="J232:J295" si="7">SUM(C232:I232)</f>
        <v>0</v>
      </c>
    </row>
    <row r="233" spans="1:10" s="75" customFormat="1" ht="13.5" x14ac:dyDescent="0.25">
      <c r="A233" s="164">
        <v>311</v>
      </c>
      <c r="B233" s="82" t="s">
        <v>197</v>
      </c>
      <c r="C233" s="58"/>
      <c r="D233" s="58"/>
      <c r="E233" s="58"/>
      <c r="F233" s="58"/>
      <c r="G233" s="58"/>
      <c r="H233" s="58">
        <v>0</v>
      </c>
      <c r="I233" s="58">
        <v>0</v>
      </c>
      <c r="J233" s="58">
        <f t="shared" si="7"/>
        <v>0</v>
      </c>
    </row>
    <row r="234" spans="1:10" s="75" customFormat="1" ht="13.5" x14ac:dyDescent="0.25">
      <c r="A234" s="164">
        <v>3111</v>
      </c>
      <c r="B234" s="82" t="s">
        <v>3</v>
      </c>
      <c r="C234" s="58">
        <v>354436</v>
      </c>
      <c r="D234" s="58"/>
      <c r="E234" s="58"/>
      <c r="F234" s="86"/>
      <c r="G234" s="58">
        <v>0</v>
      </c>
      <c r="H234" s="58">
        <v>0</v>
      </c>
      <c r="I234" s="58">
        <v>0</v>
      </c>
      <c r="J234" s="58">
        <f t="shared" si="7"/>
        <v>354436</v>
      </c>
    </row>
    <row r="235" spans="1:10" s="75" customFormat="1" ht="13.5" x14ac:dyDescent="0.25">
      <c r="A235" s="164">
        <v>3112</v>
      </c>
      <c r="B235" s="82" t="s">
        <v>198</v>
      </c>
      <c r="C235" s="58"/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f t="shared" si="7"/>
        <v>0</v>
      </c>
    </row>
    <row r="236" spans="1:10" s="75" customFormat="1" ht="40.5" x14ac:dyDescent="0.25">
      <c r="A236" s="164">
        <v>3113</v>
      </c>
      <c r="B236" s="78" t="s">
        <v>199</v>
      </c>
      <c r="C236" s="58"/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f t="shared" si="7"/>
        <v>0</v>
      </c>
    </row>
    <row r="237" spans="1:10" s="75" customFormat="1" ht="13.5" x14ac:dyDescent="0.25">
      <c r="A237" s="164">
        <v>312</v>
      </c>
      <c r="B237" s="82" t="s">
        <v>200</v>
      </c>
      <c r="C237" s="58"/>
      <c r="D237" s="58"/>
      <c r="E237" s="58"/>
      <c r="F237" s="58"/>
      <c r="G237" s="58">
        <v>0</v>
      </c>
      <c r="H237" s="58">
        <v>0</v>
      </c>
      <c r="I237" s="58">
        <v>0</v>
      </c>
      <c r="J237" s="58">
        <f t="shared" si="7"/>
        <v>0</v>
      </c>
    </row>
    <row r="238" spans="1:10" s="75" customFormat="1" ht="13.5" x14ac:dyDescent="0.25">
      <c r="A238" s="164">
        <v>3121</v>
      </c>
      <c r="B238" s="82" t="s">
        <v>201</v>
      </c>
      <c r="C238" s="58"/>
      <c r="D238" s="58">
        <v>9334</v>
      </c>
      <c r="E238" s="58">
        <v>0</v>
      </c>
      <c r="F238" s="58">
        <v>6238</v>
      </c>
      <c r="G238" s="58">
        <v>0</v>
      </c>
      <c r="H238" s="58">
        <v>0</v>
      </c>
      <c r="I238" s="58">
        <v>0</v>
      </c>
      <c r="J238" s="58">
        <f t="shared" si="7"/>
        <v>15572</v>
      </c>
    </row>
    <row r="239" spans="1:10" s="75" customFormat="1" ht="13.5" x14ac:dyDescent="0.25">
      <c r="A239" s="164">
        <v>313</v>
      </c>
      <c r="B239" s="82" t="s">
        <v>202</v>
      </c>
      <c r="C239" s="58"/>
      <c r="D239" s="58"/>
      <c r="E239" s="58"/>
      <c r="F239" s="58"/>
      <c r="G239" s="58"/>
      <c r="H239" s="58">
        <v>0</v>
      </c>
      <c r="I239" s="58">
        <v>0</v>
      </c>
      <c r="J239" s="58">
        <f t="shared" si="7"/>
        <v>0</v>
      </c>
    </row>
    <row r="240" spans="1:10" s="75" customFormat="1" ht="13.5" x14ac:dyDescent="0.25">
      <c r="A240" s="164">
        <v>3131</v>
      </c>
      <c r="B240" s="82" t="s">
        <v>203</v>
      </c>
      <c r="C240" s="58"/>
      <c r="D240" s="58">
        <v>59662</v>
      </c>
      <c r="E240" s="58">
        <v>25000</v>
      </c>
      <c r="F240" s="58">
        <v>40000</v>
      </c>
      <c r="G240" s="58">
        <v>50000</v>
      </c>
      <c r="H240" s="58">
        <v>0</v>
      </c>
      <c r="I240" s="58">
        <v>0</v>
      </c>
      <c r="J240" s="58">
        <f t="shared" si="7"/>
        <v>174662</v>
      </c>
    </row>
    <row r="241" spans="1:10" s="75" customFormat="1" ht="13.5" x14ac:dyDescent="0.25">
      <c r="A241" s="164">
        <v>314</v>
      </c>
      <c r="B241" s="82" t="s">
        <v>4</v>
      </c>
      <c r="C241" s="58"/>
      <c r="D241" s="58">
        <v>0</v>
      </c>
      <c r="E241" s="58"/>
      <c r="F241" s="58"/>
      <c r="G241" s="58">
        <v>0</v>
      </c>
      <c r="H241" s="58">
        <v>0</v>
      </c>
      <c r="I241" s="58">
        <v>0</v>
      </c>
      <c r="J241" s="58">
        <f t="shared" si="7"/>
        <v>0</v>
      </c>
    </row>
    <row r="242" spans="1:10" s="75" customFormat="1" ht="13.5" x14ac:dyDescent="0.25">
      <c r="A242" s="164">
        <v>3141</v>
      </c>
      <c r="B242" s="82" t="s">
        <v>204</v>
      </c>
      <c r="C242" s="58"/>
      <c r="D242" s="58">
        <v>0</v>
      </c>
      <c r="E242" s="58">
        <v>50000</v>
      </c>
      <c r="F242" s="58">
        <v>60000</v>
      </c>
      <c r="G242" s="58">
        <v>0</v>
      </c>
      <c r="H242" s="58">
        <v>0</v>
      </c>
      <c r="I242" s="58">
        <v>0</v>
      </c>
      <c r="J242" s="58">
        <f t="shared" si="7"/>
        <v>110000</v>
      </c>
    </row>
    <row r="243" spans="1:10" s="75" customFormat="1" ht="13.5" x14ac:dyDescent="0.25">
      <c r="A243" s="164">
        <v>315</v>
      </c>
      <c r="B243" s="82" t="s">
        <v>205</v>
      </c>
      <c r="C243" s="58"/>
      <c r="D243" s="58">
        <v>0</v>
      </c>
      <c r="E243" s="58">
        <v>0</v>
      </c>
      <c r="F243" s="58">
        <v>0</v>
      </c>
      <c r="G243" s="58">
        <v>0</v>
      </c>
      <c r="H243" s="58">
        <v>0</v>
      </c>
      <c r="I243" s="58">
        <v>0</v>
      </c>
      <c r="J243" s="58">
        <f t="shared" si="7"/>
        <v>0</v>
      </c>
    </row>
    <row r="244" spans="1:10" s="75" customFormat="1" ht="13.5" x14ac:dyDescent="0.25">
      <c r="A244" s="164">
        <v>3151</v>
      </c>
      <c r="B244" s="82" t="s">
        <v>206</v>
      </c>
      <c r="C244" s="58"/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f t="shared" si="7"/>
        <v>0</v>
      </c>
    </row>
    <row r="245" spans="1:10" s="75" customFormat="1" ht="13.5" x14ac:dyDescent="0.25">
      <c r="A245" s="164">
        <v>316</v>
      </c>
      <c r="B245" s="82" t="s">
        <v>207</v>
      </c>
      <c r="C245" s="58"/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f t="shared" si="7"/>
        <v>0</v>
      </c>
    </row>
    <row r="246" spans="1:10" s="75" customFormat="1" ht="13.5" x14ac:dyDescent="0.25">
      <c r="A246" s="164">
        <v>3161</v>
      </c>
      <c r="B246" s="82" t="s">
        <v>208</v>
      </c>
      <c r="C246" s="58"/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f t="shared" si="7"/>
        <v>0</v>
      </c>
    </row>
    <row r="247" spans="1:10" s="75" customFormat="1" ht="13.5" x14ac:dyDescent="0.25">
      <c r="A247" s="164">
        <v>317</v>
      </c>
      <c r="B247" s="82" t="s">
        <v>209</v>
      </c>
      <c r="C247" s="58"/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f t="shared" si="7"/>
        <v>0</v>
      </c>
    </row>
    <row r="248" spans="1:10" s="75" customFormat="1" ht="13.5" x14ac:dyDescent="0.25">
      <c r="A248" s="164">
        <v>3171</v>
      </c>
      <c r="B248" s="82" t="s">
        <v>5</v>
      </c>
      <c r="C248" s="58"/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f t="shared" si="7"/>
        <v>0</v>
      </c>
    </row>
    <row r="249" spans="1:10" s="75" customFormat="1" ht="13.5" x14ac:dyDescent="0.25">
      <c r="A249" s="164">
        <v>318</v>
      </c>
      <c r="B249" s="82" t="s">
        <v>210</v>
      </c>
      <c r="C249" s="58"/>
      <c r="D249" s="58"/>
      <c r="E249" s="58"/>
      <c r="F249" s="58"/>
      <c r="G249" s="58"/>
      <c r="H249" s="58">
        <v>0</v>
      </c>
      <c r="I249" s="58">
        <v>0</v>
      </c>
      <c r="J249" s="58">
        <f t="shared" si="7"/>
        <v>0</v>
      </c>
    </row>
    <row r="250" spans="1:10" s="75" customFormat="1" ht="13.5" x14ac:dyDescent="0.25">
      <c r="A250" s="164">
        <v>3181</v>
      </c>
      <c r="B250" s="82" t="s">
        <v>211</v>
      </c>
      <c r="C250" s="58"/>
      <c r="D250" s="58">
        <v>4667</v>
      </c>
      <c r="E250" s="58">
        <v>7000</v>
      </c>
      <c r="F250" s="58">
        <v>12000</v>
      </c>
      <c r="G250" s="58">
        <v>5000</v>
      </c>
      <c r="H250" s="58">
        <v>0</v>
      </c>
      <c r="I250" s="58">
        <v>0</v>
      </c>
      <c r="J250" s="58">
        <f t="shared" si="7"/>
        <v>28667</v>
      </c>
    </row>
    <row r="251" spans="1:10" s="75" customFormat="1" ht="13.5" x14ac:dyDescent="0.25">
      <c r="A251" s="164">
        <v>3182</v>
      </c>
      <c r="B251" s="82" t="s">
        <v>212</v>
      </c>
      <c r="C251" s="58"/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f t="shared" si="7"/>
        <v>0</v>
      </c>
    </row>
    <row r="252" spans="1:10" s="75" customFormat="1" ht="13.5" x14ac:dyDescent="0.25">
      <c r="A252" s="164">
        <v>319</v>
      </c>
      <c r="B252" s="82" t="s">
        <v>213</v>
      </c>
      <c r="C252" s="58"/>
      <c r="D252" s="58">
        <v>0</v>
      </c>
      <c r="E252" s="58">
        <v>0</v>
      </c>
      <c r="F252" s="58">
        <v>0</v>
      </c>
      <c r="G252" s="58">
        <v>0</v>
      </c>
      <c r="H252" s="58">
        <v>0</v>
      </c>
      <c r="I252" s="58">
        <v>0</v>
      </c>
      <c r="J252" s="58">
        <f t="shared" si="7"/>
        <v>0</v>
      </c>
    </row>
    <row r="253" spans="1:10" s="75" customFormat="1" ht="13.5" x14ac:dyDescent="0.25">
      <c r="A253" s="164">
        <v>3191</v>
      </c>
      <c r="B253" s="82" t="s">
        <v>214</v>
      </c>
      <c r="C253" s="58"/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f t="shared" si="7"/>
        <v>0</v>
      </c>
    </row>
    <row r="254" spans="1:10" s="75" customFormat="1" ht="13.5" x14ac:dyDescent="0.25">
      <c r="A254" s="164">
        <v>3192</v>
      </c>
      <c r="B254" s="82" t="s">
        <v>215</v>
      </c>
      <c r="C254" s="58"/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f t="shared" si="7"/>
        <v>0</v>
      </c>
    </row>
    <row r="255" spans="1:10" s="75" customFormat="1" ht="13.5" x14ac:dyDescent="0.25">
      <c r="A255" s="164">
        <v>3193</v>
      </c>
      <c r="B255" s="82" t="s">
        <v>216</v>
      </c>
      <c r="C255" s="58"/>
      <c r="D255" s="58">
        <v>0</v>
      </c>
      <c r="E255" s="58">
        <v>0</v>
      </c>
      <c r="F255" s="58">
        <v>0</v>
      </c>
      <c r="G255" s="58">
        <v>0</v>
      </c>
      <c r="H255" s="58">
        <v>0</v>
      </c>
      <c r="I255" s="58">
        <v>0</v>
      </c>
      <c r="J255" s="58">
        <f t="shared" si="7"/>
        <v>0</v>
      </c>
    </row>
    <row r="256" spans="1:10" s="75" customFormat="1" ht="13.5" x14ac:dyDescent="0.25">
      <c r="A256" s="163">
        <v>3200</v>
      </c>
      <c r="B256" s="87" t="s">
        <v>217</v>
      </c>
      <c r="C256" s="58"/>
      <c r="D256" s="58">
        <v>0</v>
      </c>
      <c r="E256" s="58">
        <v>0</v>
      </c>
      <c r="F256" s="58">
        <v>0</v>
      </c>
      <c r="G256" s="58">
        <v>0</v>
      </c>
      <c r="H256" s="58">
        <v>0</v>
      </c>
      <c r="I256" s="58">
        <v>0</v>
      </c>
      <c r="J256" s="58">
        <f t="shared" si="7"/>
        <v>0</v>
      </c>
    </row>
    <row r="257" spans="1:12" s="75" customFormat="1" ht="13.5" x14ac:dyDescent="0.25">
      <c r="A257" s="164">
        <v>321</v>
      </c>
      <c r="B257" s="82" t="s">
        <v>218</v>
      </c>
      <c r="C257" s="58"/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f t="shared" si="7"/>
        <v>0</v>
      </c>
    </row>
    <row r="258" spans="1:12" s="75" customFormat="1" ht="13.5" x14ac:dyDescent="0.25">
      <c r="A258" s="164">
        <v>3211</v>
      </c>
      <c r="B258" s="82" t="s">
        <v>218</v>
      </c>
      <c r="C258" s="58"/>
      <c r="D258" s="58">
        <v>0</v>
      </c>
      <c r="E258" s="58">
        <v>0</v>
      </c>
      <c r="F258" s="58">
        <v>0</v>
      </c>
      <c r="G258" s="58">
        <v>0</v>
      </c>
      <c r="H258" s="58">
        <v>0</v>
      </c>
      <c r="I258" s="58">
        <v>0</v>
      </c>
      <c r="J258" s="58">
        <f t="shared" si="7"/>
        <v>0</v>
      </c>
    </row>
    <row r="259" spans="1:12" s="75" customFormat="1" ht="13.5" x14ac:dyDescent="0.25">
      <c r="A259" s="164">
        <v>322</v>
      </c>
      <c r="B259" s="78" t="s">
        <v>14</v>
      </c>
      <c r="C259" s="58"/>
      <c r="D259" s="58">
        <v>0</v>
      </c>
      <c r="E259" s="58">
        <v>0</v>
      </c>
      <c r="F259" s="58">
        <v>0</v>
      </c>
      <c r="G259" s="58">
        <v>0</v>
      </c>
      <c r="H259" s="58">
        <v>0</v>
      </c>
      <c r="I259" s="58">
        <v>0</v>
      </c>
      <c r="J259" s="58">
        <f t="shared" si="7"/>
        <v>0</v>
      </c>
    </row>
    <row r="260" spans="1:12" s="75" customFormat="1" ht="13.5" x14ac:dyDescent="0.25">
      <c r="A260" s="164">
        <v>3221</v>
      </c>
      <c r="B260" s="78" t="s">
        <v>219</v>
      </c>
      <c r="C260" s="58"/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f t="shared" si="7"/>
        <v>0</v>
      </c>
    </row>
    <row r="261" spans="1:12" s="75" customFormat="1" ht="40.5" x14ac:dyDescent="0.25">
      <c r="A261" s="164">
        <v>323</v>
      </c>
      <c r="B261" s="78" t="s">
        <v>220</v>
      </c>
      <c r="C261" s="58"/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f t="shared" si="7"/>
        <v>0</v>
      </c>
    </row>
    <row r="262" spans="1:12" s="75" customFormat="1" ht="40.5" x14ac:dyDescent="0.25">
      <c r="A262" s="164">
        <v>3231</v>
      </c>
      <c r="B262" s="78" t="s">
        <v>220</v>
      </c>
      <c r="C262" s="58"/>
      <c r="D262" s="58">
        <v>0</v>
      </c>
      <c r="E262" s="58">
        <v>0</v>
      </c>
      <c r="F262" s="58">
        <v>0</v>
      </c>
      <c r="G262" s="58">
        <v>0</v>
      </c>
      <c r="H262" s="58">
        <v>0</v>
      </c>
      <c r="I262" s="58">
        <v>0</v>
      </c>
      <c r="J262" s="58">
        <f t="shared" si="7"/>
        <v>0</v>
      </c>
    </row>
    <row r="263" spans="1:12" s="75" customFormat="1" ht="27" x14ac:dyDescent="0.25">
      <c r="A263" s="164">
        <v>3232</v>
      </c>
      <c r="B263" s="78" t="s">
        <v>221</v>
      </c>
      <c r="C263" s="58"/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f t="shared" si="7"/>
        <v>0</v>
      </c>
    </row>
    <row r="264" spans="1:12" s="75" customFormat="1" ht="27" x14ac:dyDescent="0.25">
      <c r="A264" s="164">
        <v>3233</v>
      </c>
      <c r="B264" s="78" t="s">
        <v>222</v>
      </c>
      <c r="C264" s="58"/>
      <c r="D264" s="58">
        <v>0</v>
      </c>
      <c r="E264" s="58">
        <v>0</v>
      </c>
      <c r="F264" s="58">
        <v>0</v>
      </c>
      <c r="G264" s="58">
        <v>0</v>
      </c>
      <c r="H264" s="58">
        <v>0</v>
      </c>
      <c r="I264" s="58">
        <v>0</v>
      </c>
      <c r="J264" s="58">
        <f t="shared" si="7"/>
        <v>0</v>
      </c>
    </row>
    <row r="265" spans="1:12" s="75" customFormat="1" ht="40.5" x14ac:dyDescent="0.25">
      <c r="A265" s="164">
        <v>324</v>
      </c>
      <c r="B265" s="78" t="s">
        <v>223</v>
      </c>
      <c r="C265" s="58"/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f t="shared" si="7"/>
        <v>0</v>
      </c>
    </row>
    <row r="266" spans="1:12" s="75" customFormat="1" ht="40.5" x14ac:dyDescent="0.25">
      <c r="A266" s="164">
        <v>3241</v>
      </c>
      <c r="B266" s="78" t="s">
        <v>223</v>
      </c>
      <c r="C266" s="58"/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f t="shared" si="7"/>
        <v>0</v>
      </c>
    </row>
    <row r="267" spans="1:12" s="75" customFormat="1" ht="27" x14ac:dyDescent="0.25">
      <c r="A267" s="164">
        <v>325</v>
      </c>
      <c r="B267" s="78" t="s">
        <v>224</v>
      </c>
      <c r="C267" s="58"/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f t="shared" si="7"/>
        <v>0</v>
      </c>
    </row>
    <row r="268" spans="1:12" s="75" customFormat="1" ht="67.5" x14ac:dyDescent="0.25">
      <c r="A268" s="164">
        <v>3251</v>
      </c>
      <c r="B268" s="78" t="s">
        <v>225</v>
      </c>
      <c r="C268" s="58"/>
      <c r="D268" s="58">
        <v>0</v>
      </c>
      <c r="E268" s="58">
        <v>0</v>
      </c>
      <c r="F268" s="58">
        <v>0</v>
      </c>
      <c r="G268" s="58">
        <v>0</v>
      </c>
      <c r="H268" s="58">
        <v>0</v>
      </c>
      <c r="I268" s="58">
        <v>0</v>
      </c>
      <c r="J268" s="58">
        <f t="shared" si="7"/>
        <v>0</v>
      </c>
    </row>
    <row r="269" spans="1:12" s="75" customFormat="1" ht="54" x14ac:dyDescent="0.25">
      <c r="A269" s="164">
        <v>3252</v>
      </c>
      <c r="B269" s="78" t="s">
        <v>226</v>
      </c>
      <c r="C269" s="58"/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f t="shared" si="7"/>
        <v>0</v>
      </c>
      <c r="L269" s="75">
        <f>L10+N10-K10</f>
        <v>0</v>
      </c>
    </row>
    <row r="270" spans="1:12" s="75" customFormat="1" ht="54" x14ac:dyDescent="0.25">
      <c r="A270" s="164">
        <v>3253</v>
      </c>
      <c r="B270" s="78" t="s">
        <v>227</v>
      </c>
      <c r="C270" s="58"/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f t="shared" si="7"/>
        <v>0</v>
      </c>
    </row>
    <row r="271" spans="1:12" s="75" customFormat="1" ht="54" x14ac:dyDescent="0.25">
      <c r="A271" s="164">
        <v>3254</v>
      </c>
      <c r="B271" s="78" t="s">
        <v>228</v>
      </c>
      <c r="C271" s="58"/>
      <c r="D271" s="58">
        <v>0</v>
      </c>
      <c r="E271" s="58">
        <v>0</v>
      </c>
      <c r="F271" s="58">
        <v>0</v>
      </c>
      <c r="G271" s="58">
        <v>0</v>
      </c>
      <c r="H271" s="58">
        <v>0</v>
      </c>
      <c r="I271" s="58">
        <v>0</v>
      </c>
      <c r="J271" s="58">
        <f t="shared" si="7"/>
        <v>0</v>
      </c>
    </row>
    <row r="272" spans="1:12" s="75" customFormat="1" ht="27" x14ac:dyDescent="0.25">
      <c r="A272" s="164">
        <v>326</v>
      </c>
      <c r="B272" s="78" t="s">
        <v>229</v>
      </c>
      <c r="C272" s="58"/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f t="shared" si="7"/>
        <v>0</v>
      </c>
    </row>
    <row r="273" spans="1:10" s="75" customFormat="1" ht="27" x14ac:dyDescent="0.25">
      <c r="A273" s="164">
        <v>3261</v>
      </c>
      <c r="B273" s="78" t="s">
        <v>229</v>
      </c>
      <c r="C273" s="58"/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f t="shared" si="7"/>
        <v>0</v>
      </c>
    </row>
    <row r="274" spans="1:10" s="75" customFormat="1" ht="27" x14ac:dyDescent="0.25">
      <c r="A274" s="164">
        <v>327</v>
      </c>
      <c r="B274" s="78" t="s">
        <v>230</v>
      </c>
      <c r="C274" s="58"/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f t="shared" si="7"/>
        <v>0</v>
      </c>
    </row>
    <row r="275" spans="1:10" s="75" customFormat="1" ht="13.5" x14ac:dyDescent="0.25">
      <c r="A275" s="164">
        <v>3271</v>
      </c>
      <c r="B275" s="78" t="s">
        <v>231</v>
      </c>
      <c r="C275" s="58"/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f t="shared" si="7"/>
        <v>0</v>
      </c>
    </row>
    <row r="276" spans="1:10" s="75" customFormat="1" ht="13.5" x14ac:dyDescent="0.25">
      <c r="A276" s="164">
        <v>328</v>
      </c>
      <c r="B276" s="78" t="s">
        <v>232</v>
      </c>
      <c r="C276" s="58"/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f t="shared" si="7"/>
        <v>0</v>
      </c>
    </row>
    <row r="277" spans="1:10" s="75" customFormat="1" ht="13.5" x14ac:dyDescent="0.25">
      <c r="A277" s="164">
        <v>3281</v>
      </c>
      <c r="B277" s="78" t="s">
        <v>233</v>
      </c>
      <c r="C277" s="58"/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f t="shared" si="7"/>
        <v>0</v>
      </c>
    </row>
    <row r="278" spans="1:10" s="75" customFormat="1" ht="13.5" x14ac:dyDescent="0.25">
      <c r="A278" s="164">
        <v>329</v>
      </c>
      <c r="B278" s="78" t="s">
        <v>234</v>
      </c>
      <c r="C278" s="58"/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f t="shared" si="7"/>
        <v>0</v>
      </c>
    </row>
    <row r="279" spans="1:10" s="75" customFormat="1" ht="13.5" x14ac:dyDescent="0.25">
      <c r="A279" s="164">
        <v>3291</v>
      </c>
      <c r="B279" s="78" t="s">
        <v>235</v>
      </c>
      <c r="C279" s="58"/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f t="shared" si="7"/>
        <v>0</v>
      </c>
    </row>
    <row r="280" spans="1:10" s="75" customFormat="1" ht="13.5" x14ac:dyDescent="0.25">
      <c r="A280" s="164">
        <v>3291</v>
      </c>
      <c r="B280" s="78" t="s">
        <v>235</v>
      </c>
      <c r="C280" s="58"/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f t="shared" si="7"/>
        <v>0</v>
      </c>
    </row>
    <row r="281" spans="1:10" s="75" customFormat="1" ht="27" x14ac:dyDescent="0.25">
      <c r="A281" s="164">
        <v>3292</v>
      </c>
      <c r="B281" s="78" t="s">
        <v>236</v>
      </c>
      <c r="C281" s="58"/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f t="shared" si="7"/>
        <v>0</v>
      </c>
    </row>
    <row r="282" spans="1:10" s="75" customFormat="1" ht="13.5" x14ac:dyDescent="0.25">
      <c r="A282" s="164">
        <v>3293</v>
      </c>
      <c r="B282" s="78" t="s">
        <v>237</v>
      </c>
      <c r="C282" s="58"/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f t="shared" si="7"/>
        <v>0</v>
      </c>
    </row>
    <row r="283" spans="1:10" s="75" customFormat="1" ht="39" x14ac:dyDescent="0.25">
      <c r="A283" s="163">
        <v>3300</v>
      </c>
      <c r="B283" s="79" t="s">
        <v>238</v>
      </c>
      <c r="C283" s="58"/>
      <c r="D283" s="58"/>
      <c r="E283" s="58"/>
      <c r="F283" s="58"/>
      <c r="G283" s="58"/>
      <c r="H283" s="58">
        <v>0</v>
      </c>
      <c r="I283" s="58">
        <v>0</v>
      </c>
      <c r="J283" s="58">
        <f t="shared" si="7"/>
        <v>0</v>
      </c>
    </row>
    <row r="284" spans="1:10" s="75" customFormat="1" ht="40.5" x14ac:dyDescent="0.25">
      <c r="A284" s="164">
        <v>331</v>
      </c>
      <c r="B284" s="78" t="s">
        <v>239</v>
      </c>
      <c r="C284" s="58"/>
      <c r="D284" s="58"/>
      <c r="E284" s="58"/>
      <c r="F284" s="58"/>
      <c r="G284" s="58"/>
      <c r="H284" s="58">
        <v>0</v>
      </c>
      <c r="I284" s="58">
        <v>0</v>
      </c>
      <c r="J284" s="58">
        <f t="shared" si="7"/>
        <v>0</v>
      </c>
    </row>
    <row r="285" spans="1:10" s="75" customFormat="1" ht="40.5" x14ac:dyDescent="0.25">
      <c r="A285" s="164">
        <v>3311</v>
      </c>
      <c r="B285" s="78" t="s">
        <v>239</v>
      </c>
      <c r="C285" s="58"/>
      <c r="D285" s="58">
        <v>46671</v>
      </c>
      <c r="E285" s="70">
        <f>30000-24433.9</f>
        <v>5566.0999999999985</v>
      </c>
      <c r="F285" s="70">
        <f>140000+24433.9</f>
        <v>164433.9</v>
      </c>
      <c r="G285" s="58">
        <v>60000</v>
      </c>
      <c r="H285" s="58">
        <v>0</v>
      </c>
      <c r="I285" s="58">
        <v>0</v>
      </c>
      <c r="J285" s="58">
        <f t="shared" si="7"/>
        <v>276671</v>
      </c>
    </row>
    <row r="286" spans="1:10" s="75" customFormat="1" ht="40.5" x14ac:dyDescent="0.25">
      <c r="A286" s="164">
        <v>332</v>
      </c>
      <c r="B286" s="78" t="s">
        <v>240</v>
      </c>
      <c r="C286" s="58"/>
      <c r="D286" s="58">
        <v>0</v>
      </c>
      <c r="E286" s="58">
        <v>0</v>
      </c>
      <c r="F286" s="58">
        <v>0</v>
      </c>
      <c r="G286" s="58">
        <v>0</v>
      </c>
      <c r="H286" s="58">
        <v>0</v>
      </c>
      <c r="I286" s="58">
        <v>0</v>
      </c>
      <c r="J286" s="58">
        <f t="shared" si="7"/>
        <v>0</v>
      </c>
    </row>
    <row r="287" spans="1:10" s="75" customFormat="1" ht="40.5" x14ac:dyDescent="0.25">
      <c r="A287" s="164">
        <v>3321</v>
      </c>
      <c r="B287" s="78" t="s">
        <v>240</v>
      </c>
      <c r="C287" s="58"/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f t="shared" si="7"/>
        <v>0</v>
      </c>
    </row>
    <row r="288" spans="1:10" s="75" customFormat="1" ht="54" x14ac:dyDescent="0.25">
      <c r="A288" s="164">
        <v>333</v>
      </c>
      <c r="B288" s="78" t="s">
        <v>241</v>
      </c>
      <c r="C288" s="58"/>
      <c r="D288" s="58"/>
      <c r="E288" s="58"/>
      <c r="F288" s="58"/>
      <c r="G288" s="58">
        <v>0</v>
      </c>
      <c r="H288" s="58">
        <v>0</v>
      </c>
      <c r="I288" s="58">
        <v>0</v>
      </c>
      <c r="J288" s="58">
        <f t="shared" si="7"/>
        <v>0</v>
      </c>
    </row>
    <row r="289" spans="1:10" s="75" customFormat="1" ht="27" x14ac:dyDescent="0.25">
      <c r="A289" s="164">
        <v>3331</v>
      </c>
      <c r="B289" s="78" t="s">
        <v>242</v>
      </c>
      <c r="C289" s="58"/>
      <c r="D289" s="58">
        <v>37336</v>
      </c>
      <c r="E289" s="58">
        <v>0</v>
      </c>
      <c r="F289" s="58">
        <v>4951</v>
      </c>
      <c r="G289" s="58">
        <v>0</v>
      </c>
      <c r="H289" s="58">
        <v>0</v>
      </c>
      <c r="I289" s="58">
        <v>0</v>
      </c>
      <c r="J289" s="58">
        <f t="shared" si="7"/>
        <v>42287</v>
      </c>
    </row>
    <row r="290" spans="1:10" s="75" customFormat="1" ht="13.5" x14ac:dyDescent="0.25">
      <c r="A290" s="164">
        <v>334</v>
      </c>
      <c r="B290" s="78" t="s">
        <v>243</v>
      </c>
      <c r="C290" s="58"/>
      <c r="D290" s="58"/>
      <c r="E290" s="58"/>
      <c r="F290" s="58"/>
      <c r="G290" s="58">
        <v>0</v>
      </c>
      <c r="H290" s="58">
        <v>0</v>
      </c>
      <c r="I290" s="58">
        <v>0</v>
      </c>
      <c r="J290" s="58">
        <f t="shared" si="7"/>
        <v>0</v>
      </c>
    </row>
    <row r="291" spans="1:10" s="75" customFormat="1" ht="13.5" x14ac:dyDescent="0.25">
      <c r="A291" s="164">
        <v>3341</v>
      </c>
      <c r="B291" s="78" t="s">
        <v>244</v>
      </c>
      <c r="C291" s="58"/>
      <c r="D291" s="58">
        <v>72807</v>
      </c>
      <c r="E291" s="58">
        <v>100000</v>
      </c>
      <c r="F291" s="58">
        <v>109654</v>
      </c>
      <c r="G291" s="58">
        <v>0</v>
      </c>
      <c r="H291" s="58">
        <v>0</v>
      </c>
      <c r="I291" s="58">
        <v>0</v>
      </c>
      <c r="J291" s="58">
        <f t="shared" si="7"/>
        <v>282461</v>
      </c>
    </row>
    <row r="292" spans="1:10" s="75" customFormat="1" ht="13.5" x14ac:dyDescent="0.25">
      <c r="A292" s="164">
        <v>3342</v>
      </c>
      <c r="B292" s="78" t="s">
        <v>245</v>
      </c>
      <c r="C292" s="58"/>
      <c r="D292" s="58">
        <v>79341</v>
      </c>
      <c r="E292" s="58">
        <v>100000</v>
      </c>
      <c r="F292" s="58">
        <v>110520</v>
      </c>
      <c r="G292" s="58">
        <v>0</v>
      </c>
      <c r="H292" s="58">
        <v>0</v>
      </c>
      <c r="I292" s="58">
        <v>0</v>
      </c>
      <c r="J292" s="58">
        <f t="shared" si="7"/>
        <v>289861</v>
      </c>
    </row>
    <row r="293" spans="1:10" s="75" customFormat="1" ht="27" x14ac:dyDescent="0.25">
      <c r="A293" s="164">
        <v>335</v>
      </c>
      <c r="B293" s="78" t="s">
        <v>246</v>
      </c>
      <c r="C293" s="58"/>
      <c r="D293" s="58"/>
      <c r="E293" s="58"/>
      <c r="F293" s="58"/>
      <c r="G293" s="58">
        <v>0</v>
      </c>
      <c r="H293" s="58">
        <v>0</v>
      </c>
      <c r="I293" s="58">
        <v>0</v>
      </c>
      <c r="J293" s="58">
        <f t="shared" si="7"/>
        <v>0</v>
      </c>
    </row>
    <row r="294" spans="1:10" s="75" customFormat="1" ht="27" x14ac:dyDescent="0.25">
      <c r="A294" s="164">
        <v>3351</v>
      </c>
      <c r="B294" s="78" t="s">
        <v>246</v>
      </c>
      <c r="C294" s="58"/>
      <c r="D294" s="58">
        <v>14002</v>
      </c>
      <c r="E294" s="58">
        <v>0</v>
      </c>
      <c r="F294" s="58">
        <v>50000</v>
      </c>
      <c r="G294" s="58">
        <v>0</v>
      </c>
      <c r="H294" s="58">
        <v>0</v>
      </c>
      <c r="I294" s="58">
        <v>0</v>
      </c>
      <c r="J294" s="58">
        <f t="shared" si="7"/>
        <v>64002</v>
      </c>
    </row>
    <row r="295" spans="1:10" s="75" customFormat="1" ht="40.5" x14ac:dyDescent="0.25">
      <c r="A295" s="164">
        <v>336</v>
      </c>
      <c r="B295" s="78" t="s">
        <v>247</v>
      </c>
      <c r="C295" s="58"/>
      <c r="D295" s="58"/>
      <c r="E295" s="58"/>
      <c r="F295" s="58"/>
      <c r="G295" s="58">
        <v>0</v>
      </c>
      <c r="H295" s="58">
        <v>0</v>
      </c>
      <c r="I295" s="58">
        <v>0</v>
      </c>
      <c r="J295" s="58">
        <f t="shared" si="7"/>
        <v>0</v>
      </c>
    </row>
    <row r="296" spans="1:10" s="75" customFormat="1" ht="27" x14ac:dyDescent="0.25">
      <c r="A296" s="164">
        <v>3361</v>
      </c>
      <c r="B296" s="78" t="s">
        <v>248</v>
      </c>
      <c r="C296" s="58"/>
      <c r="D296" s="58">
        <v>0</v>
      </c>
      <c r="E296" s="58">
        <v>0</v>
      </c>
      <c r="F296" s="58">
        <v>0</v>
      </c>
      <c r="G296" s="58">
        <v>0</v>
      </c>
      <c r="H296" s="58">
        <v>0</v>
      </c>
      <c r="I296" s="58">
        <v>0</v>
      </c>
      <c r="J296" s="58">
        <f t="shared" ref="J296:J359" si="8">SUM(C296:I296)</f>
        <v>0</v>
      </c>
    </row>
    <row r="297" spans="1:10" s="75" customFormat="1" ht="27" x14ac:dyDescent="0.25">
      <c r="A297" s="164">
        <v>3362</v>
      </c>
      <c r="B297" s="78" t="s">
        <v>249</v>
      </c>
      <c r="C297" s="58"/>
      <c r="D297" s="58">
        <v>0</v>
      </c>
      <c r="E297" s="58">
        <v>15000</v>
      </c>
      <c r="F297" s="58">
        <v>155000</v>
      </c>
      <c r="G297" s="58">
        <v>0</v>
      </c>
      <c r="H297" s="58">
        <v>0</v>
      </c>
      <c r="I297" s="58">
        <v>0</v>
      </c>
      <c r="J297" s="58">
        <f t="shared" si="8"/>
        <v>170000</v>
      </c>
    </row>
    <row r="298" spans="1:10" s="75" customFormat="1" ht="40.5" x14ac:dyDescent="0.25">
      <c r="A298" s="164">
        <v>3363</v>
      </c>
      <c r="B298" s="78" t="s">
        <v>250</v>
      </c>
      <c r="C298" s="58"/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f t="shared" si="8"/>
        <v>0</v>
      </c>
    </row>
    <row r="299" spans="1:10" s="75" customFormat="1" ht="27" x14ac:dyDescent="0.25">
      <c r="A299" s="164">
        <v>3364</v>
      </c>
      <c r="B299" s="78" t="s">
        <v>251</v>
      </c>
      <c r="C299" s="58"/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f t="shared" si="8"/>
        <v>0</v>
      </c>
    </row>
    <row r="300" spans="1:10" s="75" customFormat="1" ht="54" x14ac:dyDescent="0.25">
      <c r="A300" s="164">
        <v>3365</v>
      </c>
      <c r="B300" s="78" t="s">
        <v>252</v>
      </c>
      <c r="C300" s="58"/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f t="shared" si="8"/>
        <v>0</v>
      </c>
    </row>
    <row r="301" spans="1:10" s="75" customFormat="1" ht="13.5" x14ac:dyDescent="0.25">
      <c r="A301" s="164">
        <v>3366</v>
      </c>
      <c r="B301" s="78" t="s">
        <v>253</v>
      </c>
      <c r="C301" s="58"/>
      <c r="D301" s="58">
        <v>0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8">
        <f t="shared" si="8"/>
        <v>0</v>
      </c>
    </row>
    <row r="302" spans="1:10" s="75" customFormat="1" ht="27" x14ac:dyDescent="0.25">
      <c r="A302" s="164">
        <v>337</v>
      </c>
      <c r="B302" s="78" t="s">
        <v>254</v>
      </c>
      <c r="C302" s="58"/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f t="shared" si="8"/>
        <v>0</v>
      </c>
    </row>
    <row r="303" spans="1:10" s="75" customFormat="1" ht="27" x14ac:dyDescent="0.25">
      <c r="A303" s="164">
        <v>3371</v>
      </c>
      <c r="B303" s="78" t="s">
        <v>254</v>
      </c>
      <c r="C303" s="58"/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f t="shared" si="8"/>
        <v>0</v>
      </c>
    </row>
    <row r="304" spans="1:10" s="75" customFormat="1" ht="13.5" x14ac:dyDescent="0.25">
      <c r="A304" s="164">
        <v>338</v>
      </c>
      <c r="B304" s="78" t="s">
        <v>255</v>
      </c>
      <c r="C304" s="58"/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f t="shared" si="8"/>
        <v>0</v>
      </c>
    </row>
    <row r="305" spans="1:10" s="75" customFormat="1" ht="13.5" x14ac:dyDescent="0.25">
      <c r="A305" s="164">
        <v>3381</v>
      </c>
      <c r="B305" s="78" t="s">
        <v>255</v>
      </c>
      <c r="C305" s="58"/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f t="shared" si="8"/>
        <v>0</v>
      </c>
    </row>
    <row r="306" spans="1:10" s="75" customFormat="1" ht="27" x14ac:dyDescent="0.25">
      <c r="A306" s="164">
        <v>339</v>
      </c>
      <c r="B306" s="78" t="s">
        <v>256</v>
      </c>
      <c r="C306" s="58"/>
      <c r="D306" s="58"/>
      <c r="E306" s="58"/>
      <c r="F306" s="58"/>
      <c r="G306" s="58"/>
      <c r="H306" s="58">
        <v>0</v>
      </c>
      <c r="I306" s="58">
        <v>0</v>
      </c>
      <c r="J306" s="58">
        <f t="shared" si="8"/>
        <v>0</v>
      </c>
    </row>
    <row r="307" spans="1:10" s="75" customFormat="1" ht="27" x14ac:dyDescent="0.25">
      <c r="A307" s="164">
        <v>3391</v>
      </c>
      <c r="B307" s="78" t="s">
        <v>256</v>
      </c>
      <c r="C307" s="58"/>
      <c r="D307" s="70">
        <f>46671+154015</f>
        <v>200686</v>
      </c>
      <c r="E307" s="70">
        <f>110000-66406.3</f>
        <v>43593.7</v>
      </c>
      <c r="F307" s="70">
        <f>380000-154015</f>
        <v>225985</v>
      </c>
      <c r="G307" s="70">
        <f>568823+66406.3</f>
        <v>635229.30000000005</v>
      </c>
      <c r="H307" s="58">
        <v>0</v>
      </c>
      <c r="I307" s="58">
        <v>0</v>
      </c>
      <c r="J307" s="58">
        <f t="shared" si="8"/>
        <v>1105494</v>
      </c>
    </row>
    <row r="308" spans="1:10" s="75" customFormat="1" ht="26.25" x14ac:dyDescent="0.25">
      <c r="A308" s="163">
        <v>3400</v>
      </c>
      <c r="B308" s="79" t="s">
        <v>257</v>
      </c>
      <c r="C308" s="58"/>
      <c r="D308" s="58"/>
      <c r="E308" s="58"/>
      <c r="F308" s="58"/>
      <c r="G308" s="58"/>
      <c r="H308" s="58">
        <v>0</v>
      </c>
      <c r="I308" s="58">
        <v>0</v>
      </c>
      <c r="J308" s="58">
        <f t="shared" si="8"/>
        <v>0</v>
      </c>
    </row>
    <row r="309" spans="1:10" s="75" customFormat="1" ht="13.5" x14ac:dyDescent="0.25">
      <c r="A309" s="164">
        <v>341</v>
      </c>
      <c r="B309" s="78" t="s">
        <v>6</v>
      </c>
      <c r="C309" s="58"/>
      <c r="D309" s="58"/>
      <c r="E309" s="58"/>
      <c r="F309" s="58"/>
      <c r="G309" s="58"/>
      <c r="H309" s="58">
        <v>0</v>
      </c>
      <c r="I309" s="58">
        <v>0</v>
      </c>
      <c r="J309" s="58">
        <f t="shared" si="8"/>
        <v>0</v>
      </c>
    </row>
    <row r="310" spans="1:10" s="75" customFormat="1" ht="13.5" x14ac:dyDescent="0.25">
      <c r="A310" s="164">
        <v>3411</v>
      </c>
      <c r="B310" s="78" t="s">
        <v>258</v>
      </c>
      <c r="C310" s="58"/>
      <c r="D310" s="70">
        <f>4667+12601.5</f>
        <v>17268.5</v>
      </c>
      <c r="E310" s="70">
        <f>18000-12601.5</f>
        <v>5398.5</v>
      </c>
      <c r="F310" s="58">
        <v>65000</v>
      </c>
      <c r="G310" s="58">
        <v>0</v>
      </c>
      <c r="H310" s="58">
        <v>0</v>
      </c>
      <c r="I310" s="58">
        <v>0</v>
      </c>
      <c r="J310" s="58">
        <f t="shared" si="8"/>
        <v>87667</v>
      </c>
    </row>
    <row r="311" spans="1:10" s="75" customFormat="1" ht="27" x14ac:dyDescent="0.25">
      <c r="A311" s="164">
        <v>342</v>
      </c>
      <c r="B311" s="78" t="s">
        <v>259</v>
      </c>
      <c r="C311" s="58"/>
      <c r="D311" s="58">
        <v>0</v>
      </c>
      <c r="E311" s="58">
        <v>0</v>
      </c>
      <c r="F311" s="58">
        <v>0</v>
      </c>
      <c r="G311" s="58">
        <v>0</v>
      </c>
      <c r="H311" s="58">
        <v>0</v>
      </c>
      <c r="I311" s="58">
        <v>0</v>
      </c>
      <c r="J311" s="58">
        <f t="shared" si="8"/>
        <v>0</v>
      </c>
    </row>
    <row r="312" spans="1:10" s="75" customFormat="1" ht="27" x14ac:dyDescent="0.25">
      <c r="A312" s="164">
        <v>3421</v>
      </c>
      <c r="B312" s="78" t="s">
        <v>260</v>
      </c>
      <c r="C312" s="58"/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f t="shared" si="8"/>
        <v>0</v>
      </c>
    </row>
    <row r="313" spans="1:10" s="75" customFormat="1" ht="27" x14ac:dyDescent="0.25">
      <c r="A313" s="164">
        <v>343</v>
      </c>
      <c r="B313" s="78" t="s">
        <v>261</v>
      </c>
      <c r="C313" s="58"/>
      <c r="D313" s="58">
        <v>0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f t="shared" si="8"/>
        <v>0</v>
      </c>
    </row>
    <row r="314" spans="1:10" s="75" customFormat="1" ht="27" x14ac:dyDescent="0.25">
      <c r="A314" s="164">
        <v>3431</v>
      </c>
      <c r="B314" s="78" t="s">
        <v>261</v>
      </c>
      <c r="C314" s="58"/>
      <c r="D314" s="58">
        <v>0</v>
      </c>
      <c r="E314" s="58">
        <v>0</v>
      </c>
      <c r="F314" s="58">
        <v>0</v>
      </c>
      <c r="G314" s="58">
        <v>0</v>
      </c>
      <c r="H314" s="58">
        <v>0</v>
      </c>
      <c r="I314" s="58">
        <v>0</v>
      </c>
      <c r="J314" s="58">
        <f t="shared" si="8"/>
        <v>0</v>
      </c>
    </row>
    <row r="315" spans="1:10" s="75" customFormat="1" ht="27" x14ac:dyDescent="0.25">
      <c r="A315" s="164">
        <v>344</v>
      </c>
      <c r="B315" s="78" t="s">
        <v>262</v>
      </c>
      <c r="C315" s="58"/>
      <c r="D315" s="58">
        <v>0</v>
      </c>
      <c r="E315" s="58">
        <v>0</v>
      </c>
      <c r="F315" s="58">
        <v>0</v>
      </c>
      <c r="G315" s="58">
        <v>0</v>
      </c>
      <c r="H315" s="58">
        <v>0</v>
      </c>
      <c r="I315" s="58">
        <v>0</v>
      </c>
      <c r="J315" s="58">
        <f t="shared" si="8"/>
        <v>0</v>
      </c>
    </row>
    <row r="316" spans="1:10" s="75" customFormat="1" ht="27" x14ac:dyDescent="0.25">
      <c r="A316" s="164">
        <v>3441</v>
      </c>
      <c r="B316" s="78" t="s">
        <v>263</v>
      </c>
      <c r="C316" s="58"/>
      <c r="D316" s="58">
        <v>0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58">
        <f t="shared" si="8"/>
        <v>0</v>
      </c>
    </row>
    <row r="317" spans="1:10" s="75" customFormat="1" ht="13.5" x14ac:dyDescent="0.25">
      <c r="A317" s="164">
        <v>345</v>
      </c>
      <c r="B317" s="78" t="s">
        <v>7</v>
      </c>
      <c r="C317" s="58"/>
      <c r="D317" s="58"/>
      <c r="E317" s="58"/>
      <c r="F317" s="58"/>
      <c r="G317" s="58"/>
      <c r="H317" s="58">
        <v>0</v>
      </c>
      <c r="I317" s="58">
        <v>0</v>
      </c>
      <c r="J317" s="58">
        <f t="shared" si="8"/>
        <v>0</v>
      </c>
    </row>
    <row r="318" spans="1:10" s="75" customFormat="1" ht="13.5" x14ac:dyDescent="0.25">
      <c r="A318" s="164">
        <v>3451</v>
      </c>
      <c r="B318" s="78" t="s">
        <v>264</v>
      </c>
      <c r="C318" s="58"/>
      <c r="D318" s="58">
        <v>116677</v>
      </c>
      <c r="E318" s="58">
        <v>0</v>
      </c>
      <c r="F318" s="58">
        <v>0</v>
      </c>
      <c r="G318" s="58">
        <v>115471</v>
      </c>
      <c r="H318" s="58">
        <v>0</v>
      </c>
      <c r="I318" s="58">
        <v>0</v>
      </c>
      <c r="J318" s="58">
        <f t="shared" si="8"/>
        <v>232148</v>
      </c>
    </row>
    <row r="319" spans="1:10" s="75" customFormat="1" ht="13.5" x14ac:dyDescent="0.25">
      <c r="A319" s="164">
        <v>346</v>
      </c>
      <c r="B319" s="78" t="s">
        <v>265</v>
      </c>
      <c r="C319" s="58"/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f t="shared" si="8"/>
        <v>0</v>
      </c>
    </row>
    <row r="320" spans="1:10" s="75" customFormat="1" ht="13.5" x14ac:dyDescent="0.25">
      <c r="A320" s="164">
        <v>3461</v>
      </c>
      <c r="B320" s="78" t="s">
        <v>266</v>
      </c>
      <c r="C320" s="58"/>
      <c r="D320" s="58">
        <v>0</v>
      </c>
      <c r="E320" s="58">
        <v>0</v>
      </c>
      <c r="F320" s="58">
        <v>0</v>
      </c>
      <c r="G320" s="58">
        <v>0</v>
      </c>
      <c r="H320" s="58">
        <v>0</v>
      </c>
      <c r="I320" s="58">
        <v>0</v>
      </c>
      <c r="J320" s="58">
        <f t="shared" si="8"/>
        <v>0</v>
      </c>
    </row>
    <row r="321" spans="1:10" s="75" customFormat="1" ht="13.5" x14ac:dyDescent="0.25">
      <c r="A321" s="164">
        <v>347</v>
      </c>
      <c r="B321" s="78" t="s">
        <v>267</v>
      </c>
      <c r="C321" s="58"/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f t="shared" si="8"/>
        <v>0</v>
      </c>
    </row>
    <row r="322" spans="1:10" s="75" customFormat="1" ht="13.5" x14ac:dyDescent="0.25">
      <c r="A322" s="164">
        <v>3471</v>
      </c>
      <c r="B322" s="78" t="s">
        <v>267</v>
      </c>
      <c r="C322" s="58"/>
      <c r="D322" s="58">
        <v>0</v>
      </c>
      <c r="E322" s="58">
        <v>0</v>
      </c>
      <c r="F322" s="58">
        <v>0</v>
      </c>
      <c r="G322" s="58">
        <v>0</v>
      </c>
      <c r="H322" s="58">
        <v>0</v>
      </c>
      <c r="I322" s="58">
        <v>0</v>
      </c>
      <c r="J322" s="58">
        <f t="shared" si="8"/>
        <v>0</v>
      </c>
    </row>
    <row r="323" spans="1:10" s="75" customFormat="1" ht="13.5" x14ac:dyDescent="0.25">
      <c r="A323" s="164">
        <v>348</v>
      </c>
      <c r="B323" s="78" t="s">
        <v>268</v>
      </c>
      <c r="C323" s="58"/>
      <c r="D323" s="58">
        <v>0</v>
      </c>
      <c r="E323" s="58">
        <v>0</v>
      </c>
      <c r="F323" s="58">
        <v>0</v>
      </c>
      <c r="G323" s="58">
        <v>0</v>
      </c>
      <c r="H323" s="58">
        <v>0</v>
      </c>
      <c r="I323" s="58">
        <v>0</v>
      </c>
      <c r="J323" s="58">
        <f t="shared" si="8"/>
        <v>0</v>
      </c>
    </row>
    <row r="324" spans="1:10" s="75" customFormat="1" ht="13.5" x14ac:dyDescent="0.25">
      <c r="A324" s="164">
        <v>3481</v>
      </c>
      <c r="B324" s="78" t="s">
        <v>268</v>
      </c>
      <c r="C324" s="58"/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f t="shared" si="8"/>
        <v>0</v>
      </c>
    </row>
    <row r="325" spans="1:10" s="75" customFormat="1" ht="27" x14ac:dyDescent="0.25">
      <c r="A325" s="164">
        <v>349</v>
      </c>
      <c r="B325" s="78" t="s">
        <v>269</v>
      </c>
      <c r="C325" s="58"/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f t="shared" si="8"/>
        <v>0</v>
      </c>
    </row>
    <row r="326" spans="1:10" s="75" customFormat="1" ht="27" x14ac:dyDescent="0.25">
      <c r="A326" s="164">
        <v>3491</v>
      </c>
      <c r="B326" s="78" t="s">
        <v>269</v>
      </c>
      <c r="C326" s="58"/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58">
        <f t="shared" si="8"/>
        <v>0</v>
      </c>
    </row>
    <row r="327" spans="1:10" s="75" customFormat="1" ht="39" x14ac:dyDescent="0.25">
      <c r="A327" s="163">
        <v>3500</v>
      </c>
      <c r="B327" s="79" t="s">
        <v>270</v>
      </c>
      <c r="C327" s="58"/>
      <c r="D327" s="58"/>
      <c r="E327" s="58"/>
      <c r="F327" s="58"/>
      <c r="G327" s="58"/>
      <c r="H327" s="58">
        <v>0</v>
      </c>
      <c r="I327" s="58">
        <v>0</v>
      </c>
      <c r="J327" s="58">
        <f t="shared" si="8"/>
        <v>0</v>
      </c>
    </row>
    <row r="328" spans="1:10" s="75" customFormat="1" ht="27" x14ac:dyDescent="0.25">
      <c r="A328" s="164">
        <v>351</v>
      </c>
      <c r="B328" s="78" t="s">
        <v>271</v>
      </c>
      <c r="C328" s="58"/>
      <c r="D328" s="58"/>
      <c r="E328" s="58"/>
      <c r="F328" s="58"/>
      <c r="G328" s="58"/>
      <c r="H328" s="58">
        <v>0</v>
      </c>
      <c r="I328" s="58">
        <v>0</v>
      </c>
      <c r="J328" s="58">
        <f t="shared" si="8"/>
        <v>0</v>
      </c>
    </row>
    <row r="329" spans="1:10" s="75" customFormat="1" ht="54" x14ac:dyDescent="0.25">
      <c r="A329" s="164">
        <v>3511</v>
      </c>
      <c r="B329" s="78" t="s">
        <v>272</v>
      </c>
      <c r="C329" s="58"/>
      <c r="D329" s="58">
        <v>0</v>
      </c>
      <c r="E329" s="58">
        <v>0</v>
      </c>
      <c r="F329" s="58">
        <v>0</v>
      </c>
      <c r="G329" s="58">
        <v>0</v>
      </c>
      <c r="H329" s="58">
        <v>0</v>
      </c>
      <c r="I329" s="58">
        <v>0</v>
      </c>
      <c r="J329" s="58">
        <f t="shared" si="8"/>
        <v>0</v>
      </c>
    </row>
    <row r="330" spans="1:10" s="75" customFormat="1" ht="40.5" x14ac:dyDescent="0.25">
      <c r="A330" s="164">
        <v>3512</v>
      </c>
      <c r="B330" s="78" t="s">
        <v>273</v>
      </c>
      <c r="C330" s="58"/>
      <c r="D330" s="58">
        <v>359821</v>
      </c>
      <c r="E330" s="58">
        <v>700000</v>
      </c>
      <c r="F330" s="58">
        <v>0</v>
      </c>
      <c r="G330" s="70">
        <f>867710-867710</f>
        <v>0</v>
      </c>
      <c r="H330" s="58">
        <v>0</v>
      </c>
      <c r="I330" s="58">
        <v>0</v>
      </c>
      <c r="J330" s="58">
        <f t="shared" si="8"/>
        <v>1059821</v>
      </c>
    </row>
    <row r="331" spans="1:10" s="75" customFormat="1" ht="54" x14ac:dyDescent="0.25">
      <c r="A331" s="164">
        <v>3512</v>
      </c>
      <c r="B331" s="78" t="s">
        <v>274</v>
      </c>
      <c r="C331" s="58"/>
      <c r="D331" s="58">
        <v>0</v>
      </c>
      <c r="E331" s="58">
        <v>0</v>
      </c>
      <c r="F331" s="58">
        <v>0</v>
      </c>
      <c r="G331" s="58">
        <v>0</v>
      </c>
      <c r="H331" s="58">
        <v>0</v>
      </c>
      <c r="I331" s="58">
        <v>0</v>
      </c>
      <c r="J331" s="58">
        <f t="shared" si="8"/>
        <v>0</v>
      </c>
    </row>
    <row r="332" spans="1:10" s="75" customFormat="1" ht="54" x14ac:dyDescent="0.25">
      <c r="A332" s="164">
        <v>3521</v>
      </c>
      <c r="B332" s="78" t="s">
        <v>275</v>
      </c>
      <c r="C332" s="58"/>
      <c r="D332" s="58">
        <v>0</v>
      </c>
      <c r="E332" s="58">
        <v>0</v>
      </c>
      <c r="F332" s="58">
        <v>0</v>
      </c>
      <c r="G332" s="58">
        <v>0</v>
      </c>
      <c r="H332" s="58">
        <v>0</v>
      </c>
      <c r="I332" s="58">
        <v>0</v>
      </c>
      <c r="J332" s="58">
        <f t="shared" si="8"/>
        <v>0</v>
      </c>
    </row>
    <row r="333" spans="1:10" s="75" customFormat="1" ht="54" x14ac:dyDescent="0.25">
      <c r="A333" s="164">
        <v>353</v>
      </c>
      <c r="B333" s="78" t="s">
        <v>276</v>
      </c>
      <c r="C333" s="58"/>
      <c r="D333" s="58"/>
      <c r="E333" s="58"/>
      <c r="F333" s="58"/>
      <c r="G333" s="58"/>
      <c r="H333" s="58">
        <v>0</v>
      </c>
      <c r="I333" s="58">
        <v>0</v>
      </c>
      <c r="J333" s="58">
        <f t="shared" si="8"/>
        <v>0</v>
      </c>
    </row>
    <row r="334" spans="1:10" s="75" customFormat="1" ht="54" x14ac:dyDescent="0.25">
      <c r="A334" s="164">
        <v>3531</v>
      </c>
      <c r="B334" s="78" t="s">
        <v>276</v>
      </c>
      <c r="C334" s="58"/>
      <c r="D334" s="58">
        <v>23336</v>
      </c>
      <c r="E334" s="58">
        <v>0</v>
      </c>
      <c r="F334" s="58">
        <v>0</v>
      </c>
      <c r="G334" s="58">
        <v>38094</v>
      </c>
      <c r="H334" s="58">
        <v>0</v>
      </c>
      <c r="I334" s="58">
        <v>0</v>
      </c>
      <c r="J334" s="58">
        <f t="shared" si="8"/>
        <v>61430</v>
      </c>
    </row>
    <row r="335" spans="1:10" s="75" customFormat="1" ht="54" x14ac:dyDescent="0.25">
      <c r="A335" s="164">
        <v>354</v>
      </c>
      <c r="B335" s="78" t="s">
        <v>277</v>
      </c>
      <c r="C335" s="58"/>
      <c r="D335" s="58">
        <v>0</v>
      </c>
      <c r="E335" s="58">
        <v>0</v>
      </c>
      <c r="F335" s="58">
        <v>0</v>
      </c>
      <c r="G335" s="58">
        <v>0</v>
      </c>
      <c r="H335" s="58">
        <v>0</v>
      </c>
      <c r="I335" s="58">
        <v>0</v>
      </c>
      <c r="J335" s="58">
        <f t="shared" si="8"/>
        <v>0</v>
      </c>
    </row>
    <row r="336" spans="1:10" s="75" customFormat="1" ht="54" x14ac:dyDescent="0.25">
      <c r="A336" s="164">
        <v>3541</v>
      </c>
      <c r="B336" s="78" t="s">
        <v>277</v>
      </c>
      <c r="C336" s="58"/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58">
        <f t="shared" si="8"/>
        <v>0</v>
      </c>
    </row>
    <row r="337" spans="1:10" s="75" customFormat="1" ht="27" x14ac:dyDescent="0.25">
      <c r="A337" s="164">
        <v>355</v>
      </c>
      <c r="B337" s="78" t="s">
        <v>278</v>
      </c>
      <c r="C337" s="58"/>
      <c r="D337" s="58"/>
      <c r="E337" s="58"/>
      <c r="F337" s="58"/>
      <c r="G337" s="58"/>
      <c r="H337" s="58">
        <v>0</v>
      </c>
      <c r="I337" s="58">
        <v>0</v>
      </c>
      <c r="J337" s="58">
        <f t="shared" si="8"/>
        <v>0</v>
      </c>
    </row>
    <row r="338" spans="1:10" s="75" customFormat="1" ht="40.5" x14ac:dyDescent="0.25">
      <c r="A338" s="164">
        <v>3551</v>
      </c>
      <c r="B338" s="78" t="s">
        <v>279</v>
      </c>
      <c r="C338" s="58"/>
      <c r="D338" s="58">
        <v>37336</v>
      </c>
      <c r="E338" s="58">
        <v>0</v>
      </c>
      <c r="F338" s="58">
        <v>25000</v>
      </c>
      <c r="G338" s="58">
        <v>34951</v>
      </c>
      <c r="H338" s="58">
        <v>0</v>
      </c>
      <c r="I338" s="58">
        <v>0</v>
      </c>
      <c r="J338" s="58">
        <f t="shared" si="8"/>
        <v>97287</v>
      </c>
    </row>
    <row r="339" spans="1:10" s="75" customFormat="1" ht="27" x14ac:dyDescent="0.25">
      <c r="A339" s="164">
        <v>356</v>
      </c>
      <c r="B339" s="78" t="s">
        <v>280</v>
      </c>
      <c r="C339" s="58"/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f t="shared" si="8"/>
        <v>0</v>
      </c>
    </row>
    <row r="340" spans="1:10" s="75" customFormat="1" ht="27" x14ac:dyDescent="0.25">
      <c r="A340" s="164">
        <v>3561</v>
      </c>
      <c r="B340" s="78" t="s">
        <v>281</v>
      </c>
      <c r="C340" s="58"/>
      <c r="D340" s="58">
        <v>0</v>
      </c>
      <c r="E340" s="58">
        <v>0</v>
      </c>
      <c r="F340" s="58">
        <v>0</v>
      </c>
      <c r="G340" s="58">
        <v>0</v>
      </c>
      <c r="H340" s="58">
        <v>0</v>
      </c>
      <c r="I340" s="58">
        <v>0</v>
      </c>
      <c r="J340" s="58">
        <f t="shared" si="8"/>
        <v>0</v>
      </c>
    </row>
    <row r="341" spans="1:10" s="75" customFormat="1" ht="40.5" x14ac:dyDescent="0.25">
      <c r="A341" s="164">
        <v>357</v>
      </c>
      <c r="B341" s="78" t="s">
        <v>282</v>
      </c>
      <c r="C341" s="58"/>
      <c r="D341" s="58">
        <v>0</v>
      </c>
      <c r="E341" s="58">
        <v>0</v>
      </c>
      <c r="F341" s="58">
        <v>0</v>
      </c>
      <c r="G341" s="58">
        <v>0</v>
      </c>
      <c r="H341" s="58">
        <v>0</v>
      </c>
      <c r="I341" s="58">
        <v>0</v>
      </c>
      <c r="J341" s="58">
        <f t="shared" si="8"/>
        <v>0</v>
      </c>
    </row>
    <row r="342" spans="1:10" s="75" customFormat="1" ht="40.5" x14ac:dyDescent="0.25">
      <c r="A342" s="164">
        <v>3571</v>
      </c>
      <c r="B342" s="78" t="s">
        <v>283</v>
      </c>
      <c r="C342" s="58"/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f t="shared" si="8"/>
        <v>0</v>
      </c>
    </row>
    <row r="343" spans="1:10" s="75" customFormat="1" ht="40.5" x14ac:dyDescent="0.25">
      <c r="A343" s="164">
        <v>3572</v>
      </c>
      <c r="B343" s="78" t="s">
        <v>284</v>
      </c>
      <c r="C343" s="58"/>
      <c r="D343" s="58">
        <v>0</v>
      </c>
      <c r="E343" s="58">
        <v>0</v>
      </c>
      <c r="F343" s="58">
        <v>0</v>
      </c>
      <c r="G343" s="58">
        <v>0</v>
      </c>
      <c r="H343" s="58">
        <v>0</v>
      </c>
      <c r="I343" s="58">
        <v>0</v>
      </c>
      <c r="J343" s="58">
        <f t="shared" si="8"/>
        <v>0</v>
      </c>
    </row>
    <row r="344" spans="1:10" s="75" customFormat="1" ht="40.5" x14ac:dyDescent="0.25">
      <c r="A344" s="164">
        <v>3573</v>
      </c>
      <c r="B344" s="78" t="s">
        <v>285</v>
      </c>
      <c r="C344" s="58"/>
      <c r="D344" s="58">
        <v>0</v>
      </c>
      <c r="E344" s="58">
        <v>0</v>
      </c>
      <c r="F344" s="58">
        <v>0</v>
      </c>
      <c r="G344" s="58">
        <v>0</v>
      </c>
      <c r="H344" s="58">
        <v>0</v>
      </c>
      <c r="I344" s="58">
        <v>0</v>
      </c>
      <c r="J344" s="58">
        <f t="shared" si="8"/>
        <v>0</v>
      </c>
    </row>
    <row r="345" spans="1:10" s="75" customFormat="1" ht="27" x14ac:dyDescent="0.25">
      <c r="A345" s="164">
        <v>358</v>
      </c>
      <c r="B345" s="78" t="s">
        <v>286</v>
      </c>
      <c r="C345" s="58"/>
      <c r="D345" s="58"/>
      <c r="E345" s="58"/>
      <c r="F345" s="58"/>
      <c r="G345" s="58"/>
      <c r="H345" s="58">
        <v>0</v>
      </c>
      <c r="I345" s="58">
        <v>0</v>
      </c>
      <c r="J345" s="58">
        <f t="shared" si="8"/>
        <v>0</v>
      </c>
    </row>
    <row r="346" spans="1:10" s="75" customFormat="1" ht="27" x14ac:dyDescent="0.25">
      <c r="A346" s="164">
        <v>3581</v>
      </c>
      <c r="B346" s="78" t="s">
        <v>286</v>
      </c>
      <c r="C346" s="58"/>
      <c r="D346" s="58">
        <v>3734</v>
      </c>
      <c r="E346" s="58">
        <v>0</v>
      </c>
      <c r="F346" s="58">
        <v>16495</v>
      </c>
      <c r="G346" s="58">
        <v>0</v>
      </c>
      <c r="H346" s="58">
        <v>0</v>
      </c>
      <c r="I346" s="58">
        <v>0</v>
      </c>
      <c r="J346" s="58">
        <f t="shared" si="8"/>
        <v>20229</v>
      </c>
    </row>
    <row r="347" spans="1:10" s="75" customFormat="1" ht="27" x14ac:dyDescent="0.25">
      <c r="A347" s="164">
        <v>359</v>
      </c>
      <c r="B347" s="78" t="s">
        <v>287</v>
      </c>
      <c r="C347" s="58"/>
      <c r="D347" s="58">
        <v>0</v>
      </c>
      <c r="E347" s="58">
        <v>0</v>
      </c>
      <c r="F347" s="58">
        <v>0</v>
      </c>
      <c r="G347" s="58">
        <v>0</v>
      </c>
      <c r="H347" s="58">
        <v>0</v>
      </c>
      <c r="I347" s="58">
        <v>0</v>
      </c>
      <c r="J347" s="58">
        <f t="shared" si="8"/>
        <v>0</v>
      </c>
    </row>
    <row r="348" spans="1:10" s="75" customFormat="1" ht="27" x14ac:dyDescent="0.25">
      <c r="A348" s="164">
        <v>3591</v>
      </c>
      <c r="B348" s="78" t="s">
        <v>287</v>
      </c>
      <c r="C348" s="58"/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f t="shared" si="8"/>
        <v>0</v>
      </c>
    </row>
    <row r="349" spans="1:10" s="75" customFormat="1" ht="26.25" x14ac:dyDescent="0.25">
      <c r="A349" s="163">
        <v>3600</v>
      </c>
      <c r="B349" s="79" t="s">
        <v>288</v>
      </c>
      <c r="C349" s="58"/>
      <c r="D349" s="58"/>
      <c r="E349" s="58"/>
      <c r="F349" s="58"/>
      <c r="G349" s="58"/>
      <c r="H349" s="58">
        <v>0</v>
      </c>
      <c r="I349" s="58">
        <v>0</v>
      </c>
      <c r="J349" s="58">
        <f t="shared" si="8"/>
        <v>0</v>
      </c>
    </row>
    <row r="350" spans="1:10" s="75" customFormat="1" ht="27" x14ac:dyDescent="0.25">
      <c r="A350" s="164">
        <v>361</v>
      </c>
      <c r="B350" s="78" t="s">
        <v>207</v>
      </c>
      <c r="C350" s="58"/>
      <c r="D350" s="58">
        <v>0</v>
      </c>
      <c r="E350" s="58">
        <v>0</v>
      </c>
      <c r="F350" s="58">
        <v>0</v>
      </c>
      <c r="G350" s="58">
        <v>0</v>
      </c>
      <c r="H350" s="58">
        <v>0</v>
      </c>
      <c r="I350" s="58">
        <v>0</v>
      </c>
      <c r="J350" s="58">
        <f t="shared" si="8"/>
        <v>0</v>
      </c>
    </row>
    <row r="351" spans="1:10" s="75" customFormat="1" ht="54" x14ac:dyDescent="0.25">
      <c r="A351" s="164">
        <v>3611</v>
      </c>
      <c r="B351" s="78" t="s">
        <v>289</v>
      </c>
      <c r="C351" s="58"/>
      <c r="D351" s="58">
        <v>0</v>
      </c>
      <c r="E351" s="58">
        <v>0</v>
      </c>
      <c r="F351" s="58">
        <v>0</v>
      </c>
      <c r="G351" s="58">
        <v>0</v>
      </c>
      <c r="H351" s="58">
        <v>0</v>
      </c>
      <c r="I351" s="58">
        <v>0</v>
      </c>
      <c r="J351" s="58">
        <f t="shared" si="8"/>
        <v>0</v>
      </c>
    </row>
    <row r="352" spans="1:10" s="75" customFormat="1" ht="54" x14ac:dyDescent="0.25">
      <c r="A352" s="164">
        <v>362</v>
      </c>
      <c r="B352" s="78" t="s">
        <v>8</v>
      </c>
      <c r="C352" s="58"/>
      <c r="D352" s="58"/>
      <c r="E352" s="58"/>
      <c r="F352" s="58"/>
      <c r="G352" s="58"/>
      <c r="H352" s="58">
        <v>0</v>
      </c>
      <c r="I352" s="58">
        <v>0</v>
      </c>
      <c r="J352" s="58">
        <f t="shared" si="8"/>
        <v>0</v>
      </c>
    </row>
    <row r="353" spans="1:10" s="75" customFormat="1" ht="54" x14ac:dyDescent="0.25">
      <c r="A353" s="164">
        <v>3621</v>
      </c>
      <c r="B353" s="78" t="s">
        <v>290</v>
      </c>
      <c r="C353" s="58"/>
      <c r="D353" s="117">
        <f>23336*0.7</f>
        <v>16335.199999999999</v>
      </c>
      <c r="E353" s="117">
        <f>25000+0.7</f>
        <v>25000.7</v>
      </c>
      <c r="F353" s="58">
        <v>0</v>
      </c>
      <c r="G353" s="70">
        <f>(103094*0.7)-20000</f>
        <v>52165.799999999988</v>
      </c>
      <c r="H353" s="58">
        <v>0</v>
      </c>
      <c r="I353" s="58">
        <v>0</v>
      </c>
      <c r="J353" s="58">
        <f t="shared" si="8"/>
        <v>93501.699999999983</v>
      </c>
    </row>
    <row r="354" spans="1:10" s="75" customFormat="1" ht="40.5" x14ac:dyDescent="0.25">
      <c r="A354" s="164">
        <v>363</v>
      </c>
      <c r="B354" s="78" t="s">
        <v>291</v>
      </c>
      <c r="C354" s="58"/>
      <c r="D354" s="58"/>
      <c r="E354" s="58"/>
      <c r="F354" s="58"/>
      <c r="G354" s="58"/>
      <c r="H354" s="58">
        <v>0</v>
      </c>
      <c r="I354" s="58">
        <v>0</v>
      </c>
      <c r="J354" s="58">
        <f t="shared" si="8"/>
        <v>0</v>
      </c>
    </row>
    <row r="355" spans="1:10" s="75" customFormat="1" ht="40.5" x14ac:dyDescent="0.25">
      <c r="A355" s="164">
        <v>3631</v>
      </c>
      <c r="B355" s="78" t="s">
        <v>291</v>
      </c>
      <c r="C355" s="58"/>
      <c r="D355" s="117">
        <f>4667*0.7</f>
        <v>3266.8999999999996</v>
      </c>
      <c r="E355" s="58">
        <v>0</v>
      </c>
      <c r="F355" s="58">
        <v>0</v>
      </c>
      <c r="G355" s="70">
        <f>(180619*0.7)-14000</f>
        <v>112433.29999999999</v>
      </c>
      <c r="H355" s="58">
        <v>0</v>
      </c>
      <c r="I355" s="58">
        <v>0</v>
      </c>
      <c r="J355" s="58">
        <f t="shared" si="8"/>
        <v>115700.19999999998</v>
      </c>
    </row>
    <row r="356" spans="1:10" s="75" customFormat="1" ht="27" x14ac:dyDescent="0.25">
      <c r="A356" s="164">
        <v>364</v>
      </c>
      <c r="B356" s="78" t="s">
        <v>292</v>
      </c>
      <c r="C356" s="58"/>
      <c r="D356" s="58">
        <v>0</v>
      </c>
      <c r="E356" s="58">
        <v>0</v>
      </c>
      <c r="F356" s="58">
        <v>0</v>
      </c>
      <c r="G356" s="58">
        <v>0</v>
      </c>
      <c r="H356" s="58">
        <v>0</v>
      </c>
      <c r="I356" s="58">
        <v>0</v>
      </c>
      <c r="J356" s="58">
        <f t="shared" si="8"/>
        <v>0</v>
      </c>
    </row>
    <row r="357" spans="1:10" s="75" customFormat="1" ht="27" x14ac:dyDescent="0.25">
      <c r="A357" s="164">
        <v>3641</v>
      </c>
      <c r="B357" s="78" t="s">
        <v>293</v>
      </c>
      <c r="C357" s="58"/>
      <c r="D357" s="58">
        <v>0</v>
      </c>
      <c r="E357" s="58">
        <v>0</v>
      </c>
      <c r="F357" s="58">
        <v>0</v>
      </c>
      <c r="G357" s="58">
        <v>0</v>
      </c>
      <c r="H357" s="58">
        <v>0</v>
      </c>
      <c r="I357" s="58">
        <v>0</v>
      </c>
      <c r="J357" s="58">
        <f t="shared" si="8"/>
        <v>0</v>
      </c>
    </row>
    <row r="358" spans="1:10" s="75" customFormat="1" ht="27" x14ac:dyDescent="0.25">
      <c r="A358" s="164">
        <v>365</v>
      </c>
      <c r="B358" s="78" t="s">
        <v>294</v>
      </c>
      <c r="C358" s="58"/>
      <c r="D358" s="58">
        <v>0</v>
      </c>
      <c r="E358" s="58">
        <v>0</v>
      </c>
      <c r="F358" s="58">
        <v>0</v>
      </c>
      <c r="G358" s="58">
        <v>0</v>
      </c>
      <c r="H358" s="58">
        <v>0</v>
      </c>
      <c r="I358" s="58">
        <v>0</v>
      </c>
      <c r="J358" s="58">
        <f t="shared" si="8"/>
        <v>0</v>
      </c>
    </row>
    <row r="359" spans="1:10" s="75" customFormat="1" ht="27" x14ac:dyDescent="0.25">
      <c r="A359" s="164">
        <v>3651</v>
      </c>
      <c r="B359" s="78" t="s">
        <v>294</v>
      </c>
      <c r="C359" s="58"/>
      <c r="D359" s="58">
        <v>0</v>
      </c>
      <c r="E359" s="58">
        <v>0</v>
      </c>
      <c r="F359" s="58">
        <v>0</v>
      </c>
      <c r="G359" s="58">
        <v>0</v>
      </c>
      <c r="H359" s="58">
        <v>0</v>
      </c>
      <c r="I359" s="58">
        <v>0</v>
      </c>
      <c r="J359" s="58">
        <f t="shared" si="8"/>
        <v>0</v>
      </c>
    </row>
    <row r="360" spans="1:10" s="75" customFormat="1" ht="40.5" x14ac:dyDescent="0.25">
      <c r="A360" s="164">
        <v>366</v>
      </c>
      <c r="B360" s="78" t="s">
        <v>295</v>
      </c>
      <c r="C360" s="58"/>
      <c r="D360" s="58"/>
      <c r="E360" s="58"/>
      <c r="F360" s="58"/>
      <c r="G360" s="58"/>
      <c r="H360" s="58">
        <v>0</v>
      </c>
      <c r="I360" s="58">
        <v>0</v>
      </c>
      <c r="J360" s="58">
        <f t="shared" ref="J360:J423" si="9">SUM(C360:I360)</f>
        <v>0</v>
      </c>
    </row>
    <row r="361" spans="1:10" s="75" customFormat="1" ht="40.5" x14ac:dyDescent="0.25">
      <c r="A361" s="164">
        <v>3661</v>
      </c>
      <c r="B361" s="78" t="s">
        <v>295</v>
      </c>
      <c r="C361" s="58"/>
      <c r="D361" s="117">
        <f>14002*0.7</f>
        <v>9801.4</v>
      </c>
      <c r="E361" s="58">
        <v>0</v>
      </c>
      <c r="F361" s="117">
        <f>32933*0.7</f>
        <v>23053.1</v>
      </c>
      <c r="G361" s="117">
        <f>18924*0.7</f>
        <v>13246.8</v>
      </c>
      <c r="H361" s="58">
        <v>0</v>
      </c>
      <c r="I361" s="58">
        <v>0</v>
      </c>
      <c r="J361" s="58">
        <f t="shared" si="9"/>
        <v>46101.3</v>
      </c>
    </row>
    <row r="362" spans="1:10" s="75" customFormat="1" ht="13.5" x14ac:dyDescent="0.25">
      <c r="A362" s="164">
        <v>369</v>
      </c>
      <c r="B362" s="78" t="s">
        <v>296</v>
      </c>
      <c r="C362" s="58"/>
      <c r="D362" s="58">
        <v>0</v>
      </c>
      <c r="E362" s="58">
        <v>0</v>
      </c>
      <c r="F362" s="58"/>
      <c r="G362" s="58">
        <v>0</v>
      </c>
      <c r="H362" s="58">
        <v>0</v>
      </c>
      <c r="I362" s="58">
        <v>0</v>
      </c>
      <c r="J362" s="58">
        <f t="shared" si="9"/>
        <v>0</v>
      </c>
    </row>
    <row r="363" spans="1:10" s="75" customFormat="1" ht="13.5" x14ac:dyDescent="0.25">
      <c r="A363" s="164">
        <v>3691</v>
      </c>
      <c r="B363" s="78" t="s">
        <v>296</v>
      </c>
      <c r="C363" s="58"/>
      <c r="D363" s="58">
        <v>0</v>
      </c>
      <c r="E363" s="58">
        <v>0</v>
      </c>
      <c r="F363" s="117">
        <f>15000*0.7</f>
        <v>10500</v>
      </c>
      <c r="G363" s="58">
        <v>0</v>
      </c>
      <c r="H363" s="58">
        <v>0</v>
      </c>
      <c r="I363" s="58">
        <v>0</v>
      </c>
      <c r="J363" s="58">
        <f t="shared" si="9"/>
        <v>10500</v>
      </c>
    </row>
    <row r="364" spans="1:10" s="75" customFormat="1" ht="26.25" x14ac:dyDescent="0.25">
      <c r="A364" s="163">
        <v>3700</v>
      </c>
      <c r="B364" s="79" t="s">
        <v>297</v>
      </c>
      <c r="C364" s="58"/>
      <c r="D364" s="58"/>
      <c r="E364" s="58"/>
      <c r="F364" s="58"/>
      <c r="G364" s="58"/>
      <c r="H364" s="58">
        <v>0</v>
      </c>
      <c r="I364" s="58">
        <v>0</v>
      </c>
      <c r="J364" s="58">
        <f t="shared" si="9"/>
        <v>0</v>
      </c>
    </row>
    <row r="365" spans="1:10" s="75" customFormat="1" ht="13.5" x14ac:dyDescent="0.25">
      <c r="A365" s="164">
        <v>371</v>
      </c>
      <c r="B365" s="78" t="s">
        <v>298</v>
      </c>
      <c r="C365" s="58"/>
      <c r="D365" s="58"/>
      <c r="E365" s="58"/>
      <c r="F365" s="58"/>
      <c r="G365" s="58"/>
      <c r="H365" s="58">
        <v>0</v>
      </c>
      <c r="I365" s="58">
        <v>0</v>
      </c>
      <c r="J365" s="58">
        <f t="shared" si="9"/>
        <v>0</v>
      </c>
    </row>
    <row r="366" spans="1:10" s="75" customFormat="1" ht="13.5" x14ac:dyDescent="0.25">
      <c r="A366" s="164">
        <v>3711</v>
      </c>
      <c r="B366" s="78" t="s">
        <v>299</v>
      </c>
      <c r="C366" s="58"/>
      <c r="D366" s="58">
        <v>0</v>
      </c>
      <c r="E366" s="58">
        <v>0</v>
      </c>
      <c r="F366" s="58">
        <v>80000</v>
      </c>
      <c r="G366" s="58">
        <v>0</v>
      </c>
      <c r="H366" s="58">
        <v>0</v>
      </c>
      <c r="I366" s="58">
        <v>0</v>
      </c>
      <c r="J366" s="58">
        <f t="shared" si="9"/>
        <v>80000</v>
      </c>
    </row>
    <row r="367" spans="1:10" s="75" customFormat="1" ht="13.5" x14ac:dyDescent="0.25">
      <c r="A367" s="164">
        <v>3712</v>
      </c>
      <c r="B367" s="78" t="s">
        <v>300</v>
      </c>
      <c r="C367" s="58"/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f t="shared" si="9"/>
        <v>0</v>
      </c>
    </row>
    <row r="368" spans="1:10" s="75" customFormat="1" ht="13.5" x14ac:dyDescent="0.25">
      <c r="A368" s="164">
        <v>372</v>
      </c>
      <c r="B368" s="78" t="s">
        <v>301</v>
      </c>
      <c r="C368" s="58"/>
      <c r="D368" s="58">
        <v>0</v>
      </c>
      <c r="E368" s="58">
        <v>0</v>
      </c>
      <c r="F368" s="58"/>
      <c r="G368" s="58"/>
      <c r="H368" s="58">
        <v>0</v>
      </c>
      <c r="I368" s="58">
        <v>0</v>
      </c>
      <c r="J368" s="58">
        <f t="shared" si="9"/>
        <v>0</v>
      </c>
    </row>
    <row r="369" spans="1:10" s="75" customFormat="1" ht="13.5" x14ac:dyDescent="0.25">
      <c r="A369" s="164">
        <v>3721</v>
      </c>
      <c r="B369" s="78" t="s">
        <v>302</v>
      </c>
      <c r="C369" s="58"/>
      <c r="D369" s="58">
        <v>0</v>
      </c>
      <c r="E369" s="58">
        <v>0</v>
      </c>
      <c r="F369" s="58">
        <v>150000</v>
      </c>
      <c r="G369" s="58">
        <v>10000</v>
      </c>
      <c r="H369" s="58">
        <v>0</v>
      </c>
      <c r="I369" s="58">
        <v>0</v>
      </c>
      <c r="J369" s="58">
        <f t="shared" si="9"/>
        <v>160000</v>
      </c>
    </row>
    <row r="370" spans="1:10" s="75" customFormat="1" ht="13.5" x14ac:dyDescent="0.25">
      <c r="A370" s="164">
        <v>3722</v>
      </c>
      <c r="B370" s="78" t="s">
        <v>303</v>
      </c>
      <c r="C370" s="58"/>
      <c r="D370" s="58">
        <v>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f t="shared" si="9"/>
        <v>0</v>
      </c>
    </row>
    <row r="371" spans="1:10" s="75" customFormat="1" ht="27" x14ac:dyDescent="0.25">
      <c r="A371" s="164">
        <v>373</v>
      </c>
      <c r="B371" s="78" t="s">
        <v>304</v>
      </c>
      <c r="C371" s="58"/>
      <c r="D371" s="58">
        <v>0</v>
      </c>
      <c r="E371" s="58">
        <v>0</v>
      </c>
      <c r="F371" s="58">
        <v>0</v>
      </c>
      <c r="G371" s="58">
        <v>0</v>
      </c>
      <c r="H371" s="58">
        <v>0</v>
      </c>
      <c r="I371" s="58">
        <v>0</v>
      </c>
      <c r="J371" s="58">
        <f t="shared" si="9"/>
        <v>0</v>
      </c>
    </row>
    <row r="372" spans="1:10" s="75" customFormat="1" ht="27" x14ac:dyDescent="0.25">
      <c r="A372" s="164">
        <v>3731</v>
      </c>
      <c r="B372" s="78" t="s">
        <v>304</v>
      </c>
      <c r="C372" s="58"/>
      <c r="D372" s="58">
        <v>0</v>
      </c>
      <c r="E372" s="58">
        <v>0</v>
      </c>
      <c r="F372" s="58">
        <v>0</v>
      </c>
      <c r="G372" s="58">
        <v>0</v>
      </c>
      <c r="H372" s="58">
        <v>0</v>
      </c>
      <c r="I372" s="58">
        <v>0</v>
      </c>
      <c r="J372" s="58">
        <f t="shared" si="9"/>
        <v>0</v>
      </c>
    </row>
    <row r="373" spans="1:10" s="75" customFormat="1" ht="13.5" x14ac:dyDescent="0.25">
      <c r="A373" s="164">
        <v>374</v>
      </c>
      <c r="B373" s="78" t="s">
        <v>305</v>
      </c>
      <c r="C373" s="58"/>
      <c r="D373" s="58">
        <v>0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f t="shared" si="9"/>
        <v>0</v>
      </c>
    </row>
    <row r="374" spans="1:10" s="75" customFormat="1" ht="13.5" x14ac:dyDescent="0.25">
      <c r="A374" s="164">
        <v>3741</v>
      </c>
      <c r="B374" s="78" t="s">
        <v>305</v>
      </c>
      <c r="C374" s="58"/>
      <c r="D374" s="58">
        <v>0</v>
      </c>
      <c r="E374" s="58">
        <v>0</v>
      </c>
      <c r="F374" s="58">
        <v>0</v>
      </c>
      <c r="G374" s="58">
        <v>0</v>
      </c>
      <c r="H374" s="58">
        <v>0</v>
      </c>
      <c r="I374" s="58">
        <v>0</v>
      </c>
      <c r="J374" s="58">
        <f t="shared" si="9"/>
        <v>0</v>
      </c>
    </row>
    <row r="375" spans="1:10" s="75" customFormat="1" ht="13.5" x14ac:dyDescent="0.25">
      <c r="A375" s="164">
        <v>375</v>
      </c>
      <c r="B375" s="78" t="s">
        <v>306</v>
      </c>
      <c r="C375" s="58"/>
      <c r="D375" s="58"/>
      <c r="E375" s="58"/>
      <c r="F375" s="58"/>
      <c r="G375" s="58"/>
      <c r="H375" s="58">
        <v>0</v>
      </c>
      <c r="I375" s="58">
        <v>0</v>
      </c>
      <c r="J375" s="58">
        <f t="shared" si="9"/>
        <v>0</v>
      </c>
    </row>
    <row r="376" spans="1:10" s="75" customFormat="1" ht="13.5" x14ac:dyDescent="0.25">
      <c r="A376" s="164">
        <v>3751</v>
      </c>
      <c r="B376" s="78" t="s">
        <v>306</v>
      </c>
      <c r="C376" s="58"/>
      <c r="D376" s="58">
        <v>140013.19</v>
      </c>
      <c r="E376" s="86"/>
      <c r="F376" s="58">
        <v>20000</v>
      </c>
      <c r="G376" s="70">
        <f>166064+142500</f>
        <v>308564</v>
      </c>
      <c r="H376" s="58">
        <v>0</v>
      </c>
      <c r="I376" s="58">
        <v>0</v>
      </c>
      <c r="J376" s="58">
        <f t="shared" si="9"/>
        <v>468577.19</v>
      </c>
    </row>
    <row r="377" spans="1:10" s="75" customFormat="1" ht="13.5" x14ac:dyDescent="0.25">
      <c r="A377" s="164">
        <v>376</v>
      </c>
      <c r="B377" s="78" t="s">
        <v>307</v>
      </c>
      <c r="C377" s="58"/>
      <c r="D377" s="58">
        <v>0</v>
      </c>
      <c r="E377" s="58">
        <v>0</v>
      </c>
      <c r="F377" s="58">
        <v>0</v>
      </c>
      <c r="G377" s="58">
        <v>0</v>
      </c>
      <c r="H377" s="58">
        <v>0</v>
      </c>
      <c r="I377" s="58">
        <v>0</v>
      </c>
      <c r="J377" s="58">
        <f t="shared" si="9"/>
        <v>0</v>
      </c>
    </row>
    <row r="378" spans="1:10" s="75" customFormat="1" ht="13.5" x14ac:dyDescent="0.25">
      <c r="A378" s="164">
        <v>3761</v>
      </c>
      <c r="B378" s="78" t="s">
        <v>307</v>
      </c>
      <c r="C378" s="58"/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f t="shared" si="9"/>
        <v>0</v>
      </c>
    </row>
    <row r="379" spans="1:10" s="75" customFormat="1" ht="27" x14ac:dyDescent="0.25">
      <c r="A379" s="164">
        <v>377</v>
      </c>
      <c r="B379" s="78" t="s">
        <v>308</v>
      </c>
      <c r="C379" s="58"/>
      <c r="D379" s="58">
        <v>0</v>
      </c>
      <c r="E379" s="58">
        <v>0</v>
      </c>
      <c r="F379" s="58">
        <v>0</v>
      </c>
      <c r="G379" s="58">
        <v>0</v>
      </c>
      <c r="H379" s="58">
        <v>0</v>
      </c>
      <c r="I379" s="58">
        <v>0</v>
      </c>
      <c r="J379" s="58">
        <f t="shared" si="9"/>
        <v>0</v>
      </c>
    </row>
    <row r="380" spans="1:10" s="75" customFormat="1" ht="40.5" x14ac:dyDescent="0.25">
      <c r="A380" s="164">
        <v>3771</v>
      </c>
      <c r="B380" s="78" t="s">
        <v>309</v>
      </c>
      <c r="C380" s="58"/>
      <c r="D380" s="58">
        <v>0</v>
      </c>
      <c r="E380" s="58">
        <v>0</v>
      </c>
      <c r="F380" s="58">
        <v>0</v>
      </c>
      <c r="G380" s="58">
        <v>0</v>
      </c>
      <c r="H380" s="58">
        <v>0</v>
      </c>
      <c r="I380" s="58">
        <v>0</v>
      </c>
      <c r="J380" s="58">
        <f t="shared" si="9"/>
        <v>0</v>
      </c>
    </row>
    <row r="381" spans="1:10" s="75" customFormat="1" ht="27" x14ac:dyDescent="0.25">
      <c r="A381" s="164">
        <v>378</v>
      </c>
      <c r="B381" s="78" t="s">
        <v>310</v>
      </c>
      <c r="C381" s="58"/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f t="shared" si="9"/>
        <v>0</v>
      </c>
    </row>
    <row r="382" spans="1:10" s="75" customFormat="1" ht="67.5" x14ac:dyDescent="0.25">
      <c r="A382" s="164">
        <v>3781</v>
      </c>
      <c r="B382" s="78" t="s">
        <v>311</v>
      </c>
      <c r="C382" s="58"/>
      <c r="D382" s="58">
        <v>0</v>
      </c>
      <c r="E382" s="58">
        <v>0</v>
      </c>
      <c r="F382" s="58">
        <v>0</v>
      </c>
      <c r="G382" s="58">
        <v>0</v>
      </c>
      <c r="H382" s="58">
        <v>0</v>
      </c>
      <c r="I382" s="58">
        <v>0</v>
      </c>
      <c r="J382" s="58">
        <f t="shared" si="9"/>
        <v>0</v>
      </c>
    </row>
    <row r="383" spans="1:10" s="75" customFormat="1" ht="67.5" x14ac:dyDescent="0.25">
      <c r="A383" s="164">
        <v>3782</v>
      </c>
      <c r="B383" s="78" t="s">
        <v>312</v>
      </c>
      <c r="C383" s="58"/>
      <c r="D383" s="58">
        <v>0</v>
      </c>
      <c r="E383" s="58">
        <v>0</v>
      </c>
      <c r="F383" s="58">
        <v>0</v>
      </c>
      <c r="G383" s="58">
        <v>0</v>
      </c>
      <c r="H383" s="58">
        <v>0</v>
      </c>
      <c r="I383" s="58">
        <v>0</v>
      </c>
      <c r="J383" s="58">
        <f t="shared" si="9"/>
        <v>0</v>
      </c>
    </row>
    <row r="384" spans="1:10" s="75" customFormat="1" ht="27" x14ac:dyDescent="0.25">
      <c r="A384" s="164">
        <v>379</v>
      </c>
      <c r="B384" s="78" t="s">
        <v>313</v>
      </c>
      <c r="C384" s="58"/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f t="shared" si="9"/>
        <v>0</v>
      </c>
    </row>
    <row r="385" spans="1:10" s="75" customFormat="1" ht="27" x14ac:dyDescent="0.25">
      <c r="A385" s="164">
        <v>3791</v>
      </c>
      <c r="B385" s="78" t="s">
        <v>313</v>
      </c>
      <c r="C385" s="58"/>
      <c r="D385" s="58">
        <v>0</v>
      </c>
      <c r="E385" s="58">
        <v>0</v>
      </c>
      <c r="F385" s="58">
        <v>0</v>
      </c>
      <c r="G385" s="58">
        <v>0</v>
      </c>
      <c r="H385" s="58">
        <v>0</v>
      </c>
      <c r="I385" s="58">
        <v>0</v>
      </c>
      <c r="J385" s="58">
        <f t="shared" si="9"/>
        <v>0</v>
      </c>
    </row>
    <row r="386" spans="1:10" s="75" customFormat="1" ht="40.5" x14ac:dyDescent="0.25">
      <c r="A386" s="164">
        <v>3792</v>
      </c>
      <c r="B386" s="78" t="s">
        <v>314</v>
      </c>
      <c r="C386" s="58"/>
      <c r="D386" s="58">
        <v>0</v>
      </c>
      <c r="E386" s="58">
        <v>0</v>
      </c>
      <c r="F386" s="58">
        <v>0</v>
      </c>
      <c r="G386" s="58">
        <v>0</v>
      </c>
      <c r="H386" s="58">
        <v>0</v>
      </c>
      <c r="I386" s="58">
        <v>0</v>
      </c>
      <c r="J386" s="58">
        <f t="shared" si="9"/>
        <v>0</v>
      </c>
    </row>
    <row r="387" spans="1:10" s="75" customFormat="1" ht="13.5" x14ac:dyDescent="0.25">
      <c r="A387" s="163">
        <v>3800</v>
      </c>
      <c r="B387" s="79" t="s">
        <v>315</v>
      </c>
      <c r="C387" s="58"/>
      <c r="D387" s="58">
        <v>0</v>
      </c>
      <c r="E387" s="58">
        <v>0</v>
      </c>
      <c r="F387" s="58">
        <v>0</v>
      </c>
      <c r="G387" s="58"/>
      <c r="H387" s="58">
        <v>0</v>
      </c>
      <c r="I387" s="58">
        <v>0</v>
      </c>
      <c r="J387" s="58">
        <f t="shared" si="9"/>
        <v>0</v>
      </c>
    </row>
    <row r="388" spans="1:10" s="75" customFormat="1" ht="13.5" x14ac:dyDescent="0.25">
      <c r="A388" s="164">
        <v>3811</v>
      </c>
      <c r="B388" s="78" t="s">
        <v>316</v>
      </c>
      <c r="C388" s="58"/>
      <c r="D388" s="58">
        <v>0</v>
      </c>
      <c r="E388" s="58">
        <v>0</v>
      </c>
      <c r="F388" s="58">
        <v>0</v>
      </c>
      <c r="G388" s="58">
        <v>8</v>
      </c>
      <c r="H388" s="58">
        <v>0</v>
      </c>
      <c r="I388" s="58">
        <v>0</v>
      </c>
      <c r="J388" s="58">
        <f t="shared" si="9"/>
        <v>8</v>
      </c>
    </row>
    <row r="389" spans="1:10" s="75" customFormat="1" ht="13.5" x14ac:dyDescent="0.25">
      <c r="A389" s="164">
        <v>382</v>
      </c>
      <c r="B389" s="78" t="s">
        <v>317</v>
      </c>
      <c r="C389" s="58"/>
      <c r="D389" s="58">
        <v>0</v>
      </c>
      <c r="E389" s="58">
        <v>0</v>
      </c>
      <c r="F389" s="58">
        <v>0</v>
      </c>
      <c r="G389" s="58">
        <v>0</v>
      </c>
      <c r="H389" s="58">
        <v>0</v>
      </c>
      <c r="I389" s="58">
        <v>0</v>
      </c>
      <c r="J389" s="58">
        <f t="shared" si="9"/>
        <v>0</v>
      </c>
    </row>
    <row r="390" spans="1:10" s="75" customFormat="1" ht="13.5" x14ac:dyDescent="0.25">
      <c r="A390" s="164">
        <v>3821</v>
      </c>
      <c r="B390" s="78" t="s">
        <v>318</v>
      </c>
      <c r="C390" s="58"/>
      <c r="D390" s="58">
        <v>0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f t="shared" si="9"/>
        <v>0</v>
      </c>
    </row>
    <row r="391" spans="1:10" s="75" customFormat="1" ht="13.5" x14ac:dyDescent="0.25">
      <c r="A391" s="164">
        <v>3822</v>
      </c>
      <c r="B391" s="78" t="s">
        <v>319</v>
      </c>
      <c r="C391" s="58"/>
      <c r="D391" s="58">
        <v>0</v>
      </c>
      <c r="E391" s="58">
        <v>0</v>
      </c>
      <c r="F391" s="58">
        <v>0</v>
      </c>
      <c r="G391" s="58">
        <v>0</v>
      </c>
      <c r="H391" s="58">
        <v>0</v>
      </c>
      <c r="I391" s="58">
        <v>0</v>
      </c>
      <c r="J391" s="58">
        <f t="shared" si="9"/>
        <v>0</v>
      </c>
    </row>
    <row r="392" spans="1:10" s="75" customFormat="1" ht="13.5" x14ac:dyDescent="0.25">
      <c r="A392" s="164">
        <v>383</v>
      </c>
      <c r="B392" s="78" t="s">
        <v>320</v>
      </c>
      <c r="C392" s="58"/>
      <c r="D392" s="58">
        <v>0</v>
      </c>
      <c r="E392" s="58">
        <v>0</v>
      </c>
      <c r="F392" s="58">
        <v>0</v>
      </c>
      <c r="G392" s="58"/>
      <c r="H392" s="58">
        <v>0</v>
      </c>
      <c r="I392" s="58">
        <v>0</v>
      </c>
      <c r="J392" s="58">
        <f t="shared" si="9"/>
        <v>0</v>
      </c>
    </row>
    <row r="393" spans="1:10" s="75" customFormat="1" ht="13.5" x14ac:dyDescent="0.25">
      <c r="A393" s="164">
        <v>3831</v>
      </c>
      <c r="B393" s="78" t="s">
        <v>320</v>
      </c>
      <c r="C393" s="58"/>
      <c r="D393" s="58">
        <v>0</v>
      </c>
      <c r="E393" s="58">
        <v>0</v>
      </c>
      <c r="F393" s="58">
        <v>0</v>
      </c>
      <c r="G393" s="58">
        <v>32000</v>
      </c>
      <c r="H393" s="58">
        <v>0</v>
      </c>
      <c r="I393" s="58">
        <v>0</v>
      </c>
      <c r="J393" s="58">
        <f t="shared" si="9"/>
        <v>32000</v>
      </c>
    </row>
    <row r="394" spans="1:10" s="75" customFormat="1" ht="13.5" x14ac:dyDescent="0.25">
      <c r="A394" s="164">
        <v>384</v>
      </c>
      <c r="B394" s="78" t="s">
        <v>321</v>
      </c>
      <c r="C394" s="58"/>
      <c r="D394" s="58">
        <v>0</v>
      </c>
      <c r="E394" s="58">
        <v>0</v>
      </c>
      <c r="F394" s="58">
        <v>0</v>
      </c>
      <c r="G394" s="58">
        <v>0</v>
      </c>
      <c r="H394" s="58">
        <v>0</v>
      </c>
      <c r="I394" s="58">
        <v>0</v>
      </c>
      <c r="J394" s="58">
        <f t="shared" si="9"/>
        <v>0</v>
      </c>
    </row>
    <row r="395" spans="1:10" s="75" customFormat="1" ht="13.5" x14ac:dyDescent="0.25">
      <c r="A395" s="164">
        <v>3841</v>
      </c>
      <c r="B395" s="78" t="s">
        <v>321</v>
      </c>
      <c r="C395" s="58"/>
      <c r="D395" s="58">
        <v>0</v>
      </c>
      <c r="E395" s="58">
        <v>0</v>
      </c>
      <c r="F395" s="58">
        <v>0</v>
      </c>
      <c r="G395" s="58">
        <v>0</v>
      </c>
      <c r="H395" s="58">
        <v>0</v>
      </c>
      <c r="I395" s="58">
        <v>0</v>
      </c>
      <c r="J395" s="58">
        <f t="shared" si="9"/>
        <v>0</v>
      </c>
    </row>
    <row r="396" spans="1:10" s="75" customFormat="1" ht="13.5" x14ac:dyDescent="0.25">
      <c r="A396" s="164">
        <v>385</v>
      </c>
      <c r="B396" s="78" t="s">
        <v>322</v>
      </c>
      <c r="C396" s="58"/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f t="shared" si="9"/>
        <v>0</v>
      </c>
    </row>
    <row r="397" spans="1:10" s="75" customFormat="1" ht="13.5" x14ac:dyDescent="0.25">
      <c r="A397" s="164">
        <v>3851</v>
      </c>
      <c r="B397" s="78" t="s">
        <v>322</v>
      </c>
      <c r="C397" s="58"/>
      <c r="D397" s="58">
        <v>0</v>
      </c>
      <c r="E397" s="58">
        <v>0</v>
      </c>
      <c r="F397" s="58">
        <v>0</v>
      </c>
      <c r="G397" s="58">
        <v>0</v>
      </c>
      <c r="H397" s="58">
        <v>0</v>
      </c>
      <c r="I397" s="58">
        <v>0</v>
      </c>
      <c r="J397" s="58">
        <f t="shared" si="9"/>
        <v>0</v>
      </c>
    </row>
    <row r="398" spans="1:10" s="75" customFormat="1" ht="13.5" x14ac:dyDescent="0.25">
      <c r="A398" s="163">
        <v>3900</v>
      </c>
      <c r="B398" s="89" t="s">
        <v>323</v>
      </c>
      <c r="C398" s="58"/>
      <c r="D398" s="86"/>
      <c r="E398" s="58"/>
      <c r="F398" s="58"/>
      <c r="G398" s="58"/>
      <c r="H398" s="58"/>
      <c r="I398" s="58">
        <v>0</v>
      </c>
      <c r="J398" s="58">
        <f t="shared" si="9"/>
        <v>0</v>
      </c>
    </row>
    <row r="399" spans="1:10" s="75" customFormat="1" ht="27" x14ac:dyDescent="0.25">
      <c r="A399" s="164">
        <v>391</v>
      </c>
      <c r="B399" s="78" t="s">
        <v>324</v>
      </c>
      <c r="C399" s="58"/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f t="shared" si="9"/>
        <v>0</v>
      </c>
    </row>
    <row r="400" spans="1:10" s="75" customFormat="1" ht="27" x14ac:dyDescent="0.25">
      <c r="A400" s="164">
        <v>3911</v>
      </c>
      <c r="B400" s="78" t="s">
        <v>324</v>
      </c>
      <c r="C400" s="58"/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f t="shared" si="9"/>
        <v>0</v>
      </c>
    </row>
    <row r="401" spans="1:11" s="75" customFormat="1" ht="13.5" x14ac:dyDescent="0.25">
      <c r="A401" s="164">
        <v>392</v>
      </c>
      <c r="B401" s="78" t="s">
        <v>325</v>
      </c>
      <c r="C401" s="58"/>
      <c r="D401" s="58"/>
      <c r="E401" s="58"/>
      <c r="F401" s="58"/>
      <c r="G401" s="58"/>
      <c r="H401" s="58"/>
      <c r="I401" s="58">
        <v>0</v>
      </c>
      <c r="J401" s="58">
        <f t="shared" si="9"/>
        <v>0</v>
      </c>
    </row>
    <row r="402" spans="1:11" s="75" customFormat="1" ht="13.5" x14ac:dyDescent="0.25">
      <c r="A402" s="164">
        <v>3921</v>
      </c>
      <c r="B402" s="78" t="s">
        <v>326</v>
      </c>
      <c r="C402" s="58"/>
      <c r="D402" s="70">
        <f>233356-1</f>
        <v>233355</v>
      </c>
      <c r="E402" s="90">
        <v>220941</v>
      </c>
      <c r="F402" s="58">
        <v>50000</v>
      </c>
      <c r="G402" s="58"/>
      <c r="H402" s="58">
        <v>1754</v>
      </c>
      <c r="I402" s="58">
        <v>0</v>
      </c>
      <c r="J402" s="58">
        <f t="shared" si="9"/>
        <v>506050</v>
      </c>
      <c r="K402" s="194" t="s">
        <v>635</v>
      </c>
    </row>
    <row r="403" spans="1:11" s="75" customFormat="1" ht="27" x14ac:dyDescent="0.25">
      <c r="A403" s="164">
        <v>3922</v>
      </c>
      <c r="B403" s="78" t="s">
        <v>327</v>
      </c>
      <c r="C403" s="58"/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f t="shared" si="9"/>
        <v>0</v>
      </c>
    </row>
    <row r="404" spans="1:11" s="75" customFormat="1" ht="27" x14ac:dyDescent="0.25">
      <c r="A404" s="164">
        <v>393</v>
      </c>
      <c r="B404" s="78" t="s">
        <v>328</v>
      </c>
      <c r="C404" s="58"/>
      <c r="D404" s="58">
        <v>0</v>
      </c>
      <c r="E404" s="58">
        <v>0</v>
      </c>
      <c r="F404" s="58">
        <v>0</v>
      </c>
      <c r="G404" s="58">
        <v>0</v>
      </c>
      <c r="H404" s="58">
        <v>0</v>
      </c>
      <c r="I404" s="58">
        <v>0</v>
      </c>
      <c r="J404" s="58">
        <f t="shared" si="9"/>
        <v>0</v>
      </c>
    </row>
    <row r="405" spans="1:11" s="75" customFormat="1" ht="27" x14ac:dyDescent="0.25">
      <c r="A405" s="164">
        <v>3931</v>
      </c>
      <c r="B405" s="78" t="s">
        <v>329</v>
      </c>
      <c r="C405" s="58"/>
      <c r="D405" s="58">
        <v>0</v>
      </c>
      <c r="E405" s="58">
        <v>0</v>
      </c>
      <c r="F405" s="58">
        <v>0</v>
      </c>
      <c r="G405" s="58">
        <v>0</v>
      </c>
      <c r="H405" s="58">
        <v>0</v>
      </c>
      <c r="I405" s="58">
        <v>0</v>
      </c>
      <c r="J405" s="58">
        <f t="shared" si="9"/>
        <v>0</v>
      </c>
    </row>
    <row r="406" spans="1:11" s="75" customFormat="1" ht="27" x14ac:dyDescent="0.25">
      <c r="A406" s="164">
        <v>394</v>
      </c>
      <c r="B406" s="78" t="s">
        <v>330</v>
      </c>
      <c r="C406" s="58"/>
      <c r="D406" s="58">
        <v>0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f t="shared" si="9"/>
        <v>0</v>
      </c>
    </row>
    <row r="407" spans="1:11" s="75" customFormat="1" ht="13.5" x14ac:dyDescent="0.25">
      <c r="A407" s="164">
        <v>3941</v>
      </c>
      <c r="B407" s="78" t="s">
        <v>331</v>
      </c>
      <c r="C407" s="58"/>
      <c r="D407" s="58">
        <v>0</v>
      </c>
      <c r="E407" s="58">
        <v>0</v>
      </c>
      <c r="F407" s="58">
        <v>0</v>
      </c>
      <c r="G407" s="58">
        <v>0</v>
      </c>
      <c r="H407" s="58">
        <v>0</v>
      </c>
      <c r="I407" s="58">
        <v>0</v>
      </c>
      <c r="J407" s="58">
        <f t="shared" si="9"/>
        <v>0</v>
      </c>
    </row>
    <row r="408" spans="1:11" s="75" customFormat="1" ht="27" x14ac:dyDescent="0.25">
      <c r="A408" s="164">
        <v>3942</v>
      </c>
      <c r="B408" s="78" t="s">
        <v>332</v>
      </c>
      <c r="C408" s="58"/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f t="shared" si="9"/>
        <v>0</v>
      </c>
    </row>
    <row r="409" spans="1:11" s="75" customFormat="1" ht="27" x14ac:dyDescent="0.25">
      <c r="A409" s="164">
        <v>3942</v>
      </c>
      <c r="B409" s="78" t="s">
        <v>333</v>
      </c>
      <c r="C409" s="58"/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0</v>
      </c>
      <c r="J409" s="58">
        <f t="shared" si="9"/>
        <v>0</v>
      </c>
    </row>
    <row r="410" spans="1:11" s="75" customFormat="1" ht="13.5" x14ac:dyDescent="0.25">
      <c r="A410" s="164">
        <v>3943</v>
      </c>
      <c r="B410" s="78" t="s">
        <v>334</v>
      </c>
      <c r="C410" s="58"/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f t="shared" si="9"/>
        <v>0</v>
      </c>
    </row>
    <row r="411" spans="1:11" s="75" customFormat="1" ht="40.5" x14ac:dyDescent="0.25">
      <c r="A411" s="164">
        <v>3944</v>
      </c>
      <c r="B411" s="78" t="s">
        <v>335</v>
      </c>
      <c r="C411" s="58"/>
      <c r="D411" s="58">
        <v>0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8">
        <f t="shared" si="9"/>
        <v>0</v>
      </c>
    </row>
    <row r="412" spans="1:11" s="75" customFormat="1" ht="27" x14ac:dyDescent="0.25">
      <c r="A412" s="164">
        <v>395</v>
      </c>
      <c r="B412" s="78" t="s">
        <v>336</v>
      </c>
      <c r="C412" s="58"/>
      <c r="D412" s="58">
        <v>0</v>
      </c>
      <c r="E412" s="58">
        <v>0</v>
      </c>
      <c r="F412" s="58">
        <v>0</v>
      </c>
      <c r="G412" s="58">
        <v>0</v>
      </c>
      <c r="H412" s="58">
        <v>0</v>
      </c>
      <c r="I412" s="58">
        <v>0</v>
      </c>
      <c r="J412" s="58">
        <f t="shared" si="9"/>
        <v>0</v>
      </c>
    </row>
    <row r="413" spans="1:11" s="75" customFormat="1" ht="27" x14ac:dyDescent="0.25">
      <c r="A413" s="164">
        <v>3951</v>
      </c>
      <c r="B413" s="78" t="s">
        <v>336</v>
      </c>
      <c r="C413" s="58"/>
      <c r="D413" s="58">
        <v>0</v>
      </c>
      <c r="E413" s="58">
        <v>0</v>
      </c>
      <c r="F413" s="58">
        <v>0</v>
      </c>
      <c r="G413" s="58">
        <v>0</v>
      </c>
      <c r="H413" s="58">
        <v>0</v>
      </c>
      <c r="I413" s="58">
        <v>0</v>
      </c>
      <c r="J413" s="58">
        <f t="shared" si="9"/>
        <v>0</v>
      </c>
    </row>
    <row r="414" spans="1:11" s="75" customFormat="1" ht="27" x14ac:dyDescent="0.25">
      <c r="A414" s="164">
        <v>396</v>
      </c>
      <c r="B414" s="78" t="s">
        <v>337</v>
      </c>
      <c r="C414" s="58"/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f t="shared" si="9"/>
        <v>0</v>
      </c>
    </row>
    <row r="415" spans="1:11" s="75" customFormat="1" ht="13.5" x14ac:dyDescent="0.25">
      <c r="A415" s="164">
        <v>3961</v>
      </c>
      <c r="B415" s="78" t="s">
        <v>338</v>
      </c>
      <c r="C415" s="58"/>
      <c r="D415" s="58">
        <v>0</v>
      </c>
      <c r="E415" s="58">
        <v>0</v>
      </c>
      <c r="F415" s="58">
        <v>0</v>
      </c>
      <c r="G415" s="58">
        <v>0</v>
      </c>
      <c r="H415" s="58">
        <v>0</v>
      </c>
      <c r="I415" s="58">
        <v>0</v>
      </c>
      <c r="J415" s="58">
        <f t="shared" si="9"/>
        <v>0</v>
      </c>
    </row>
    <row r="416" spans="1:11" s="75" customFormat="1" ht="27" x14ac:dyDescent="0.25">
      <c r="A416" s="164">
        <v>3962</v>
      </c>
      <c r="B416" s="78" t="s">
        <v>337</v>
      </c>
      <c r="C416" s="58"/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0</v>
      </c>
      <c r="J416" s="58">
        <f t="shared" si="9"/>
        <v>0</v>
      </c>
    </row>
    <row r="417" spans="1:10" s="75" customFormat="1" ht="13.5" x14ac:dyDescent="0.25">
      <c r="A417" s="164">
        <v>399</v>
      </c>
      <c r="B417" s="78" t="s">
        <v>339</v>
      </c>
      <c r="C417" s="58"/>
      <c r="D417" s="58">
        <v>0</v>
      </c>
      <c r="E417" s="58">
        <v>0</v>
      </c>
      <c r="F417" s="58">
        <v>0</v>
      </c>
      <c r="G417" s="58">
        <v>0</v>
      </c>
      <c r="H417" s="58">
        <v>0</v>
      </c>
      <c r="I417" s="58">
        <v>0</v>
      </c>
      <c r="J417" s="58">
        <f t="shared" si="9"/>
        <v>0</v>
      </c>
    </row>
    <row r="418" spans="1:10" s="75" customFormat="1" ht="27" x14ac:dyDescent="0.25">
      <c r="A418" s="164">
        <v>3991</v>
      </c>
      <c r="B418" s="78" t="s">
        <v>340</v>
      </c>
      <c r="C418" s="58"/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f t="shared" si="9"/>
        <v>0</v>
      </c>
    </row>
    <row r="419" spans="1:10" s="75" customFormat="1" ht="27" x14ac:dyDescent="0.25">
      <c r="A419" s="164">
        <v>3992</v>
      </c>
      <c r="B419" s="78" t="s">
        <v>341</v>
      </c>
      <c r="C419" s="58"/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0</v>
      </c>
      <c r="J419" s="58">
        <f t="shared" si="9"/>
        <v>0</v>
      </c>
    </row>
    <row r="420" spans="1:10" s="75" customFormat="1" ht="13.5" x14ac:dyDescent="0.25">
      <c r="A420" s="164">
        <v>3993</v>
      </c>
      <c r="B420" s="78" t="s">
        <v>342</v>
      </c>
      <c r="C420" s="58"/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0</v>
      </c>
      <c r="J420" s="58">
        <f t="shared" si="9"/>
        <v>0</v>
      </c>
    </row>
    <row r="421" spans="1:10" s="75" customFormat="1" ht="13.5" x14ac:dyDescent="0.25">
      <c r="A421" s="164">
        <v>3994</v>
      </c>
      <c r="B421" s="78" t="s">
        <v>343</v>
      </c>
      <c r="C421" s="58"/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f t="shared" si="9"/>
        <v>0</v>
      </c>
    </row>
    <row r="422" spans="1:10" s="75" customFormat="1" ht="13.5" x14ac:dyDescent="0.25">
      <c r="A422" s="164">
        <v>3995</v>
      </c>
      <c r="B422" s="78" t="s">
        <v>339</v>
      </c>
      <c r="C422" s="58"/>
      <c r="D422" s="58">
        <v>0</v>
      </c>
      <c r="E422" s="58">
        <v>0</v>
      </c>
      <c r="F422" s="58">
        <v>0</v>
      </c>
      <c r="G422" s="58">
        <v>0</v>
      </c>
      <c r="H422" s="58">
        <v>0</v>
      </c>
      <c r="I422" s="58">
        <v>0</v>
      </c>
      <c r="J422" s="58">
        <f t="shared" si="9"/>
        <v>0</v>
      </c>
    </row>
    <row r="423" spans="1:10" s="75" customFormat="1" ht="13.5" x14ac:dyDescent="0.25">
      <c r="A423" s="164">
        <v>3996</v>
      </c>
      <c r="B423" s="78" t="s">
        <v>344</v>
      </c>
      <c r="C423" s="58"/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  <c r="J423" s="58">
        <f t="shared" si="9"/>
        <v>0</v>
      </c>
    </row>
    <row r="424" spans="1:10" s="81" customFormat="1" ht="12.75" x14ac:dyDescent="0.2">
      <c r="A424" s="162"/>
      <c r="B424" s="57" t="s">
        <v>345</v>
      </c>
      <c r="C424" s="57">
        <f>SUM(C232:C423)</f>
        <v>354436</v>
      </c>
      <c r="D424" s="57">
        <f t="shared" ref="D424:J424" si="10">SUM(D232:D423)</f>
        <v>1485450.1899999997</v>
      </c>
      <c r="E424" s="57">
        <f t="shared" si="10"/>
        <v>1297500</v>
      </c>
      <c r="F424" s="57">
        <f t="shared" si="10"/>
        <v>1378830</v>
      </c>
      <c r="G424" s="57">
        <f t="shared" si="10"/>
        <v>1467163.2000000002</v>
      </c>
      <c r="H424" s="57">
        <f t="shared" si="10"/>
        <v>1754</v>
      </c>
      <c r="I424" s="57">
        <f t="shared" si="10"/>
        <v>0</v>
      </c>
      <c r="J424" s="57">
        <f t="shared" si="10"/>
        <v>5985133.3900000006</v>
      </c>
    </row>
    <row r="425" spans="1:10" s="81" customFormat="1" ht="13.5" x14ac:dyDescent="0.25">
      <c r="A425" s="159" t="s">
        <v>346</v>
      </c>
      <c r="B425" s="86"/>
      <c r="C425" s="86"/>
      <c r="D425" s="86"/>
      <c r="E425" s="86"/>
      <c r="F425" s="86"/>
      <c r="G425" s="86"/>
      <c r="H425" s="86"/>
      <c r="I425" s="86"/>
      <c r="J425" s="86"/>
    </row>
    <row r="426" spans="1:10" s="81" customFormat="1" ht="39" x14ac:dyDescent="0.25">
      <c r="A426" s="163">
        <v>4100</v>
      </c>
      <c r="B426" s="83" t="s">
        <v>347</v>
      </c>
      <c r="C426" s="58"/>
      <c r="D426" s="58">
        <v>0</v>
      </c>
      <c r="E426" s="58">
        <v>0</v>
      </c>
      <c r="F426" s="58">
        <v>0</v>
      </c>
      <c r="G426" s="58">
        <v>0</v>
      </c>
      <c r="H426" s="58">
        <v>0</v>
      </c>
      <c r="I426" s="58">
        <v>0</v>
      </c>
      <c r="J426" s="58">
        <f t="shared" ref="J426:J489" si="11">SUM(C426:I426)</f>
        <v>0</v>
      </c>
    </row>
    <row r="427" spans="1:10" s="81" customFormat="1" ht="27" x14ac:dyDescent="0.25">
      <c r="A427" s="164">
        <v>411</v>
      </c>
      <c r="B427" s="78" t="s">
        <v>348</v>
      </c>
      <c r="C427" s="58"/>
      <c r="D427" s="58">
        <v>0</v>
      </c>
      <c r="E427" s="58">
        <v>0</v>
      </c>
      <c r="F427" s="58">
        <v>0</v>
      </c>
      <c r="G427" s="58">
        <v>0</v>
      </c>
      <c r="H427" s="58">
        <v>0</v>
      </c>
      <c r="I427" s="58">
        <v>0</v>
      </c>
      <c r="J427" s="58">
        <f t="shared" si="11"/>
        <v>0</v>
      </c>
    </row>
    <row r="428" spans="1:10" s="81" customFormat="1" ht="27" x14ac:dyDescent="0.25">
      <c r="A428" s="164">
        <v>4111</v>
      </c>
      <c r="B428" s="78" t="s">
        <v>349</v>
      </c>
      <c r="C428" s="58"/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8">
        <f t="shared" si="11"/>
        <v>0</v>
      </c>
    </row>
    <row r="429" spans="1:10" s="81" customFormat="1" ht="27" x14ac:dyDescent="0.25">
      <c r="A429" s="164">
        <v>412</v>
      </c>
      <c r="B429" s="78" t="s">
        <v>350</v>
      </c>
      <c r="C429" s="58"/>
      <c r="D429" s="58">
        <v>0</v>
      </c>
      <c r="E429" s="58">
        <v>0</v>
      </c>
      <c r="F429" s="58">
        <v>0</v>
      </c>
      <c r="G429" s="58">
        <v>0</v>
      </c>
      <c r="H429" s="58">
        <v>0</v>
      </c>
      <c r="I429" s="58">
        <v>0</v>
      </c>
      <c r="J429" s="58">
        <f t="shared" si="11"/>
        <v>0</v>
      </c>
    </row>
    <row r="430" spans="1:10" s="81" customFormat="1" ht="40.5" x14ac:dyDescent="0.25">
      <c r="A430" s="164">
        <v>4121</v>
      </c>
      <c r="B430" s="78" t="s">
        <v>351</v>
      </c>
      <c r="C430" s="58"/>
      <c r="D430" s="58">
        <v>0</v>
      </c>
      <c r="E430" s="58">
        <v>0</v>
      </c>
      <c r="F430" s="58">
        <v>0</v>
      </c>
      <c r="G430" s="58">
        <v>0</v>
      </c>
      <c r="H430" s="58">
        <v>0</v>
      </c>
      <c r="I430" s="58">
        <v>0</v>
      </c>
      <c r="J430" s="58">
        <f t="shared" si="11"/>
        <v>0</v>
      </c>
    </row>
    <row r="431" spans="1:10" s="81" customFormat="1" ht="40.5" x14ac:dyDescent="0.25">
      <c r="A431" s="164">
        <v>4122</v>
      </c>
      <c r="B431" s="78" t="s">
        <v>352</v>
      </c>
      <c r="C431" s="58"/>
      <c r="D431" s="58">
        <v>0</v>
      </c>
      <c r="E431" s="58">
        <v>0</v>
      </c>
      <c r="F431" s="58">
        <v>0</v>
      </c>
      <c r="G431" s="58">
        <v>0</v>
      </c>
      <c r="H431" s="58">
        <v>0</v>
      </c>
      <c r="I431" s="58">
        <v>0</v>
      </c>
      <c r="J431" s="58">
        <f t="shared" si="11"/>
        <v>0</v>
      </c>
    </row>
    <row r="432" spans="1:10" s="81" customFormat="1" ht="40.5" x14ac:dyDescent="0.25">
      <c r="A432" s="164">
        <v>4123</v>
      </c>
      <c r="B432" s="78" t="s">
        <v>353</v>
      </c>
      <c r="C432" s="58"/>
      <c r="D432" s="58">
        <v>0</v>
      </c>
      <c r="E432" s="58">
        <v>0</v>
      </c>
      <c r="F432" s="58">
        <v>0</v>
      </c>
      <c r="G432" s="58">
        <v>0</v>
      </c>
      <c r="H432" s="58">
        <v>0</v>
      </c>
      <c r="I432" s="58">
        <v>0</v>
      </c>
      <c r="J432" s="58">
        <f t="shared" si="11"/>
        <v>0</v>
      </c>
    </row>
    <row r="433" spans="1:10" s="81" customFormat="1" ht="54" x14ac:dyDescent="0.25">
      <c r="A433" s="164">
        <v>4124</v>
      </c>
      <c r="B433" s="78" t="s">
        <v>354</v>
      </c>
      <c r="C433" s="58"/>
      <c r="D433" s="58">
        <v>0</v>
      </c>
      <c r="E433" s="58">
        <v>0</v>
      </c>
      <c r="F433" s="58">
        <v>0</v>
      </c>
      <c r="G433" s="58">
        <v>0</v>
      </c>
      <c r="H433" s="58">
        <v>0</v>
      </c>
      <c r="I433" s="58">
        <v>0</v>
      </c>
      <c r="J433" s="58">
        <f t="shared" si="11"/>
        <v>0</v>
      </c>
    </row>
    <row r="434" spans="1:10" s="81" customFormat="1" ht="40.5" x14ac:dyDescent="0.25">
      <c r="A434" s="164">
        <v>4125</v>
      </c>
      <c r="B434" s="78" t="s">
        <v>355</v>
      </c>
      <c r="C434" s="58"/>
      <c r="D434" s="58">
        <v>0</v>
      </c>
      <c r="E434" s="58">
        <v>0</v>
      </c>
      <c r="F434" s="58">
        <v>0</v>
      </c>
      <c r="G434" s="58">
        <v>0</v>
      </c>
      <c r="H434" s="58">
        <v>0</v>
      </c>
      <c r="I434" s="58">
        <v>0</v>
      </c>
      <c r="J434" s="58">
        <f t="shared" si="11"/>
        <v>0</v>
      </c>
    </row>
    <row r="435" spans="1:10" s="81" customFormat="1" ht="40.5" x14ac:dyDescent="0.25">
      <c r="A435" s="164">
        <v>4126</v>
      </c>
      <c r="B435" s="78" t="s">
        <v>356</v>
      </c>
      <c r="C435" s="58"/>
      <c r="D435" s="58">
        <v>0</v>
      </c>
      <c r="E435" s="58">
        <v>0</v>
      </c>
      <c r="F435" s="58">
        <v>0</v>
      </c>
      <c r="G435" s="58">
        <v>0</v>
      </c>
      <c r="H435" s="58">
        <v>0</v>
      </c>
      <c r="I435" s="58">
        <v>0</v>
      </c>
      <c r="J435" s="58">
        <f t="shared" si="11"/>
        <v>0</v>
      </c>
    </row>
    <row r="436" spans="1:10" s="81" customFormat="1" ht="40.5" x14ac:dyDescent="0.25">
      <c r="A436" s="164">
        <v>4127</v>
      </c>
      <c r="B436" s="78" t="s">
        <v>357</v>
      </c>
      <c r="C436" s="58"/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f t="shared" si="11"/>
        <v>0</v>
      </c>
    </row>
    <row r="437" spans="1:10" s="81" customFormat="1" ht="54" x14ac:dyDescent="0.25">
      <c r="A437" s="164">
        <v>4128</v>
      </c>
      <c r="B437" s="78" t="s">
        <v>358</v>
      </c>
      <c r="C437" s="58"/>
      <c r="D437" s="58">
        <v>0</v>
      </c>
      <c r="E437" s="58">
        <v>0</v>
      </c>
      <c r="F437" s="58">
        <v>0</v>
      </c>
      <c r="G437" s="58">
        <v>0</v>
      </c>
      <c r="H437" s="58">
        <v>0</v>
      </c>
      <c r="I437" s="58">
        <v>0</v>
      </c>
      <c r="J437" s="58">
        <f t="shared" si="11"/>
        <v>0</v>
      </c>
    </row>
    <row r="438" spans="1:10" s="81" customFormat="1" ht="40.5" x14ac:dyDescent="0.25">
      <c r="A438" s="164">
        <v>4129</v>
      </c>
      <c r="B438" s="78" t="s">
        <v>359</v>
      </c>
      <c r="C438" s="58"/>
      <c r="D438" s="58">
        <v>0</v>
      </c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f t="shared" si="11"/>
        <v>0</v>
      </c>
    </row>
    <row r="439" spans="1:10" s="81" customFormat="1" ht="27" x14ac:dyDescent="0.25">
      <c r="A439" s="164">
        <v>413</v>
      </c>
      <c r="B439" s="78" t="s">
        <v>360</v>
      </c>
      <c r="C439" s="58"/>
      <c r="D439" s="58">
        <v>0</v>
      </c>
      <c r="E439" s="58">
        <v>0</v>
      </c>
      <c r="F439" s="58">
        <v>0</v>
      </c>
      <c r="G439" s="58">
        <v>0</v>
      </c>
      <c r="H439" s="58">
        <v>0</v>
      </c>
      <c r="I439" s="58">
        <v>0</v>
      </c>
      <c r="J439" s="58">
        <f t="shared" si="11"/>
        <v>0</v>
      </c>
    </row>
    <row r="440" spans="1:10" s="81" customFormat="1" ht="40.5" x14ac:dyDescent="0.25">
      <c r="A440" s="164">
        <v>4131</v>
      </c>
      <c r="B440" s="78" t="s">
        <v>361</v>
      </c>
      <c r="C440" s="58"/>
      <c r="D440" s="58">
        <v>0</v>
      </c>
      <c r="E440" s="58">
        <v>0</v>
      </c>
      <c r="F440" s="58">
        <v>0</v>
      </c>
      <c r="G440" s="58">
        <v>0</v>
      </c>
      <c r="H440" s="58">
        <v>0</v>
      </c>
      <c r="I440" s="58">
        <v>0</v>
      </c>
      <c r="J440" s="58">
        <f t="shared" si="11"/>
        <v>0</v>
      </c>
    </row>
    <row r="441" spans="1:10" s="81" customFormat="1" ht="40.5" x14ac:dyDescent="0.25">
      <c r="A441" s="164">
        <v>4132</v>
      </c>
      <c r="B441" s="78" t="s">
        <v>362</v>
      </c>
      <c r="C441" s="58"/>
      <c r="D441" s="58">
        <v>0</v>
      </c>
      <c r="E441" s="58">
        <v>0</v>
      </c>
      <c r="F441" s="58">
        <v>0</v>
      </c>
      <c r="G441" s="58">
        <v>0</v>
      </c>
      <c r="H441" s="58">
        <v>0</v>
      </c>
      <c r="I441" s="58">
        <v>0</v>
      </c>
      <c r="J441" s="58">
        <f t="shared" si="11"/>
        <v>0</v>
      </c>
    </row>
    <row r="442" spans="1:10" s="81" customFormat="1" ht="40.5" x14ac:dyDescent="0.25">
      <c r="A442" s="164">
        <v>4133</v>
      </c>
      <c r="B442" s="78" t="s">
        <v>363</v>
      </c>
      <c r="C442" s="58"/>
      <c r="D442" s="58">
        <v>0</v>
      </c>
      <c r="E442" s="58">
        <v>0</v>
      </c>
      <c r="F442" s="58">
        <v>0</v>
      </c>
      <c r="G442" s="58">
        <v>0</v>
      </c>
      <c r="H442" s="58">
        <v>0</v>
      </c>
      <c r="I442" s="58">
        <v>0</v>
      </c>
      <c r="J442" s="58">
        <f t="shared" si="11"/>
        <v>0</v>
      </c>
    </row>
    <row r="443" spans="1:10" s="81" customFormat="1" ht="40.5" x14ac:dyDescent="0.25">
      <c r="A443" s="164">
        <v>4134</v>
      </c>
      <c r="B443" s="78" t="s">
        <v>364</v>
      </c>
      <c r="C443" s="58"/>
      <c r="D443" s="58">
        <v>0</v>
      </c>
      <c r="E443" s="58">
        <v>0</v>
      </c>
      <c r="F443" s="58">
        <v>0</v>
      </c>
      <c r="G443" s="58">
        <v>0</v>
      </c>
      <c r="H443" s="58">
        <v>0</v>
      </c>
      <c r="I443" s="58">
        <v>0</v>
      </c>
      <c r="J443" s="58">
        <f t="shared" si="11"/>
        <v>0</v>
      </c>
    </row>
    <row r="444" spans="1:10" s="81" customFormat="1" ht="40.5" x14ac:dyDescent="0.25">
      <c r="A444" s="164">
        <v>4135</v>
      </c>
      <c r="B444" s="78" t="s">
        <v>365</v>
      </c>
      <c r="C444" s="58"/>
      <c r="D444" s="58">
        <v>0</v>
      </c>
      <c r="E444" s="58">
        <v>0</v>
      </c>
      <c r="F444" s="58">
        <v>0</v>
      </c>
      <c r="G444" s="58">
        <v>0</v>
      </c>
      <c r="H444" s="58">
        <v>0</v>
      </c>
      <c r="I444" s="58">
        <v>0</v>
      </c>
      <c r="J444" s="58">
        <f t="shared" si="11"/>
        <v>0</v>
      </c>
    </row>
    <row r="445" spans="1:10" s="81" customFormat="1" ht="40.5" x14ac:dyDescent="0.25">
      <c r="A445" s="164">
        <v>4136</v>
      </c>
      <c r="B445" s="78" t="s">
        <v>366</v>
      </c>
      <c r="C445" s="58"/>
      <c r="D445" s="58">
        <v>0</v>
      </c>
      <c r="E445" s="58">
        <v>0</v>
      </c>
      <c r="F445" s="58">
        <v>0</v>
      </c>
      <c r="G445" s="58">
        <v>0</v>
      </c>
      <c r="H445" s="58">
        <v>0</v>
      </c>
      <c r="I445" s="58">
        <v>0</v>
      </c>
      <c r="J445" s="58">
        <f t="shared" si="11"/>
        <v>0</v>
      </c>
    </row>
    <row r="446" spans="1:10" s="81" customFormat="1" ht="40.5" x14ac:dyDescent="0.25">
      <c r="A446" s="164">
        <v>4137</v>
      </c>
      <c r="B446" s="78" t="s">
        <v>367</v>
      </c>
      <c r="C446" s="58"/>
      <c r="D446" s="58">
        <v>0</v>
      </c>
      <c r="E446" s="58">
        <v>0</v>
      </c>
      <c r="F446" s="58">
        <v>0</v>
      </c>
      <c r="G446" s="58">
        <v>0</v>
      </c>
      <c r="H446" s="58">
        <v>0</v>
      </c>
      <c r="I446" s="58">
        <v>0</v>
      </c>
      <c r="J446" s="58">
        <f t="shared" si="11"/>
        <v>0</v>
      </c>
    </row>
    <row r="447" spans="1:10" s="81" customFormat="1" ht="54" x14ac:dyDescent="0.25">
      <c r="A447" s="164">
        <v>4138</v>
      </c>
      <c r="B447" s="78" t="s">
        <v>368</v>
      </c>
      <c r="C447" s="58"/>
      <c r="D447" s="58">
        <v>0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8">
        <f t="shared" si="11"/>
        <v>0</v>
      </c>
    </row>
    <row r="448" spans="1:10" s="81" customFormat="1" ht="40.5" x14ac:dyDescent="0.25">
      <c r="A448" s="164">
        <v>4139</v>
      </c>
      <c r="B448" s="78" t="s">
        <v>369</v>
      </c>
      <c r="C448" s="58"/>
      <c r="D448" s="58">
        <v>0</v>
      </c>
      <c r="E448" s="58">
        <v>0</v>
      </c>
      <c r="F448" s="58">
        <v>0</v>
      </c>
      <c r="G448" s="58">
        <v>0</v>
      </c>
      <c r="H448" s="58">
        <v>0</v>
      </c>
      <c r="I448" s="58">
        <v>0</v>
      </c>
      <c r="J448" s="58">
        <f t="shared" si="11"/>
        <v>0</v>
      </c>
    </row>
    <row r="449" spans="1:10" s="81" customFormat="1" ht="27" x14ac:dyDescent="0.25">
      <c r="A449" s="164">
        <v>414</v>
      </c>
      <c r="B449" s="78" t="s">
        <v>370</v>
      </c>
      <c r="C449" s="58"/>
      <c r="D449" s="58">
        <v>0</v>
      </c>
      <c r="E449" s="58">
        <v>0</v>
      </c>
      <c r="F449" s="58">
        <v>0</v>
      </c>
      <c r="G449" s="58">
        <v>0</v>
      </c>
      <c r="H449" s="58">
        <v>0</v>
      </c>
      <c r="I449" s="58">
        <v>0</v>
      </c>
      <c r="J449" s="58">
        <f t="shared" si="11"/>
        <v>0</v>
      </c>
    </row>
    <row r="450" spans="1:10" s="81" customFormat="1" ht="40.5" x14ac:dyDescent="0.25">
      <c r="A450" s="164">
        <v>4141</v>
      </c>
      <c r="B450" s="78" t="s">
        <v>371</v>
      </c>
      <c r="C450" s="58"/>
      <c r="D450" s="58">
        <v>0</v>
      </c>
      <c r="E450" s="58">
        <v>0</v>
      </c>
      <c r="F450" s="58">
        <v>0</v>
      </c>
      <c r="G450" s="58">
        <v>0</v>
      </c>
      <c r="H450" s="58">
        <v>0</v>
      </c>
      <c r="I450" s="58">
        <v>0</v>
      </c>
      <c r="J450" s="58">
        <f t="shared" si="11"/>
        <v>0</v>
      </c>
    </row>
    <row r="451" spans="1:10" s="81" customFormat="1" ht="40.5" x14ac:dyDescent="0.25">
      <c r="A451" s="164">
        <v>4142</v>
      </c>
      <c r="B451" s="78" t="s">
        <v>372</v>
      </c>
      <c r="C451" s="58"/>
      <c r="D451" s="58">
        <v>0</v>
      </c>
      <c r="E451" s="58">
        <v>0</v>
      </c>
      <c r="F451" s="58">
        <v>0</v>
      </c>
      <c r="G451" s="58">
        <v>0</v>
      </c>
      <c r="H451" s="58">
        <v>0</v>
      </c>
      <c r="I451" s="58">
        <v>0</v>
      </c>
      <c r="J451" s="58">
        <f t="shared" si="11"/>
        <v>0</v>
      </c>
    </row>
    <row r="452" spans="1:10" s="81" customFormat="1" ht="40.5" x14ac:dyDescent="0.25">
      <c r="A452" s="164">
        <v>4143</v>
      </c>
      <c r="B452" s="78" t="s">
        <v>373</v>
      </c>
      <c r="C452" s="58"/>
      <c r="D452" s="58">
        <v>0</v>
      </c>
      <c r="E452" s="58">
        <v>0</v>
      </c>
      <c r="F452" s="58">
        <v>0</v>
      </c>
      <c r="G452" s="58">
        <v>0</v>
      </c>
      <c r="H452" s="58">
        <v>0</v>
      </c>
      <c r="I452" s="58">
        <v>0</v>
      </c>
      <c r="J452" s="58">
        <f t="shared" si="11"/>
        <v>0</v>
      </c>
    </row>
    <row r="453" spans="1:10" s="81" customFormat="1" ht="54" x14ac:dyDescent="0.25">
      <c r="A453" s="164">
        <v>4144</v>
      </c>
      <c r="B453" s="78" t="s">
        <v>374</v>
      </c>
      <c r="C453" s="58"/>
      <c r="D453" s="58">
        <v>0</v>
      </c>
      <c r="E453" s="58">
        <v>0</v>
      </c>
      <c r="F453" s="58">
        <v>0</v>
      </c>
      <c r="G453" s="58">
        <v>0</v>
      </c>
      <c r="H453" s="58">
        <v>0</v>
      </c>
      <c r="I453" s="58">
        <v>0</v>
      </c>
      <c r="J453" s="58">
        <f t="shared" si="11"/>
        <v>0</v>
      </c>
    </row>
    <row r="454" spans="1:10" s="81" customFormat="1" ht="40.5" x14ac:dyDescent="0.25">
      <c r="A454" s="164">
        <v>4145</v>
      </c>
      <c r="B454" s="78" t="s">
        <v>375</v>
      </c>
      <c r="C454" s="58"/>
      <c r="D454" s="58">
        <v>0</v>
      </c>
      <c r="E454" s="58">
        <v>0</v>
      </c>
      <c r="F454" s="58">
        <v>0</v>
      </c>
      <c r="G454" s="58">
        <v>0</v>
      </c>
      <c r="H454" s="58">
        <v>0</v>
      </c>
      <c r="I454" s="58">
        <v>0</v>
      </c>
      <c r="J454" s="58">
        <f t="shared" si="11"/>
        <v>0</v>
      </c>
    </row>
    <row r="455" spans="1:10" s="81" customFormat="1" ht="40.5" x14ac:dyDescent="0.25">
      <c r="A455" s="164">
        <v>4146</v>
      </c>
      <c r="B455" s="78" t="s">
        <v>376</v>
      </c>
      <c r="C455" s="58"/>
      <c r="D455" s="58">
        <v>0</v>
      </c>
      <c r="E455" s="58">
        <v>0</v>
      </c>
      <c r="F455" s="58">
        <v>0</v>
      </c>
      <c r="G455" s="58">
        <v>0</v>
      </c>
      <c r="H455" s="58">
        <v>0</v>
      </c>
      <c r="I455" s="58">
        <v>0</v>
      </c>
      <c r="J455" s="58">
        <f t="shared" si="11"/>
        <v>0</v>
      </c>
    </row>
    <row r="456" spans="1:10" s="81" customFormat="1" ht="54" x14ac:dyDescent="0.25">
      <c r="A456" s="164">
        <v>4147</v>
      </c>
      <c r="B456" s="78" t="s">
        <v>377</v>
      </c>
      <c r="C456" s="58"/>
      <c r="D456" s="58">
        <v>0</v>
      </c>
      <c r="E456" s="58">
        <v>0</v>
      </c>
      <c r="F456" s="58">
        <v>0</v>
      </c>
      <c r="G456" s="58">
        <v>0</v>
      </c>
      <c r="H456" s="58">
        <v>0</v>
      </c>
      <c r="I456" s="58">
        <v>0</v>
      </c>
      <c r="J456" s="58">
        <f t="shared" si="11"/>
        <v>0</v>
      </c>
    </row>
    <row r="457" spans="1:10" s="81" customFormat="1" ht="54" x14ac:dyDescent="0.25">
      <c r="A457" s="164">
        <v>4148</v>
      </c>
      <c r="B457" s="78" t="s">
        <v>378</v>
      </c>
      <c r="C457" s="58"/>
      <c r="D457" s="58">
        <v>0</v>
      </c>
      <c r="E457" s="58">
        <v>0</v>
      </c>
      <c r="F457" s="58">
        <v>0</v>
      </c>
      <c r="G457" s="58">
        <v>0</v>
      </c>
      <c r="H457" s="58">
        <v>0</v>
      </c>
      <c r="I457" s="58">
        <v>0</v>
      </c>
      <c r="J457" s="58">
        <f t="shared" si="11"/>
        <v>0</v>
      </c>
    </row>
    <row r="458" spans="1:10" s="81" customFormat="1" ht="40.5" x14ac:dyDescent="0.25">
      <c r="A458" s="164">
        <v>4149</v>
      </c>
      <c r="B458" s="78" t="s">
        <v>379</v>
      </c>
      <c r="C458" s="58"/>
      <c r="D458" s="58">
        <v>0</v>
      </c>
      <c r="E458" s="58">
        <v>0</v>
      </c>
      <c r="F458" s="58">
        <v>0</v>
      </c>
      <c r="G458" s="58">
        <v>0</v>
      </c>
      <c r="H458" s="58">
        <v>0</v>
      </c>
      <c r="I458" s="58">
        <v>0</v>
      </c>
      <c r="J458" s="58">
        <f t="shared" si="11"/>
        <v>0</v>
      </c>
    </row>
    <row r="459" spans="1:10" s="81" customFormat="1" ht="54" x14ac:dyDescent="0.25">
      <c r="A459" s="164">
        <v>415</v>
      </c>
      <c r="B459" s="78" t="s">
        <v>380</v>
      </c>
      <c r="C459" s="58"/>
      <c r="D459" s="58">
        <v>0</v>
      </c>
      <c r="E459" s="58">
        <v>0</v>
      </c>
      <c r="F459" s="58">
        <v>0</v>
      </c>
      <c r="G459" s="58">
        <v>0</v>
      </c>
      <c r="H459" s="58">
        <v>0</v>
      </c>
      <c r="I459" s="58">
        <v>0</v>
      </c>
      <c r="J459" s="58">
        <f t="shared" si="11"/>
        <v>0</v>
      </c>
    </row>
    <row r="460" spans="1:10" s="81" customFormat="1" ht="67.5" x14ac:dyDescent="0.25">
      <c r="A460" s="164">
        <v>4151</v>
      </c>
      <c r="B460" s="78" t="s">
        <v>381</v>
      </c>
      <c r="C460" s="58"/>
      <c r="D460" s="58">
        <v>0</v>
      </c>
      <c r="E460" s="58">
        <v>0</v>
      </c>
      <c r="F460" s="58">
        <v>0</v>
      </c>
      <c r="G460" s="58">
        <v>0</v>
      </c>
      <c r="H460" s="58">
        <v>0</v>
      </c>
      <c r="I460" s="58">
        <v>0</v>
      </c>
      <c r="J460" s="58">
        <f t="shared" si="11"/>
        <v>0</v>
      </c>
    </row>
    <row r="461" spans="1:10" s="81" customFormat="1" ht="67.5" x14ac:dyDescent="0.25">
      <c r="A461" s="164">
        <v>4152</v>
      </c>
      <c r="B461" s="78" t="s">
        <v>382</v>
      </c>
      <c r="C461" s="58"/>
      <c r="D461" s="58">
        <v>0</v>
      </c>
      <c r="E461" s="58">
        <v>0</v>
      </c>
      <c r="F461" s="58">
        <v>0</v>
      </c>
      <c r="G461" s="58">
        <v>0</v>
      </c>
      <c r="H461" s="58">
        <v>0</v>
      </c>
      <c r="I461" s="58">
        <v>0</v>
      </c>
      <c r="J461" s="58">
        <f t="shared" si="11"/>
        <v>0</v>
      </c>
    </row>
    <row r="462" spans="1:10" s="81" customFormat="1" ht="67.5" x14ac:dyDescent="0.25">
      <c r="A462" s="164">
        <v>4153</v>
      </c>
      <c r="B462" s="78" t="s">
        <v>383</v>
      </c>
      <c r="C462" s="58"/>
      <c r="D462" s="58">
        <v>0</v>
      </c>
      <c r="E462" s="58">
        <v>0</v>
      </c>
      <c r="F462" s="58">
        <v>0</v>
      </c>
      <c r="G462" s="58">
        <v>0</v>
      </c>
      <c r="H462" s="58">
        <v>0</v>
      </c>
      <c r="I462" s="58">
        <v>0</v>
      </c>
      <c r="J462" s="58">
        <f t="shared" si="11"/>
        <v>0</v>
      </c>
    </row>
    <row r="463" spans="1:10" s="81" customFormat="1" ht="67.5" x14ac:dyDescent="0.25">
      <c r="A463" s="164">
        <v>4154</v>
      </c>
      <c r="B463" s="78" t="s">
        <v>384</v>
      </c>
      <c r="C463" s="58"/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f t="shared" si="11"/>
        <v>0</v>
      </c>
    </row>
    <row r="464" spans="1:10" s="81" customFormat="1" ht="67.5" x14ac:dyDescent="0.25">
      <c r="A464" s="164">
        <v>4155</v>
      </c>
      <c r="B464" s="78" t="s">
        <v>385</v>
      </c>
      <c r="C464" s="58"/>
      <c r="D464" s="58">
        <v>0</v>
      </c>
      <c r="E464" s="58">
        <v>0</v>
      </c>
      <c r="F464" s="58">
        <v>0</v>
      </c>
      <c r="G464" s="58">
        <v>0</v>
      </c>
      <c r="H464" s="58">
        <v>0</v>
      </c>
      <c r="I464" s="58">
        <v>0</v>
      </c>
      <c r="J464" s="58">
        <f t="shared" si="11"/>
        <v>0</v>
      </c>
    </row>
    <row r="465" spans="1:10" s="81" customFormat="1" ht="67.5" x14ac:dyDescent="0.25">
      <c r="A465" s="164">
        <v>4156</v>
      </c>
      <c r="B465" s="78" t="s">
        <v>386</v>
      </c>
      <c r="C465" s="58"/>
      <c r="D465" s="58">
        <v>0</v>
      </c>
      <c r="E465" s="58">
        <v>0</v>
      </c>
      <c r="F465" s="58">
        <v>0</v>
      </c>
      <c r="G465" s="58">
        <v>0</v>
      </c>
      <c r="H465" s="58">
        <v>0</v>
      </c>
      <c r="I465" s="58">
        <v>0</v>
      </c>
      <c r="J465" s="58">
        <f t="shared" si="11"/>
        <v>0</v>
      </c>
    </row>
    <row r="466" spans="1:10" s="81" customFormat="1" ht="67.5" x14ac:dyDescent="0.25">
      <c r="A466" s="164">
        <v>4157</v>
      </c>
      <c r="B466" s="78" t="s">
        <v>387</v>
      </c>
      <c r="C466" s="58"/>
      <c r="D466" s="58">
        <v>0</v>
      </c>
      <c r="E466" s="58">
        <v>0</v>
      </c>
      <c r="F466" s="58">
        <v>0</v>
      </c>
      <c r="G466" s="58">
        <v>0</v>
      </c>
      <c r="H466" s="58">
        <v>0</v>
      </c>
      <c r="I466" s="58">
        <v>0</v>
      </c>
      <c r="J466" s="58">
        <f t="shared" si="11"/>
        <v>0</v>
      </c>
    </row>
    <row r="467" spans="1:10" s="81" customFormat="1" ht="81" x14ac:dyDescent="0.25">
      <c r="A467" s="164">
        <v>4158</v>
      </c>
      <c r="B467" s="78" t="s">
        <v>388</v>
      </c>
      <c r="C467" s="58"/>
      <c r="D467" s="58">
        <v>0</v>
      </c>
      <c r="E467" s="58">
        <v>0</v>
      </c>
      <c r="F467" s="58">
        <v>0</v>
      </c>
      <c r="G467" s="58">
        <v>0</v>
      </c>
      <c r="H467" s="58">
        <v>0</v>
      </c>
      <c r="I467" s="58">
        <v>0</v>
      </c>
      <c r="J467" s="58">
        <f t="shared" si="11"/>
        <v>0</v>
      </c>
    </row>
    <row r="468" spans="1:10" s="81" customFormat="1" ht="67.5" x14ac:dyDescent="0.25">
      <c r="A468" s="164">
        <v>4159</v>
      </c>
      <c r="B468" s="78" t="s">
        <v>389</v>
      </c>
      <c r="C468" s="58"/>
      <c r="D468" s="58">
        <v>0</v>
      </c>
      <c r="E468" s="58">
        <v>0</v>
      </c>
      <c r="F468" s="58">
        <v>0</v>
      </c>
      <c r="G468" s="58">
        <v>0</v>
      </c>
      <c r="H468" s="58">
        <v>0</v>
      </c>
      <c r="I468" s="58">
        <v>0</v>
      </c>
      <c r="J468" s="58">
        <f t="shared" si="11"/>
        <v>0</v>
      </c>
    </row>
    <row r="469" spans="1:10" s="81" customFormat="1" ht="40.5" x14ac:dyDescent="0.25">
      <c r="A469" s="164">
        <v>419</v>
      </c>
      <c r="B469" s="78" t="s">
        <v>390</v>
      </c>
      <c r="C469" s="58"/>
      <c r="D469" s="58">
        <v>0</v>
      </c>
      <c r="E469" s="58">
        <v>0</v>
      </c>
      <c r="F469" s="58">
        <v>0</v>
      </c>
      <c r="G469" s="58">
        <v>0</v>
      </c>
      <c r="H469" s="58">
        <v>0</v>
      </c>
      <c r="I469" s="58">
        <v>0</v>
      </c>
      <c r="J469" s="58">
        <f t="shared" si="11"/>
        <v>0</v>
      </c>
    </row>
    <row r="470" spans="1:10" s="81" customFormat="1" ht="27" x14ac:dyDescent="0.25">
      <c r="A470" s="164">
        <v>4191</v>
      </c>
      <c r="B470" s="78" t="s">
        <v>391</v>
      </c>
      <c r="C470" s="58"/>
      <c r="D470" s="58">
        <v>0</v>
      </c>
      <c r="E470" s="58">
        <v>0</v>
      </c>
      <c r="F470" s="58">
        <v>0</v>
      </c>
      <c r="G470" s="58">
        <v>0</v>
      </c>
      <c r="H470" s="58">
        <v>0</v>
      </c>
      <c r="I470" s="58">
        <v>0</v>
      </c>
      <c r="J470" s="58">
        <f t="shared" si="11"/>
        <v>0</v>
      </c>
    </row>
    <row r="471" spans="1:10" s="81" customFormat="1" ht="26.25" x14ac:dyDescent="0.25">
      <c r="A471" s="163">
        <v>4200</v>
      </c>
      <c r="B471" s="79" t="s">
        <v>392</v>
      </c>
      <c r="C471" s="58"/>
      <c r="D471" s="58">
        <v>0</v>
      </c>
      <c r="E471" s="58">
        <v>0</v>
      </c>
      <c r="F471" s="58">
        <v>0</v>
      </c>
      <c r="G471" s="58">
        <v>0</v>
      </c>
      <c r="H471" s="58">
        <v>0</v>
      </c>
      <c r="I471" s="58">
        <v>0</v>
      </c>
      <c r="J471" s="58">
        <f t="shared" si="11"/>
        <v>0</v>
      </c>
    </row>
    <row r="472" spans="1:10" s="81" customFormat="1" ht="54" x14ac:dyDescent="0.25">
      <c r="A472" s="164">
        <v>421</v>
      </c>
      <c r="B472" s="78" t="s">
        <v>393</v>
      </c>
      <c r="C472" s="58"/>
      <c r="D472" s="58">
        <v>0</v>
      </c>
      <c r="E472" s="58">
        <v>0</v>
      </c>
      <c r="F472" s="58">
        <v>0</v>
      </c>
      <c r="G472" s="58">
        <v>0</v>
      </c>
      <c r="H472" s="58">
        <v>0</v>
      </c>
      <c r="I472" s="58">
        <v>0</v>
      </c>
      <c r="J472" s="58">
        <f t="shared" si="11"/>
        <v>0</v>
      </c>
    </row>
    <row r="473" spans="1:10" s="81" customFormat="1" ht="27" x14ac:dyDescent="0.25">
      <c r="A473" s="164">
        <v>4211</v>
      </c>
      <c r="B473" s="78" t="s">
        <v>394</v>
      </c>
      <c r="C473" s="58"/>
      <c r="D473" s="58">
        <v>0</v>
      </c>
      <c r="E473" s="58">
        <v>0</v>
      </c>
      <c r="F473" s="58">
        <v>0</v>
      </c>
      <c r="G473" s="58">
        <v>0</v>
      </c>
      <c r="H473" s="58">
        <v>0</v>
      </c>
      <c r="I473" s="58">
        <v>0</v>
      </c>
      <c r="J473" s="58">
        <f t="shared" si="11"/>
        <v>0</v>
      </c>
    </row>
    <row r="474" spans="1:10" s="81" customFormat="1" ht="40.5" x14ac:dyDescent="0.25">
      <c r="A474" s="164">
        <v>4212</v>
      </c>
      <c r="B474" s="78" t="s">
        <v>395</v>
      </c>
      <c r="C474" s="58"/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8">
        <v>0</v>
      </c>
      <c r="J474" s="58">
        <f t="shared" si="11"/>
        <v>0</v>
      </c>
    </row>
    <row r="475" spans="1:10" s="81" customFormat="1" ht="40.5" x14ac:dyDescent="0.25">
      <c r="A475" s="164">
        <v>424</v>
      </c>
      <c r="B475" s="78" t="s">
        <v>396</v>
      </c>
      <c r="C475" s="58"/>
      <c r="D475" s="58">
        <v>0</v>
      </c>
      <c r="E475" s="58">
        <v>0</v>
      </c>
      <c r="F475" s="58">
        <v>0</v>
      </c>
      <c r="G475" s="58">
        <v>0</v>
      </c>
      <c r="H475" s="58">
        <v>0</v>
      </c>
      <c r="I475" s="58">
        <v>0</v>
      </c>
      <c r="J475" s="58">
        <f t="shared" si="11"/>
        <v>0</v>
      </c>
    </row>
    <row r="476" spans="1:10" s="81" customFormat="1" ht="27" x14ac:dyDescent="0.25">
      <c r="A476" s="164">
        <v>4241</v>
      </c>
      <c r="B476" s="78" t="s">
        <v>397</v>
      </c>
      <c r="C476" s="58"/>
      <c r="D476" s="58">
        <v>0</v>
      </c>
      <c r="E476" s="58">
        <v>0</v>
      </c>
      <c r="F476" s="58">
        <v>0</v>
      </c>
      <c r="G476" s="58">
        <v>0</v>
      </c>
      <c r="H476" s="58">
        <v>0</v>
      </c>
      <c r="I476" s="58">
        <v>0</v>
      </c>
      <c r="J476" s="58">
        <f t="shared" si="11"/>
        <v>0</v>
      </c>
    </row>
    <row r="477" spans="1:10" s="81" customFormat="1" ht="27" x14ac:dyDescent="0.25">
      <c r="A477" s="164">
        <v>4242</v>
      </c>
      <c r="B477" s="78" t="s">
        <v>398</v>
      </c>
      <c r="C477" s="58"/>
      <c r="D477" s="58">
        <v>0</v>
      </c>
      <c r="E477" s="58">
        <v>0</v>
      </c>
      <c r="F477" s="58">
        <v>0</v>
      </c>
      <c r="G477" s="58">
        <v>0</v>
      </c>
      <c r="H477" s="58">
        <v>0</v>
      </c>
      <c r="I477" s="58">
        <v>0</v>
      </c>
      <c r="J477" s="58">
        <f t="shared" si="11"/>
        <v>0</v>
      </c>
    </row>
    <row r="478" spans="1:10" s="81" customFormat="1" ht="27" x14ac:dyDescent="0.25">
      <c r="A478" s="164">
        <v>4246</v>
      </c>
      <c r="B478" s="78" t="s">
        <v>399</v>
      </c>
      <c r="C478" s="58"/>
      <c r="D478" s="58">
        <v>0</v>
      </c>
      <c r="E478" s="58">
        <v>0</v>
      </c>
      <c r="F478" s="58">
        <v>0</v>
      </c>
      <c r="G478" s="58">
        <v>0</v>
      </c>
      <c r="H478" s="58">
        <v>0</v>
      </c>
      <c r="I478" s="58">
        <v>0</v>
      </c>
      <c r="J478" s="58">
        <f t="shared" si="11"/>
        <v>0</v>
      </c>
    </row>
    <row r="479" spans="1:10" s="81" customFormat="1" ht="27" x14ac:dyDescent="0.25">
      <c r="A479" s="164">
        <v>4247</v>
      </c>
      <c r="B479" s="78" t="s">
        <v>400</v>
      </c>
      <c r="C479" s="58"/>
      <c r="D479" s="58">
        <v>0</v>
      </c>
      <c r="E479" s="58">
        <v>0</v>
      </c>
      <c r="F479" s="58">
        <v>0</v>
      </c>
      <c r="G479" s="58">
        <v>0</v>
      </c>
      <c r="H479" s="58">
        <v>0</v>
      </c>
      <c r="I479" s="58">
        <v>0</v>
      </c>
      <c r="J479" s="58">
        <f t="shared" si="11"/>
        <v>0</v>
      </c>
    </row>
    <row r="480" spans="1:10" s="81" customFormat="1" ht="40.5" x14ac:dyDescent="0.25">
      <c r="A480" s="164">
        <v>425</v>
      </c>
      <c r="B480" s="78" t="s">
        <v>401</v>
      </c>
      <c r="C480" s="58"/>
      <c r="D480" s="58">
        <v>0</v>
      </c>
      <c r="E480" s="58">
        <v>0</v>
      </c>
      <c r="F480" s="58">
        <v>0</v>
      </c>
      <c r="G480" s="58">
        <v>0</v>
      </c>
      <c r="H480" s="58">
        <v>0</v>
      </c>
      <c r="I480" s="58">
        <v>0</v>
      </c>
      <c r="J480" s="58">
        <f t="shared" si="11"/>
        <v>0</v>
      </c>
    </row>
    <row r="481" spans="1:10" s="81" customFormat="1" ht="40.5" x14ac:dyDescent="0.25">
      <c r="A481" s="164">
        <v>4251</v>
      </c>
      <c r="B481" s="78" t="s">
        <v>402</v>
      </c>
      <c r="C481" s="58"/>
      <c r="D481" s="58">
        <v>0</v>
      </c>
      <c r="E481" s="58">
        <v>0</v>
      </c>
      <c r="F481" s="58">
        <v>0</v>
      </c>
      <c r="G481" s="58">
        <v>0</v>
      </c>
      <c r="H481" s="58">
        <v>0</v>
      </c>
      <c r="I481" s="58">
        <v>0</v>
      </c>
      <c r="J481" s="58">
        <f t="shared" si="11"/>
        <v>0</v>
      </c>
    </row>
    <row r="482" spans="1:10" s="81" customFormat="1" ht="13.5" x14ac:dyDescent="0.25">
      <c r="A482" s="163">
        <v>4300</v>
      </c>
      <c r="B482" s="79" t="s">
        <v>403</v>
      </c>
      <c r="C482" s="58"/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>
        <f t="shared" si="11"/>
        <v>0</v>
      </c>
    </row>
    <row r="483" spans="1:10" s="81" customFormat="1" ht="13.5" x14ac:dyDescent="0.25">
      <c r="A483" s="164">
        <v>431</v>
      </c>
      <c r="B483" s="78" t="s">
        <v>404</v>
      </c>
      <c r="C483" s="58"/>
      <c r="D483" s="58">
        <v>0</v>
      </c>
      <c r="E483" s="58">
        <v>0</v>
      </c>
      <c r="F483" s="58">
        <v>0</v>
      </c>
      <c r="G483" s="58">
        <v>0</v>
      </c>
      <c r="H483" s="58">
        <v>0</v>
      </c>
      <c r="I483" s="58">
        <v>0</v>
      </c>
      <c r="J483" s="58">
        <f t="shared" si="11"/>
        <v>0</v>
      </c>
    </row>
    <row r="484" spans="1:10" s="81" customFormat="1" ht="27" x14ac:dyDescent="0.25">
      <c r="A484" s="164">
        <v>4311</v>
      </c>
      <c r="B484" s="78" t="s">
        <v>405</v>
      </c>
      <c r="C484" s="58"/>
      <c r="D484" s="58">
        <v>0</v>
      </c>
      <c r="E484" s="58">
        <v>0</v>
      </c>
      <c r="F484" s="58">
        <v>0</v>
      </c>
      <c r="G484" s="58">
        <v>0</v>
      </c>
      <c r="H484" s="58">
        <v>0</v>
      </c>
      <c r="I484" s="58">
        <v>0</v>
      </c>
      <c r="J484" s="58">
        <f t="shared" si="11"/>
        <v>0</v>
      </c>
    </row>
    <row r="485" spans="1:10" s="81" customFormat="1" ht="27" x14ac:dyDescent="0.25">
      <c r="A485" s="164">
        <v>4312</v>
      </c>
      <c r="B485" s="78" t="s">
        <v>406</v>
      </c>
      <c r="C485" s="58"/>
      <c r="D485" s="58">
        <v>0</v>
      </c>
      <c r="E485" s="58">
        <v>0</v>
      </c>
      <c r="F485" s="58">
        <v>0</v>
      </c>
      <c r="G485" s="58">
        <v>0</v>
      </c>
      <c r="H485" s="58">
        <v>0</v>
      </c>
      <c r="I485" s="58">
        <v>0</v>
      </c>
      <c r="J485" s="58">
        <f t="shared" si="11"/>
        <v>0</v>
      </c>
    </row>
    <row r="486" spans="1:10" s="81" customFormat="1" ht="27" x14ac:dyDescent="0.25">
      <c r="A486" s="164">
        <v>4313</v>
      </c>
      <c r="B486" s="78" t="s">
        <v>407</v>
      </c>
      <c r="C486" s="58"/>
      <c r="D486" s="58">
        <v>0</v>
      </c>
      <c r="E486" s="58">
        <v>0</v>
      </c>
      <c r="F486" s="58">
        <v>0</v>
      </c>
      <c r="G486" s="58">
        <v>0</v>
      </c>
      <c r="H486" s="58">
        <v>0</v>
      </c>
      <c r="I486" s="58">
        <v>0</v>
      </c>
      <c r="J486" s="58">
        <f t="shared" si="11"/>
        <v>0</v>
      </c>
    </row>
    <row r="487" spans="1:10" s="81" customFormat="1" ht="13.5" x14ac:dyDescent="0.25">
      <c r="A487" s="164">
        <v>4314</v>
      </c>
      <c r="B487" s="78" t="s">
        <v>408</v>
      </c>
      <c r="C487" s="58"/>
      <c r="D487" s="58">
        <v>0</v>
      </c>
      <c r="E487" s="58">
        <v>0</v>
      </c>
      <c r="F487" s="58">
        <v>0</v>
      </c>
      <c r="G487" s="58">
        <v>0</v>
      </c>
      <c r="H487" s="58">
        <v>0</v>
      </c>
      <c r="I487" s="58">
        <v>0</v>
      </c>
      <c r="J487" s="58">
        <f t="shared" si="11"/>
        <v>0</v>
      </c>
    </row>
    <row r="488" spans="1:10" s="81" customFormat="1" ht="27" x14ac:dyDescent="0.25">
      <c r="A488" s="164">
        <v>4315</v>
      </c>
      <c r="B488" s="78" t="s">
        <v>409</v>
      </c>
      <c r="C488" s="58"/>
      <c r="D488" s="58">
        <v>0</v>
      </c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8">
        <f t="shared" si="11"/>
        <v>0</v>
      </c>
    </row>
    <row r="489" spans="1:10" s="81" customFormat="1" ht="13.5" x14ac:dyDescent="0.25">
      <c r="A489" s="164">
        <v>4316</v>
      </c>
      <c r="B489" s="78" t="s">
        <v>410</v>
      </c>
      <c r="C489" s="58"/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f t="shared" si="11"/>
        <v>0</v>
      </c>
    </row>
    <row r="490" spans="1:10" s="81" customFormat="1" ht="13.5" x14ac:dyDescent="0.25">
      <c r="A490" s="164">
        <v>432</v>
      </c>
      <c r="B490" s="78" t="s">
        <v>411</v>
      </c>
      <c r="C490" s="58"/>
      <c r="D490" s="58">
        <v>0</v>
      </c>
      <c r="E490" s="58">
        <v>0</v>
      </c>
      <c r="F490" s="58">
        <v>0</v>
      </c>
      <c r="G490" s="58">
        <v>0</v>
      </c>
      <c r="H490" s="58">
        <v>0</v>
      </c>
      <c r="I490" s="58">
        <v>0</v>
      </c>
      <c r="J490" s="58">
        <f t="shared" ref="J490:J553" si="12">SUM(C490:I490)</f>
        <v>0</v>
      </c>
    </row>
    <row r="491" spans="1:10" s="81" customFormat="1" ht="27" x14ac:dyDescent="0.25">
      <c r="A491" s="164">
        <v>4321</v>
      </c>
      <c r="B491" s="78" t="s">
        <v>412</v>
      </c>
      <c r="C491" s="58"/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f t="shared" si="12"/>
        <v>0</v>
      </c>
    </row>
    <row r="492" spans="1:10" s="81" customFormat="1" ht="13.5" x14ac:dyDescent="0.25">
      <c r="A492" s="164">
        <v>433</v>
      </c>
      <c r="B492" s="78" t="s">
        <v>413</v>
      </c>
      <c r="C492" s="58"/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8">
        <f t="shared" si="12"/>
        <v>0</v>
      </c>
    </row>
    <row r="493" spans="1:10" s="81" customFormat="1" ht="27" x14ac:dyDescent="0.25">
      <c r="A493" s="164">
        <v>4331</v>
      </c>
      <c r="B493" s="78" t="s">
        <v>414</v>
      </c>
      <c r="C493" s="58"/>
      <c r="D493" s="58">
        <v>0</v>
      </c>
      <c r="E493" s="58">
        <v>0</v>
      </c>
      <c r="F493" s="58">
        <v>0</v>
      </c>
      <c r="G493" s="58">
        <v>0</v>
      </c>
      <c r="H493" s="58">
        <v>0</v>
      </c>
      <c r="I493" s="58">
        <v>0</v>
      </c>
      <c r="J493" s="58">
        <f t="shared" si="12"/>
        <v>0</v>
      </c>
    </row>
    <row r="494" spans="1:10" s="81" customFormat="1" ht="27" x14ac:dyDescent="0.25">
      <c r="A494" s="164">
        <v>4332</v>
      </c>
      <c r="B494" s="78" t="s">
        <v>415</v>
      </c>
      <c r="C494" s="58"/>
      <c r="D494" s="58">
        <v>0</v>
      </c>
      <c r="E494" s="58">
        <v>0</v>
      </c>
      <c r="F494" s="58">
        <v>0</v>
      </c>
      <c r="G494" s="58">
        <v>0</v>
      </c>
      <c r="H494" s="58">
        <v>0</v>
      </c>
      <c r="I494" s="58">
        <v>0</v>
      </c>
      <c r="J494" s="58">
        <f t="shared" si="12"/>
        <v>0</v>
      </c>
    </row>
    <row r="495" spans="1:10" s="81" customFormat="1" ht="13.5" x14ac:dyDescent="0.25">
      <c r="A495" s="164">
        <v>4333</v>
      </c>
      <c r="B495" s="78" t="s">
        <v>416</v>
      </c>
      <c r="C495" s="58"/>
      <c r="D495" s="58">
        <v>0</v>
      </c>
      <c r="E495" s="58">
        <v>0</v>
      </c>
      <c r="F495" s="58">
        <v>0</v>
      </c>
      <c r="G495" s="58">
        <v>0</v>
      </c>
      <c r="H495" s="58">
        <v>0</v>
      </c>
      <c r="I495" s="58">
        <v>0</v>
      </c>
      <c r="J495" s="58">
        <f t="shared" si="12"/>
        <v>0</v>
      </c>
    </row>
    <row r="496" spans="1:10" s="81" customFormat="1" ht="27" x14ac:dyDescent="0.25">
      <c r="A496" s="164">
        <v>434</v>
      </c>
      <c r="B496" s="78" t="s">
        <v>417</v>
      </c>
      <c r="C496" s="58"/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f t="shared" si="12"/>
        <v>0</v>
      </c>
    </row>
    <row r="497" spans="1:10" s="81" customFormat="1" ht="27" x14ac:dyDescent="0.25">
      <c r="A497" s="164">
        <v>4341</v>
      </c>
      <c r="B497" s="78" t="s">
        <v>418</v>
      </c>
      <c r="C497" s="58"/>
      <c r="D497" s="58">
        <v>0</v>
      </c>
      <c r="E497" s="58">
        <v>0</v>
      </c>
      <c r="F497" s="58">
        <v>0</v>
      </c>
      <c r="G497" s="58">
        <v>0</v>
      </c>
      <c r="H497" s="58">
        <v>0</v>
      </c>
      <c r="I497" s="58">
        <v>0</v>
      </c>
      <c r="J497" s="58">
        <f t="shared" si="12"/>
        <v>0</v>
      </c>
    </row>
    <row r="498" spans="1:10" s="81" customFormat="1" ht="13.5" x14ac:dyDescent="0.25">
      <c r="A498" s="164">
        <v>436</v>
      </c>
      <c r="B498" s="78" t="s">
        <v>419</v>
      </c>
      <c r="C498" s="58"/>
      <c r="D498" s="58">
        <v>0</v>
      </c>
      <c r="E498" s="58">
        <v>0</v>
      </c>
      <c r="F498" s="58">
        <v>0</v>
      </c>
      <c r="G498" s="58">
        <v>0</v>
      </c>
      <c r="H498" s="58">
        <v>0</v>
      </c>
      <c r="I498" s="58">
        <v>0</v>
      </c>
      <c r="J498" s="58">
        <f t="shared" si="12"/>
        <v>0</v>
      </c>
    </row>
    <row r="499" spans="1:10" s="81" customFormat="1" ht="27" x14ac:dyDescent="0.25">
      <c r="A499" s="164">
        <v>4361</v>
      </c>
      <c r="B499" s="78" t="s">
        <v>420</v>
      </c>
      <c r="C499" s="58"/>
      <c r="D499" s="58">
        <v>0</v>
      </c>
      <c r="E499" s="58">
        <v>0</v>
      </c>
      <c r="F499" s="58">
        <v>0</v>
      </c>
      <c r="G499" s="58">
        <v>0</v>
      </c>
      <c r="H499" s="58">
        <v>0</v>
      </c>
      <c r="I499" s="58">
        <v>0</v>
      </c>
      <c r="J499" s="58">
        <f t="shared" si="12"/>
        <v>0</v>
      </c>
    </row>
    <row r="500" spans="1:10" s="81" customFormat="1" ht="13.5" x14ac:dyDescent="0.25">
      <c r="A500" s="164">
        <v>437</v>
      </c>
      <c r="B500" s="78" t="s">
        <v>421</v>
      </c>
      <c r="C500" s="58"/>
      <c r="D500" s="58">
        <v>0</v>
      </c>
      <c r="E500" s="58">
        <v>0</v>
      </c>
      <c r="F500" s="58">
        <v>0</v>
      </c>
      <c r="G500" s="58">
        <v>0</v>
      </c>
      <c r="H500" s="58">
        <v>0</v>
      </c>
      <c r="I500" s="58">
        <v>0</v>
      </c>
      <c r="J500" s="58">
        <f t="shared" si="12"/>
        <v>0</v>
      </c>
    </row>
    <row r="501" spans="1:10" s="81" customFormat="1" ht="13.5" x14ac:dyDescent="0.25">
      <c r="A501" s="164">
        <v>4371</v>
      </c>
      <c r="B501" s="78" t="s">
        <v>422</v>
      </c>
      <c r="C501" s="58"/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f t="shared" si="12"/>
        <v>0</v>
      </c>
    </row>
    <row r="502" spans="1:10" s="81" customFormat="1" ht="27" x14ac:dyDescent="0.25">
      <c r="A502" s="164">
        <v>438</v>
      </c>
      <c r="B502" s="78" t="s">
        <v>423</v>
      </c>
      <c r="C502" s="58"/>
      <c r="D502" s="58">
        <v>0</v>
      </c>
      <c r="E502" s="58">
        <v>0</v>
      </c>
      <c r="F502" s="58">
        <v>0</v>
      </c>
      <c r="G502" s="58">
        <v>0</v>
      </c>
      <c r="H502" s="58">
        <v>0</v>
      </c>
      <c r="I502" s="58">
        <v>0</v>
      </c>
      <c r="J502" s="58">
        <f t="shared" si="12"/>
        <v>0</v>
      </c>
    </row>
    <row r="503" spans="1:10" s="81" customFormat="1" ht="13.5" x14ac:dyDescent="0.25">
      <c r="A503" s="164">
        <v>4381</v>
      </c>
      <c r="B503" s="78" t="s">
        <v>424</v>
      </c>
      <c r="C503" s="58"/>
      <c r="D503" s="58">
        <v>0</v>
      </c>
      <c r="E503" s="58">
        <v>0</v>
      </c>
      <c r="F503" s="58">
        <v>0</v>
      </c>
      <c r="G503" s="58">
        <v>0</v>
      </c>
      <c r="H503" s="58">
        <v>0</v>
      </c>
      <c r="I503" s="58">
        <v>0</v>
      </c>
      <c r="J503" s="58">
        <f t="shared" si="12"/>
        <v>0</v>
      </c>
    </row>
    <row r="504" spans="1:10" s="81" customFormat="1" ht="27" x14ac:dyDescent="0.25">
      <c r="A504" s="164">
        <v>4382</v>
      </c>
      <c r="B504" s="78" t="s">
        <v>425</v>
      </c>
      <c r="C504" s="58"/>
      <c r="D504" s="58">
        <v>0</v>
      </c>
      <c r="E504" s="58">
        <v>0</v>
      </c>
      <c r="F504" s="58">
        <v>0</v>
      </c>
      <c r="G504" s="58">
        <v>0</v>
      </c>
      <c r="H504" s="58">
        <v>0</v>
      </c>
      <c r="I504" s="58">
        <v>0</v>
      </c>
      <c r="J504" s="58">
        <f t="shared" si="12"/>
        <v>0</v>
      </c>
    </row>
    <row r="505" spans="1:10" s="81" customFormat="1" ht="27" x14ac:dyDescent="0.25">
      <c r="A505" s="164">
        <v>4383</v>
      </c>
      <c r="B505" s="78" t="s">
        <v>426</v>
      </c>
      <c r="C505" s="58"/>
      <c r="D505" s="58">
        <v>0</v>
      </c>
      <c r="E505" s="58">
        <v>0</v>
      </c>
      <c r="F505" s="58">
        <v>0</v>
      </c>
      <c r="G505" s="58">
        <v>0</v>
      </c>
      <c r="H505" s="58">
        <v>0</v>
      </c>
      <c r="I505" s="58">
        <v>0</v>
      </c>
      <c r="J505" s="58">
        <f t="shared" si="12"/>
        <v>0</v>
      </c>
    </row>
    <row r="506" spans="1:10" s="81" customFormat="1" ht="13.5" x14ac:dyDescent="0.25">
      <c r="A506" s="164">
        <v>439</v>
      </c>
      <c r="B506" s="78" t="s">
        <v>427</v>
      </c>
      <c r="C506" s="58"/>
      <c r="D506" s="58">
        <v>0</v>
      </c>
      <c r="E506" s="58">
        <v>0</v>
      </c>
      <c r="F506" s="58">
        <v>0</v>
      </c>
      <c r="G506" s="58"/>
      <c r="H506" s="58">
        <v>0</v>
      </c>
      <c r="I506" s="58">
        <v>0</v>
      </c>
      <c r="J506" s="58">
        <f t="shared" si="12"/>
        <v>0</v>
      </c>
    </row>
    <row r="507" spans="1:10" s="81" customFormat="1" ht="13.5" x14ac:dyDescent="0.25">
      <c r="A507" s="164">
        <v>4391</v>
      </c>
      <c r="B507" s="78" t="s">
        <v>428</v>
      </c>
      <c r="C507" s="58"/>
      <c r="D507" s="58">
        <v>0</v>
      </c>
      <c r="E507" s="58">
        <v>0</v>
      </c>
      <c r="F507" s="58">
        <v>0</v>
      </c>
      <c r="G507" s="58">
        <v>0</v>
      </c>
      <c r="H507" s="58">
        <v>0</v>
      </c>
      <c r="I507" s="58">
        <v>0</v>
      </c>
      <c r="J507" s="58">
        <f t="shared" si="12"/>
        <v>0</v>
      </c>
    </row>
    <row r="508" spans="1:10" s="81" customFormat="1" ht="13.5" x14ac:dyDescent="0.25">
      <c r="A508" s="168">
        <v>4400</v>
      </c>
      <c r="B508" s="98" t="s">
        <v>536</v>
      </c>
      <c r="C508" s="86"/>
      <c r="D508" s="86">
        <v>0</v>
      </c>
      <c r="E508" s="86"/>
      <c r="F508" s="86"/>
      <c r="G508" s="86"/>
      <c r="H508" s="86"/>
      <c r="I508" s="86">
        <v>0</v>
      </c>
      <c r="J508" s="58">
        <f t="shared" si="12"/>
        <v>0</v>
      </c>
    </row>
    <row r="509" spans="1:10" s="81" customFormat="1" ht="13.5" x14ac:dyDescent="0.25">
      <c r="A509" s="167">
        <v>441</v>
      </c>
      <c r="B509" s="86"/>
      <c r="C509" s="86"/>
      <c r="D509" s="86">
        <v>0</v>
      </c>
      <c r="E509" s="86"/>
      <c r="F509" s="86"/>
      <c r="G509" s="86"/>
      <c r="H509" s="86"/>
      <c r="I509" s="86">
        <v>0</v>
      </c>
      <c r="J509" s="58">
        <f t="shared" si="12"/>
        <v>0</v>
      </c>
    </row>
    <row r="510" spans="1:10" s="81" customFormat="1" ht="13.5" x14ac:dyDescent="0.25">
      <c r="A510" s="167">
        <v>4411</v>
      </c>
      <c r="B510" s="86" t="s">
        <v>576</v>
      </c>
      <c r="C510" s="86"/>
      <c r="D510" s="86"/>
      <c r="E510" s="86"/>
      <c r="F510" s="86"/>
      <c r="G510" s="86"/>
      <c r="H510" s="86"/>
      <c r="I510" s="86"/>
      <c r="J510" s="58">
        <f t="shared" si="12"/>
        <v>0</v>
      </c>
    </row>
    <row r="511" spans="1:10" s="81" customFormat="1" ht="13.5" x14ac:dyDescent="0.25">
      <c r="A511" s="167">
        <v>4412</v>
      </c>
      <c r="B511" s="86" t="s">
        <v>577</v>
      </c>
      <c r="C511" s="86"/>
      <c r="D511" s="86">
        <v>0</v>
      </c>
      <c r="E511" s="86">
        <v>50000</v>
      </c>
      <c r="F511" s="86">
        <v>220000</v>
      </c>
      <c r="G511" s="86">
        <v>0</v>
      </c>
      <c r="H511" s="86">
        <v>0</v>
      </c>
      <c r="I511" s="86">
        <v>0</v>
      </c>
      <c r="J511" s="58">
        <f t="shared" si="12"/>
        <v>270000</v>
      </c>
    </row>
    <row r="512" spans="1:10" s="81" customFormat="1" ht="13.5" x14ac:dyDescent="0.25">
      <c r="A512" s="167">
        <v>4413</v>
      </c>
      <c r="B512" s="86" t="s">
        <v>578</v>
      </c>
      <c r="C512" s="86"/>
      <c r="D512" s="86"/>
      <c r="E512" s="86"/>
      <c r="F512" s="86"/>
      <c r="G512" s="86"/>
      <c r="H512" s="86"/>
      <c r="I512" s="86"/>
      <c r="J512" s="58">
        <f t="shared" si="12"/>
        <v>0</v>
      </c>
    </row>
    <row r="513" spans="1:10" s="81" customFormat="1" ht="13.5" x14ac:dyDescent="0.25">
      <c r="A513" s="167">
        <v>4414</v>
      </c>
      <c r="B513" s="86" t="s">
        <v>579</v>
      </c>
      <c r="C513" s="86"/>
      <c r="D513" s="86">
        <v>0</v>
      </c>
      <c r="E513" s="86">
        <v>0</v>
      </c>
      <c r="F513" s="86">
        <v>0</v>
      </c>
      <c r="G513" s="86">
        <v>0</v>
      </c>
      <c r="H513" s="86">
        <v>100000</v>
      </c>
      <c r="I513" s="86">
        <v>0</v>
      </c>
      <c r="J513" s="58">
        <f t="shared" si="12"/>
        <v>100000</v>
      </c>
    </row>
    <row r="514" spans="1:10" s="81" customFormat="1" ht="40.5" x14ac:dyDescent="0.25">
      <c r="A514" s="167">
        <v>4415</v>
      </c>
      <c r="B514" s="91" t="s">
        <v>580</v>
      </c>
      <c r="C514" s="86"/>
      <c r="D514" s="86"/>
      <c r="E514" s="86"/>
      <c r="F514" s="86"/>
      <c r="G514" s="86"/>
      <c r="H514" s="86"/>
      <c r="I514" s="86"/>
      <c r="J514" s="58">
        <f t="shared" si="12"/>
        <v>0</v>
      </c>
    </row>
    <row r="515" spans="1:10" s="81" customFormat="1" ht="27" x14ac:dyDescent="0.25">
      <c r="A515" s="167">
        <v>4416</v>
      </c>
      <c r="B515" s="91" t="s">
        <v>581</v>
      </c>
      <c r="C515" s="86"/>
      <c r="D515" s="86"/>
      <c r="E515" s="86"/>
      <c r="F515" s="86"/>
      <c r="G515" s="86"/>
      <c r="H515" s="86"/>
      <c r="I515" s="86"/>
      <c r="J515" s="58">
        <f t="shared" si="12"/>
        <v>0</v>
      </c>
    </row>
    <row r="516" spans="1:10" s="81" customFormat="1" ht="27" x14ac:dyDescent="0.25">
      <c r="A516" s="167">
        <v>4417</v>
      </c>
      <c r="B516" s="91" t="s">
        <v>582</v>
      </c>
      <c r="C516" s="86"/>
      <c r="D516" s="86"/>
      <c r="E516" s="86"/>
      <c r="F516" s="86"/>
      <c r="G516" s="86"/>
      <c r="H516" s="86"/>
      <c r="I516" s="86"/>
      <c r="J516" s="58">
        <f t="shared" si="12"/>
        <v>0</v>
      </c>
    </row>
    <row r="517" spans="1:10" s="81" customFormat="1" ht="27" x14ac:dyDescent="0.25">
      <c r="A517" s="167">
        <v>4418</v>
      </c>
      <c r="B517" s="91" t="s">
        <v>583</v>
      </c>
      <c r="C517" s="86"/>
      <c r="D517" s="86"/>
      <c r="E517" s="86"/>
      <c r="F517" s="86"/>
      <c r="G517" s="86"/>
      <c r="H517" s="86"/>
      <c r="I517" s="86"/>
      <c r="J517" s="58">
        <f t="shared" si="12"/>
        <v>0</v>
      </c>
    </row>
    <row r="518" spans="1:10" s="81" customFormat="1" ht="13.5" x14ac:dyDescent="0.25">
      <c r="A518" s="169">
        <v>4419</v>
      </c>
      <c r="B518" s="93" t="s">
        <v>584</v>
      </c>
      <c r="C518" s="86"/>
      <c r="D518" s="86"/>
      <c r="E518" s="86"/>
      <c r="F518" s="86"/>
      <c r="G518" s="86"/>
      <c r="H518" s="86"/>
      <c r="I518" s="86"/>
      <c r="J518" s="58">
        <f t="shared" si="12"/>
        <v>0</v>
      </c>
    </row>
    <row r="519" spans="1:10" s="81" customFormat="1" ht="13.5" x14ac:dyDescent="0.25">
      <c r="A519" s="169">
        <v>442</v>
      </c>
      <c r="B519" s="93"/>
      <c r="C519" s="86"/>
      <c r="D519" s="86">
        <v>0</v>
      </c>
      <c r="E519" s="86"/>
      <c r="F519" s="86"/>
      <c r="G519" s="86">
        <v>0</v>
      </c>
      <c r="H519" s="86">
        <v>0</v>
      </c>
      <c r="I519" s="86">
        <v>0</v>
      </c>
      <c r="J519" s="58">
        <f t="shared" si="12"/>
        <v>0</v>
      </c>
    </row>
    <row r="520" spans="1:10" s="81" customFormat="1" ht="13.5" x14ac:dyDescent="0.25">
      <c r="A520" s="169">
        <v>4421</v>
      </c>
      <c r="B520" s="93" t="s">
        <v>585</v>
      </c>
      <c r="C520" s="86"/>
      <c r="D520" s="86"/>
      <c r="E520" s="86"/>
      <c r="F520" s="86"/>
      <c r="G520" s="86"/>
      <c r="H520" s="86"/>
      <c r="I520" s="86"/>
      <c r="J520" s="58">
        <f t="shared" si="12"/>
        <v>0</v>
      </c>
    </row>
    <row r="521" spans="1:10" s="81" customFormat="1" ht="13.5" x14ac:dyDescent="0.25">
      <c r="A521" s="169">
        <v>4422</v>
      </c>
      <c r="B521" s="93" t="s">
        <v>586</v>
      </c>
      <c r="C521" s="86"/>
      <c r="D521" s="86">
        <v>0</v>
      </c>
      <c r="E521" s="86">
        <v>15000</v>
      </c>
      <c r="F521" s="86">
        <v>40000</v>
      </c>
      <c r="G521" s="86">
        <v>0</v>
      </c>
      <c r="H521" s="86">
        <v>0</v>
      </c>
      <c r="I521" s="86">
        <v>0</v>
      </c>
      <c r="J521" s="58">
        <f t="shared" si="12"/>
        <v>55000</v>
      </c>
    </row>
    <row r="522" spans="1:10" s="81" customFormat="1" ht="13.5" x14ac:dyDescent="0.25">
      <c r="A522" s="169">
        <v>4423</v>
      </c>
      <c r="B522" s="93" t="s">
        <v>587</v>
      </c>
      <c r="C522" s="86"/>
      <c r="D522" s="86"/>
      <c r="E522" s="86"/>
      <c r="F522" s="86"/>
      <c r="G522" s="86"/>
      <c r="H522" s="86"/>
      <c r="I522" s="86"/>
      <c r="J522" s="58">
        <f t="shared" si="12"/>
        <v>0</v>
      </c>
    </row>
    <row r="523" spans="1:10" s="81" customFormat="1" ht="27" x14ac:dyDescent="0.25">
      <c r="A523" s="169">
        <v>4424</v>
      </c>
      <c r="B523" s="91" t="s">
        <v>546</v>
      </c>
      <c r="C523" s="86"/>
      <c r="D523" s="86"/>
      <c r="E523" s="86"/>
      <c r="F523" s="86"/>
      <c r="G523" s="86"/>
      <c r="H523" s="86"/>
      <c r="I523" s="86"/>
      <c r="J523" s="58">
        <f t="shared" si="12"/>
        <v>0</v>
      </c>
    </row>
    <row r="524" spans="1:10" s="81" customFormat="1" ht="13.5" x14ac:dyDescent="0.25">
      <c r="A524" s="169">
        <v>443</v>
      </c>
      <c r="B524" s="93"/>
      <c r="C524" s="86"/>
      <c r="D524" s="86"/>
      <c r="E524" s="86"/>
      <c r="F524" s="86"/>
      <c r="G524" s="86"/>
      <c r="H524" s="86"/>
      <c r="I524" s="86"/>
      <c r="J524" s="58">
        <f t="shared" si="12"/>
        <v>0</v>
      </c>
    </row>
    <row r="525" spans="1:10" s="81" customFormat="1" ht="13.5" x14ac:dyDescent="0.25">
      <c r="A525" s="169">
        <v>4431</v>
      </c>
      <c r="B525" s="93" t="s">
        <v>588</v>
      </c>
      <c r="C525" s="86"/>
      <c r="D525" s="86"/>
      <c r="E525" s="86"/>
      <c r="F525" s="86"/>
      <c r="G525" s="86"/>
      <c r="H525" s="86"/>
      <c r="I525" s="86"/>
      <c r="J525" s="58">
        <f t="shared" si="12"/>
        <v>0</v>
      </c>
    </row>
    <row r="526" spans="1:10" s="81" customFormat="1" ht="40.5" x14ac:dyDescent="0.25">
      <c r="A526" s="169">
        <v>4432</v>
      </c>
      <c r="B526" s="94" t="s">
        <v>589</v>
      </c>
      <c r="C526" s="86"/>
      <c r="D526" s="86"/>
      <c r="E526" s="86"/>
      <c r="F526" s="86"/>
      <c r="G526" s="86"/>
      <c r="H526" s="86"/>
      <c r="I526" s="86"/>
      <c r="J526" s="58">
        <f t="shared" si="12"/>
        <v>0</v>
      </c>
    </row>
    <row r="527" spans="1:10" s="81" customFormat="1" ht="54" x14ac:dyDescent="0.25">
      <c r="A527" s="169">
        <v>4433</v>
      </c>
      <c r="B527" s="94" t="s">
        <v>590</v>
      </c>
      <c r="C527" s="86"/>
      <c r="D527" s="86"/>
      <c r="E527" s="86"/>
      <c r="F527" s="86"/>
      <c r="G527" s="86"/>
      <c r="H527" s="86"/>
      <c r="I527" s="86"/>
      <c r="J527" s="58">
        <f t="shared" si="12"/>
        <v>0</v>
      </c>
    </row>
    <row r="528" spans="1:10" s="81" customFormat="1" ht="13.5" x14ac:dyDescent="0.25">
      <c r="A528" s="169">
        <v>444</v>
      </c>
      <c r="B528" s="93"/>
      <c r="C528" s="86"/>
      <c r="D528" s="86"/>
      <c r="E528" s="86"/>
      <c r="F528" s="86"/>
      <c r="G528" s="86"/>
      <c r="H528" s="86"/>
      <c r="I528" s="86"/>
      <c r="J528" s="58">
        <f t="shared" si="12"/>
        <v>0</v>
      </c>
    </row>
    <row r="529" spans="1:10" s="81" customFormat="1" ht="13.5" x14ac:dyDescent="0.25">
      <c r="A529" s="169">
        <v>4441</v>
      </c>
      <c r="B529" s="93" t="s">
        <v>591</v>
      </c>
      <c r="C529" s="86"/>
      <c r="D529" s="86"/>
      <c r="E529" s="86"/>
      <c r="F529" s="86"/>
      <c r="G529" s="86"/>
      <c r="H529" s="86"/>
      <c r="I529" s="86"/>
      <c r="J529" s="58">
        <f t="shared" si="12"/>
        <v>0</v>
      </c>
    </row>
    <row r="530" spans="1:10" s="81" customFormat="1" ht="40.5" x14ac:dyDescent="0.25">
      <c r="A530" s="169">
        <v>4442</v>
      </c>
      <c r="B530" s="94" t="s">
        <v>592</v>
      </c>
      <c r="C530" s="86"/>
      <c r="D530" s="86"/>
      <c r="E530" s="86"/>
      <c r="F530" s="86"/>
      <c r="G530" s="86"/>
      <c r="H530" s="86"/>
      <c r="I530" s="86"/>
      <c r="J530" s="58">
        <f t="shared" si="12"/>
        <v>0</v>
      </c>
    </row>
    <row r="531" spans="1:10" s="81" customFormat="1" ht="13.5" x14ac:dyDescent="0.25">
      <c r="A531" s="169">
        <v>4443</v>
      </c>
      <c r="B531" s="93" t="s">
        <v>593</v>
      </c>
      <c r="C531" s="86"/>
      <c r="D531" s="86"/>
      <c r="E531" s="86"/>
      <c r="F531" s="86"/>
      <c r="G531" s="86"/>
      <c r="H531" s="86"/>
      <c r="I531" s="86"/>
      <c r="J531" s="58">
        <f t="shared" si="12"/>
        <v>0</v>
      </c>
    </row>
    <row r="532" spans="1:10" s="81" customFormat="1" ht="13.5" x14ac:dyDescent="0.25">
      <c r="A532" s="169">
        <v>4444</v>
      </c>
      <c r="B532" s="93" t="s">
        <v>594</v>
      </c>
      <c r="C532" s="86"/>
      <c r="D532" s="86"/>
      <c r="E532" s="86"/>
      <c r="F532" s="86"/>
      <c r="G532" s="86"/>
      <c r="H532" s="86"/>
      <c r="I532" s="86"/>
      <c r="J532" s="58">
        <f t="shared" si="12"/>
        <v>0</v>
      </c>
    </row>
    <row r="533" spans="1:10" s="81" customFormat="1" ht="54" x14ac:dyDescent="0.25">
      <c r="A533" s="169">
        <v>4445</v>
      </c>
      <c r="B533" s="94" t="s">
        <v>595</v>
      </c>
      <c r="C533" s="86"/>
      <c r="D533" s="86"/>
      <c r="E533" s="86"/>
      <c r="F533" s="86"/>
      <c r="G533" s="86"/>
      <c r="H533" s="86"/>
      <c r="I533" s="86"/>
      <c r="J533" s="58">
        <f t="shared" si="12"/>
        <v>0</v>
      </c>
    </row>
    <row r="534" spans="1:10" s="81" customFormat="1" ht="40.5" x14ac:dyDescent="0.25">
      <c r="A534" s="169">
        <v>4446</v>
      </c>
      <c r="B534" s="94" t="s">
        <v>596</v>
      </c>
      <c r="C534" s="86"/>
      <c r="D534" s="86"/>
      <c r="E534" s="86"/>
      <c r="F534" s="86"/>
      <c r="G534" s="86"/>
      <c r="H534" s="86"/>
      <c r="I534" s="86"/>
      <c r="J534" s="58">
        <f t="shared" si="12"/>
        <v>0</v>
      </c>
    </row>
    <row r="535" spans="1:10" s="81" customFormat="1" ht="13.5" x14ac:dyDescent="0.25">
      <c r="A535" s="169">
        <v>445</v>
      </c>
      <c r="B535" s="93"/>
      <c r="C535" s="86"/>
      <c r="D535" s="86"/>
      <c r="E535" s="86"/>
      <c r="F535" s="86"/>
      <c r="G535" s="86"/>
      <c r="H535" s="86"/>
      <c r="I535" s="86"/>
      <c r="J535" s="58">
        <f t="shared" si="12"/>
        <v>0</v>
      </c>
    </row>
    <row r="536" spans="1:10" s="81" customFormat="1" ht="13.5" x14ac:dyDescent="0.25">
      <c r="A536" s="169">
        <v>4451</v>
      </c>
      <c r="B536" s="93" t="s">
        <v>538</v>
      </c>
      <c r="C536" s="86"/>
      <c r="D536" s="86"/>
      <c r="E536" s="86"/>
      <c r="F536" s="86"/>
      <c r="G536" s="86"/>
      <c r="H536" s="86"/>
      <c r="I536" s="86"/>
      <c r="J536" s="58">
        <f t="shared" si="12"/>
        <v>0</v>
      </c>
    </row>
    <row r="537" spans="1:10" s="81" customFormat="1" ht="13.5" x14ac:dyDescent="0.25">
      <c r="A537" s="169">
        <v>4452</v>
      </c>
      <c r="B537" s="93" t="s">
        <v>597</v>
      </c>
      <c r="C537" s="86"/>
      <c r="D537" s="86"/>
      <c r="E537" s="86"/>
      <c r="F537" s="86"/>
      <c r="G537" s="86"/>
      <c r="H537" s="86"/>
      <c r="I537" s="86"/>
      <c r="J537" s="58">
        <f t="shared" si="12"/>
        <v>0</v>
      </c>
    </row>
    <row r="538" spans="1:10" s="81" customFormat="1" ht="13.5" x14ac:dyDescent="0.25">
      <c r="A538" s="169">
        <v>4453</v>
      </c>
      <c r="B538" s="93" t="s">
        <v>598</v>
      </c>
      <c r="C538" s="86"/>
      <c r="D538" s="86"/>
      <c r="E538" s="86"/>
      <c r="F538" s="86"/>
      <c r="G538" s="86"/>
      <c r="H538" s="86"/>
      <c r="I538" s="86"/>
      <c r="J538" s="58">
        <f t="shared" si="12"/>
        <v>0</v>
      </c>
    </row>
    <row r="539" spans="1:10" s="81" customFormat="1" ht="13.5" x14ac:dyDescent="0.25">
      <c r="A539" s="169">
        <v>4454</v>
      </c>
      <c r="B539" s="93" t="s">
        <v>599</v>
      </c>
      <c r="C539" s="86"/>
      <c r="D539" s="86"/>
      <c r="E539" s="86"/>
      <c r="F539" s="86"/>
      <c r="G539" s="86"/>
      <c r="H539" s="86"/>
      <c r="I539" s="86"/>
      <c r="J539" s="58">
        <f t="shared" si="12"/>
        <v>0</v>
      </c>
    </row>
    <row r="540" spans="1:10" s="81" customFormat="1" ht="40.5" x14ac:dyDescent="0.25">
      <c r="A540" s="169">
        <v>4455</v>
      </c>
      <c r="B540" s="94" t="s">
        <v>600</v>
      </c>
      <c r="C540" s="86"/>
      <c r="D540" s="86"/>
      <c r="E540" s="86"/>
      <c r="F540" s="86"/>
      <c r="G540" s="86"/>
      <c r="H540" s="86"/>
      <c r="I540" s="86"/>
      <c r="J540" s="58">
        <f t="shared" si="12"/>
        <v>0</v>
      </c>
    </row>
    <row r="541" spans="1:10" s="81" customFormat="1" ht="13.5" x14ac:dyDescent="0.25">
      <c r="A541" s="169">
        <v>446</v>
      </c>
      <c r="B541" s="93" t="s">
        <v>601</v>
      </c>
      <c r="C541" s="86"/>
      <c r="D541" s="86"/>
      <c r="E541" s="86"/>
      <c r="F541" s="86"/>
      <c r="G541" s="86"/>
      <c r="H541" s="86"/>
      <c r="I541" s="86"/>
      <c r="J541" s="58">
        <f t="shared" si="12"/>
        <v>0</v>
      </c>
    </row>
    <row r="542" spans="1:10" s="81" customFormat="1" ht="13.5" x14ac:dyDescent="0.25">
      <c r="A542" s="169">
        <v>4461</v>
      </c>
      <c r="B542" s="93" t="s">
        <v>601</v>
      </c>
      <c r="C542" s="86"/>
      <c r="D542" s="86"/>
      <c r="E542" s="86"/>
      <c r="F542" s="86"/>
      <c r="G542" s="86"/>
      <c r="H542" s="86"/>
      <c r="I542" s="86"/>
      <c r="J542" s="58">
        <f t="shared" si="12"/>
        <v>0</v>
      </c>
    </row>
    <row r="543" spans="1:10" s="81" customFormat="1" ht="13.5" x14ac:dyDescent="0.25">
      <c r="A543" s="169">
        <v>447</v>
      </c>
      <c r="B543" s="93" t="s">
        <v>602</v>
      </c>
      <c r="C543" s="86"/>
      <c r="D543" s="86"/>
      <c r="E543" s="86"/>
      <c r="F543" s="86"/>
      <c r="G543" s="86"/>
      <c r="H543" s="86"/>
      <c r="I543" s="86"/>
      <c r="J543" s="58">
        <f t="shared" si="12"/>
        <v>0</v>
      </c>
    </row>
    <row r="544" spans="1:10" s="81" customFormat="1" ht="13.5" x14ac:dyDescent="0.25">
      <c r="A544" s="169">
        <v>4471</v>
      </c>
      <c r="B544" s="93" t="s">
        <v>602</v>
      </c>
      <c r="C544" s="86"/>
      <c r="D544" s="86"/>
      <c r="E544" s="86"/>
      <c r="F544" s="86"/>
      <c r="G544" s="86"/>
      <c r="H544" s="86"/>
      <c r="I544" s="86"/>
      <c r="J544" s="58">
        <f t="shared" si="12"/>
        <v>0</v>
      </c>
    </row>
    <row r="545" spans="1:10" s="81" customFormat="1" ht="13.5" x14ac:dyDescent="0.25">
      <c r="A545" s="169">
        <v>448</v>
      </c>
      <c r="B545" s="93" t="s">
        <v>603</v>
      </c>
      <c r="C545" s="86"/>
      <c r="D545" s="86"/>
      <c r="E545" s="86"/>
      <c r="F545" s="86"/>
      <c r="G545" s="86"/>
      <c r="H545" s="86"/>
      <c r="I545" s="86"/>
      <c r="J545" s="58">
        <f t="shared" si="12"/>
        <v>0</v>
      </c>
    </row>
    <row r="546" spans="1:10" s="81" customFormat="1" ht="13.5" x14ac:dyDescent="0.25">
      <c r="A546" s="169">
        <v>4481</v>
      </c>
      <c r="B546" s="93" t="s">
        <v>603</v>
      </c>
      <c r="C546" s="86"/>
      <c r="D546" s="86"/>
      <c r="E546" s="86"/>
      <c r="F546" s="86"/>
      <c r="G546" s="86"/>
      <c r="H546" s="86"/>
      <c r="I546" s="86"/>
      <c r="J546" s="58">
        <f t="shared" si="12"/>
        <v>0</v>
      </c>
    </row>
    <row r="547" spans="1:10" s="81" customFormat="1" ht="13.5" x14ac:dyDescent="0.25">
      <c r="A547" s="169">
        <v>4482</v>
      </c>
      <c r="B547" s="93" t="s">
        <v>604</v>
      </c>
      <c r="C547" s="86"/>
      <c r="D547" s="86"/>
      <c r="E547" s="86"/>
      <c r="F547" s="86"/>
      <c r="G547" s="86"/>
      <c r="H547" s="86"/>
      <c r="I547" s="86"/>
      <c r="J547" s="58">
        <f t="shared" si="12"/>
        <v>0</v>
      </c>
    </row>
    <row r="548" spans="1:10" s="81" customFormat="1" ht="13.5" x14ac:dyDescent="0.25">
      <c r="A548" s="170">
        <v>4500</v>
      </c>
      <c r="B548" s="95" t="s">
        <v>547</v>
      </c>
      <c r="C548" s="86"/>
      <c r="D548" s="86"/>
      <c r="E548" s="86"/>
      <c r="F548" s="86"/>
      <c r="G548" s="86"/>
      <c r="H548" s="86"/>
      <c r="I548" s="86"/>
      <c r="J548" s="58">
        <f t="shared" si="12"/>
        <v>0</v>
      </c>
    </row>
    <row r="549" spans="1:10" s="81" customFormat="1" ht="13.5" x14ac:dyDescent="0.25">
      <c r="A549" s="167">
        <v>451</v>
      </c>
      <c r="B549" s="86" t="s">
        <v>548</v>
      </c>
      <c r="C549" s="86"/>
      <c r="D549" s="86"/>
      <c r="E549" s="86"/>
      <c r="F549" s="86"/>
      <c r="G549" s="86"/>
      <c r="H549" s="86"/>
      <c r="I549" s="86"/>
      <c r="J549" s="58">
        <f t="shared" si="12"/>
        <v>0</v>
      </c>
    </row>
    <row r="550" spans="1:10" s="81" customFormat="1" ht="13.5" x14ac:dyDescent="0.25">
      <c r="A550" s="167">
        <v>4511</v>
      </c>
      <c r="B550" s="86" t="s">
        <v>549</v>
      </c>
      <c r="C550" s="86"/>
      <c r="D550" s="86"/>
      <c r="E550" s="86"/>
      <c r="F550" s="86"/>
      <c r="G550" s="86"/>
      <c r="H550" s="86"/>
      <c r="I550" s="86"/>
      <c r="J550" s="58">
        <f t="shared" si="12"/>
        <v>0</v>
      </c>
    </row>
    <row r="551" spans="1:10" s="81" customFormat="1" ht="13.5" x14ac:dyDescent="0.25">
      <c r="A551" s="167">
        <v>452</v>
      </c>
      <c r="B551" s="86" t="s">
        <v>550</v>
      </c>
      <c r="C551" s="86"/>
      <c r="D551" s="86"/>
      <c r="E551" s="86"/>
      <c r="F551" s="86"/>
      <c r="G551" s="86"/>
      <c r="H551" s="86"/>
      <c r="I551" s="86"/>
      <c r="J551" s="58">
        <f t="shared" si="12"/>
        <v>0</v>
      </c>
    </row>
    <row r="552" spans="1:10" s="81" customFormat="1" ht="13.5" x14ac:dyDescent="0.25">
      <c r="A552" s="167">
        <v>4521</v>
      </c>
      <c r="B552" s="91" t="s">
        <v>550</v>
      </c>
      <c r="C552" s="86"/>
      <c r="D552" s="86"/>
      <c r="E552" s="86"/>
      <c r="F552" s="86"/>
      <c r="G552" s="86"/>
      <c r="H552" s="86"/>
      <c r="I552" s="86"/>
      <c r="J552" s="58">
        <f t="shared" si="12"/>
        <v>0</v>
      </c>
    </row>
    <row r="553" spans="1:10" s="81" customFormat="1" ht="13.5" x14ac:dyDescent="0.25">
      <c r="A553" s="167">
        <v>459</v>
      </c>
      <c r="B553" s="91" t="s">
        <v>551</v>
      </c>
      <c r="C553" s="86"/>
      <c r="D553" s="86"/>
      <c r="E553" s="86"/>
      <c r="F553" s="86"/>
      <c r="G553" s="86"/>
      <c r="H553" s="86"/>
      <c r="I553" s="86"/>
      <c r="J553" s="58">
        <f t="shared" si="12"/>
        <v>0</v>
      </c>
    </row>
    <row r="554" spans="1:10" s="81" customFormat="1" ht="13.5" x14ac:dyDescent="0.25">
      <c r="A554" s="167">
        <v>4591</v>
      </c>
      <c r="B554" s="91" t="s">
        <v>552</v>
      </c>
      <c r="C554" s="86"/>
      <c r="D554" s="86"/>
      <c r="E554" s="86"/>
      <c r="F554" s="86"/>
      <c r="G554" s="86"/>
      <c r="H554" s="86"/>
      <c r="I554" s="86"/>
      <c r="J554" s="58">
        <f t="shared" ref="J554:J598" si="13">SUM(C554:I554)</f>
        <v>0</v>
      </c>
    </row>
    <row r="555" spans="1:10" s="81" customFormat="1" ht="39" x14ac:dyDescent="0.25">
      <c r="A555" s="168">
        <v>4600</v>
      </c>
      <c r="B555" s="92" t="s">
        <v>553</v>
      </c>
      <c r="C555" s="86"/>
      <c r="D555" s="86"/>
      <c r="E555" s="86"/>
      <c r="F555" s="86"/>
      <c r="G555" s="86"/>
      <c r="H555" s="86"/>
      <c r="I555" s="86"/>
      <c r="J555" s="58">
        <f t="shared" si="13"/>
        <v>0</v>
      </c>
    </row>
    <row r="556" spans="1:10" s="81" customFormat="1" ht="27" x14ac:dyDescent="0.25">
      <c r="A556" s="167">
        <v>461</v>
      </c>
      <c r="B556" s="91" t="s">
        <v>554</v>
      </c>
      <c r="C556" s="86"/>
      <c r="D556" s="86"/>
      <c r="E556" s="86"/>
      <c r="F556" s="86"/>
      <c r="G556" s="86"/>
      <c r="H556" s="86"/>
      <c r="I556" s="86"/>
      <c r="J556" s="58">
        <f t="shared" si="13"/>
        <v>0</v>
      </c>
    </row>
    <row r="557" spans="1:10" s="81" customFormat="1" ht="40.5" x14ac:dyDescent="0.25">
      <c r="A557" s="167">
        <v>4611</v>
      </c>
      <c r="B557" s="96" t="s">
        <v>555</v>
      </c>
      <c r="C557" s="86"/>
      <c r="D557" s="86"/>
      <c r="E557" s="86"/>
      <c r="F557" s="86"/>
      <c r="G557" s="86"/>
      <c r="H557" s="86"/>
      <c r="I557" s="86"/>
      <c r="J557" s="58">
        <f t="shared" si="13"/>
        <v>0</v>
      </c>
    </row>
    <row r="558" spans="1:10" s="81" customFormat="1" ht="40.5" x14ac:dyDescent="0.25">
      <c r="A558" s="167">
        <v>4612</v>
      </c>
      <c r="B558" s="91" t="s">
        <v>556</v>
      </c>
      <c r="C558" s="86"/>
      <c r="D558" s="86"/>
      <c r="E558" s="86"/>
      <c r="F558" s="86"/>
      <c r="G558" s="86"/>
      <c r="H558" s="86"/>
      <c r="I558" s="86"/>
      <c r="J558" s="58">
        <f t="shared" si="13"/>
        <v>0</v>
      </c>
    </row>
    <row r="559" spans="1:10" s="81" customFormat="1" ht="27" x14ac:dyDescent="0.25">
      <c r="A559" s="167">
        <v>4613</v>
      </c>
      <c r="B559" s="97" t="s">
        <v>557</v>
      </c>
      <c r="C559" s="86"/>
      <c r="D559" s="86"/>
      <c r="E559" s="86"/>
      <c r="F559" s="86"/>
      <c r="G559" s="86"/>
      <c r="H559" s="86"/>
      <c r="I559" s="86"/>
      <c r="J559" s="58">
        <f t="shared" si="13"/>
        <v>0</v>
      </c>
    </row>
    <row r="560" spans="1:10" s="81" customFormat="1" ht="54" x14ac:dyDescent="0.25">
      <c r="A560" s="167">
        <v>4614</v>
      </c>
      <c r="B560" s="97" t="s">
        <v>558</v>
      </c>
      <c r="C560" s="86"/>
      <c r="D560" s="86"/>
      <c r="E560" s="86"/>
      <c r="F560" s="86"/>
      <c r="G560" s="86"/>
      <c r="H560" s="86"/>
      <c r="I560" s="86"/>
      <c r="J560" s="58">
        <f t="shared" si="13"/>
        <v>0</v>
      </c>
    </row>
    <row r="561" spans="1:10" s="81" customFormat="1" ht="40.5" x14ac:dyDescent="0.25">
      <c r="A561" s="167">
        <v>4615</v>
      </c>
      <c r="B561" s="91" t="s">
        <v>559</v>
      </c>
      <c r="C561" s="86"/>
      <c r="D561" s="86"/>
      <c r="E561" s="86"/>
      <c r="F561" s="86"/>
      <c r="G561" s="86"/>
      <c r="H561" s="86"/>
      <c r="I561" s="86"/>
      <c r="J561" s="58">
        <f t="shared" si="13"/>
        <v>0</v>
      </c>
    </row>
    <row r="562" spans="1:10" s="81" customFormat="1" ht="40.5" x14ac:dyDescent="0.25">
      <c r="A562" s="167">
        <v>4616</v>
      </c>
      <c r="B562" s="91" t="s">
        <v>560</v>
      </c>
      <c r="C562" s="86"/>
      <c r="D562" s="86"/>
      <c r="E562" s="86"/>
      <c r="F562" s="86"/>
      <c r="G562" s="86"/>
      <c r="H562" s="86"/>
      <c r="I562" s="86"/>
      <c r="J562" s="58">
        <f t="shared" si="13"/>
        <v>0</v>
      </c>
    </row>
    <row r="563" spans="1:10" s="81" customFormat="1" ht="40.5" x14ac:dyDescent="0.25">
      <c r="A563" s="167">
        <v>4617</v>
      </c>
      <c r="B563" s="91" t="s">
        <v>561</v>
      </c>
      <c r="C563" s="86"/>
      <c r="D563" s="86"/>
      <c r="E563" s="86"/>
      <c r="F563" s="86"/>
      <c r="G563" s="86"/>
      <c r="H563" s="86"/>
      <c r="I563" s="86"/>
      <c r="J563" s="58">
        <f t="shared" si="13"/>
        <v>0</v>
      </c>
    </row>
    <row r="564" spans="1:10" s="81" customFormat="1" ht="67.5" x14ac:dyDescent="0.25">
      <c r="A564" s="167">
        <v>4618</v>
      </c>
      <c r="B564" s="91" t="s">
        <v>562</v>
      </c>
      <c r="C564" s="86"/>
      <c r="D564" s="86"/>
      <c r="E564" s="86"/>
      <c r="F564" s="86"/>
      <c r="G564" s="86"/>
      <c r="H564" s="86"/>
      <c r="I564" s="86"/>
      <c r="J564" s="58">
        <f t="shared" si="13"/>
        <v>0</v>
      </c>
    </row>
    <row r="565" spans="1:10" s="81" customFormat="1" ht="40.5" x14ac:dyDescent="0.25">
      <c r="A565" s="167">
        <v>4619</v>
      </c>
      <c r="B565" s="91" t="s">
        <v>563</v>
      </c>
      <c r="C565" s="86"/>
      <c r="D565" s="86"/>
      <c r="E565" s="86"/>
      <c r="F565" s="86"/>
      <c r="G565" s="86"/>
      <c r="H565" s="86"/>
      <c r="I565" s="86"/>
      <c r="J565" s="58">
        <f t="shared" si="13"/>
        <v>0</v>
      </c>
    </row>
    <row r="566" spans="1:10" s="81" customFormat="1" ht="27" x14ac:dyDescent="0.25">
      <c r="A566" s="167">
        <v>462</v>
      </c>
      <c r="B566" s="91" t="s">
        <v>564</v>
      </c>
      <c r="C566" s="86"/>
      <c r="D566" s="86"/>
      <c r="E566" s="86"/>
      <c r="F566" s="86"/>
      <c r="G566" s="86"/>
      <c r="H566" s="86"/>
      <c r="I566" s="86"/>
      <c r="J566" s="58">
        <f t="shared" si="13"/>
        <v>0</v>
      </c>
    </row>
    <row r="567" spans="1:10" s="81" customFormat="1" ht="27" x14ac:dyDescent="0.25">
      <c r="A567" s="168">
        <v>4621</v>
      </c>
      <c r="B567" s="91" t="s">
        <v>565</v>
      </c>
      <c r="C567" s="86"/>
      <c r="D567" s="86"/>
      <c r="E567" s="86"/>
      <c r="F567" s="86"/>
      <c r="G567" s="86"/>
      <c r="H567" s="86"/>
      <c r="I567" s="86"/>
      <c r="J567" s="58">
        <f t="shared" si="13"/>
        <v>0</v>
      </c>
    </row>
    <row r="568" spans="1:10" s="81" customFormat="1" ht="27" x14ac:dyDescent="0.25">
      <c r="A568" s="168">
        <v>463</v>
      </c>
      <c r="B568" s="91" t="s">
        <v>566</v>
      </c>
      <c r="C568" s="86"/>
      <c r="D568" s="86"/>
      <c r="E568" s="86"/>
      <c r="F568" s="86"/>
      <c r="G568" s="86"/>
      <c r="H568" s="86"/>
      <c r="I568" s="86"/>
      <c r="J568" s="58">
        <f t="shared" si="13"/>
        <v>0</v>
      </c>
    </row>
    <row r="569" spans="1:10" s="81" customFormat="1" ht="27" x14ac:dyDescent="0.25">
      <c r="A569" s="167">
        <v>4631</v>
      </c>
      <c r="B569" s="91" t="s">
        <v>567</v>
      </c>
      <c r="C569" s="86"/>
      <c r="D569" s="86"/>
      <c r="E569" s="86"/>
      <c r="F569" s="86"/>
      <c r="G569" s="86"/>
      <c r="H569" s="86"/>
      <c r="I569" s="86"/>
      <c r="J569" s="58">
        <f t="shared" si="13"/>
        <v>0</v>
      </c>
    </row>
    <row r="570" spans="1:10" s="81" customFormat="1" ht="54" x14ac:dyDescent="0.25">
      <c r="A570" s="167">
        <v>464</v>
      </c>
      <c r="B570" s="91" t="s">
        <v>569</v>
      </c>
      <c r="C570" s="86"/>
      <c r="D570" s="86"/>
      <c r="E570" s="86"/>
      <c r="F570" s="86"/>
      <c r="G570" s="86"/>
      <c r="H570" s="86"/>
      <c r="I570" s="86"/>
      <c r="J570" s="58">
        <f t="shared" si="13"/>
        <v>0</v>
      </c>
    </row>
    <row r="571" spans="1:10" s="81" customFormat="1" ht="54" x14ac:dyDescent="0.25">
      <c r="A571" s="167">
        <v>4641</v>
      </c>
      <c r="B571" s="91" t="s">
        <v>569</v>
      </c>
      <c r="C571" s="86"/>
      <c r="D571" s="86"/>
      <c r="E571" s="86"/>
      <c r="F571" s="86"/>
      <c r="G571" s="86"/>
      <c r="H571" s="86"/>
      <c r="I571" s="86"/>
      <c r="J571" s="58">
        <f t="shared" si="13"/>
        <v>0</v>
      </c>
    </row>
    <row r="572" spans="1:10" s="81" customFormat="1" ht="54" x14ac:dyDescent="0.25">
      <c r="A572" s="167">
        <v>465</v>
      </c>
      <c r="B572" s="91" t="s">
        <v>570</v>
      </c>
      <c r="C572" s="86"/>
      <c r="D572" s="86"/>
      <c r="E572" s="86"/>
      <c r="F572" s="86"/>
      <c r="G572" s="86"/>
      <c r="H572" s="86"/>
      <c r="I572" s="86"/>
      <c r="J572" s="58">
        <f t="shared" si="13"/>
        <v>0</v>
      </c>
    </row>
    <row r="573" spans="1:10" s="81" customFormat="1" ht="54" x14ac:dyDescent="0.25">
      <c r="A573" s="167">
        <v>4651</v>
      </c>
      <c r="B573" s="91" t="s">
        <v>570</v>
      </c>
      <c r="C573" s="86"/>
      <c r="D573" s="86"/>
      <c r="E573" s="86"/>
      <c r="F573" s="86"/>
      <c r="G573" s="86"/>
      <c r="H573" s="86"/>
      <c r="I573" s="86"/>
      <c r="J573" s="58">
        <f t="shared" si="13"/>
        <v>0</v>
      </c>
    </row>
    <row r="574" spans="1:10" s="81" customFormat="1" ht="27" x14ac:dyDescent="0.25">
      <c r="A574" s="167">
        <v>466</v>
      </c>
      <c r="B574" s="91" t="s">
        <v>571</v>
      </c>
      <c r="C574" s="86"/>
      <c r="D574" s="86"/>
      <c r="E574" s="86"/>
      <c r="F574" s="86"/>
      <c r="G574" s="86"/>
      <c r="H574" s="86"/>
      <c r="I574" s="86"/>
      <c r="J574" s="58">
        <f t="shared" si="13"/>
        <v>0</v>
      </c>
    </row>
    <row r="575" spans="1:10" s="81" customFormat="1" ht="27" x14ac:dyDescent="0.25">
      <c r="A575" s="167">
        <v>4661</v>
      </c>
      <c r="B575" s="91" t="s">
        <v>572</v>
      </c>
      <c r="C575" s="86"/>
      <c r="D575" s="86"/>
      <c r="E575" s="86"/>
      <c r="F575" s="86"/>
      <c r="G575" s="86"/>
      <c r="H575" s="86"/>
      <c r="I575" s="86"/>
      <c r="J575" s="58">
        <f t="shared" si="13"/>
        <v>0</v>
      </c>
    </row>
    <row r="576" spans="1:10" s="81" customFormat="1" ht="27" x14ac:dyDescent="0.25">
      <c r="A576" s="167">
        <v>469</v>
      </c>
      <c r="B576" s="91" t="s">
        <v>573</v>
      </c>
      <c r="C576" s="86"/>
      <c r="D576" s="86"/>
      <c r="E576" s="86"/>
      <c r="F576" s="86"/>
      <c r="G576" s="86"/>
      <c r="H576" s="86"/>
      <c r="I576" s="86"/>
      <c r="J576" s="58">
        <f t="shared" si="13"/>
        <v>0</v>
      </c>
    </row>
    <row r="577" spans="1:10" s="81" customFormat="1" ht="27" x14ac:dyDescent="0.25">
      <c r="A577" s="167">
        <v>4691</v>
      </c>
      <c r="B577" s="91" t="s">
        <v>573</v>
      </c>
      <c r="C577" s="86"/>
      <c r="D577" s="86"/>
      <c r="E577" s="86"/>
      <c r="F577" s="86"/>
      <c r="G577" s="86"/>
      <c r="H577" s="86"/>
      <c r="I577" s="86"/>
      <c r="J577" s="58">
        <f t="shared" si="13"/>
        <v>0</v>
      </c>
    </row>
    <row r="578" spans="1:10" s="81" customFormat="1" ht="26.25" x14ac:dyDescent="0.25">
      <c r="A578" s="163">
        <v>4700</v>
      </c>
      <c r="B578" s="79" t="s">
        <v>429</v>
      </c>
      <c r="C578" s="58"/>
      <c r="D578" s="58">
        <v>0</v>
      </c>
      <c r="E578" s="58">
        <v>0</v>
      </c>
      <c r="F578" s="58">
        <v>0</v>
      </c>
      <c r="G578" s="58">
        <v>0</v>
      </c>
      <c r="H578" s="58">
        <v>0</v>
      </c>
      <c r="I578" s="58">
        <v>0</v>
      </c>
      <c r="J578" s="58">
        <f t="shared" si="13"/>
        <v>0</v>
      </c>
    </row>
    <row r="579" spans="1:10" s="81" customFormat="1" ht="27" x14ac:dyDescent="0.25">
      <c r="A579" s="164">
        <v>471</v>
      </c>
      <c r="B579" s="78" t="s">
        <v>430</v>
      </c>
      <c r="C579" s="58"/>
      <c r="D579" s="58">
        <v>0</v>
      </c>
      <c r="E579" s="58">
        <v>0</v>
      </c>
      <c r="F579" s="58">
        <v>0</v>
      </c>
      <c r="G579" s="58">
        <v>0</v>
      </c>
      <c r="H579" s="58">
        <v>0</v>
      </c>
      <c r="I579" s="58">
        <v>0</v>
      </c>
      <c r="J579" s="58">
        <f t="shared" si="13"/>
        <v>0</v>
      </c>
    </row>
    <row r="580" spans="1:10" s="81" customFormat="1" ht="27" x14ac:dyDescent="0.25">
      <c r="A580" s="164">
        <v>4711</v>
      </c>
      <c r="B580" s="78" t="s">
        <v>431</v>
      </c>
      <c r="C580" s="58"/>
      <c r="D580" s="58">
        <v>0</v>
      </c>
      <c r="E580" s="58">
        <v>0</v>
      </c>
      <c r="F580" s="58">
        <v>0</v>
      </c>
      <c r="G580" s="58">
        <v>0</v>
      </c>
      <c r="H580" s="58">
        <v>0</v>
      </c>
      <c r="I580" s="58">
        <v>0</v>
      </c>
      <c r="J580" s="58">
        <f t="shared" si="13"/>
        <v>0</v>
      </c>
    </row>
    <row r="581" spans="1:10" s="81" customFormat="1" ht="13.5" x14ac:dyDescent="0.25">
      <c r="A581" s="163">
        <v>4800</v>
      </c>
      <c r="B581" s="79" t="s">
        <v>432</v>
      </c>
      <c r="C581" s="58"/>
      <c r="D581" s="58">
        <v>0</v>
      </c>
      <c r="E581" s="58">
        <v>0</v>
      </c>
      <c r="F581" s="58">
        <v>0</v>
      </c>
      <c r="G581" s="58">
        <v>0</v>
      </c>
      <c r="H581" s="58">
        <v>0</v>
      </c>
      <c r="I581" s="58">
        <v>0</v>
      </c>
      <c r="J581" s="58">
        <f t="shared" si="13"/>
        <v>0</v>
      </c>
    </row>
    <row r="582" spans="1:10" s="81" customFormat="1" ht="27" x14ac:dyDescent="0.25">
      <c r="A582" s="164">
        <v>481</v>
      </c>
      <c r="B582" s="78" t="s">
        <v>433</v>
      </c>
      <c r="C582" s="58"/>
      <c r="D582" s="58">
        <v>0</v>
      </c>
      <c r="E582" s="58">
        <v>0</v>
      </c>
      <c r="F582" s="58">
        <v>0</v>
      </c>
      <c r="G582" s="58">
        <v>0</v>
      </c>
      <c r="H582" s="58">
        <v>0</v>
      </c>
      <c r="I582" s="58">
        <v>0</v>
      </c>
      <c r="J582" s="58">
        <f t="shared" si="13"/>
        <v>0</v>
      </c>
    </row>
    <row r="583" spans="1:10" s="81" customFormat="1" ht="27" x14ac:dyDescent="0.25">
      <c r="A583" s="164">
        <v>4811</v>
      </c>
      <c r="B583" s="78" t="s">
        <v>433</v>
      </c>
      <c r="C583" s="58"/>
      <c r="D583" s="58">
        <v>0</v>
      </c>
      <c r="E583" s="58">
        <v>0</v>
      </c>
      <c r="F583" s="58">
        <v>0</v>
      </c>
      <c r="G583" s="58">
        <v>0</v>
      </c>
      <c r="H583" s="58">
        <v>0</v>
      </c>
      <c r="I583" s="58">
        <v>0</v>
      </c>
      <c r="J583" s="58">
        <f t="shared" si="13"/>
        <v>0</v>
      </c>
    </row>
    <row r="584" spans="1:10" s="81" customFormat="1" ht="27" x14ac:dyDescent="0.25">
      <c r="A584" s="164">
        <v>482</v>
      </c>
      <c r="B584" s="78" t="s">
        <v>434</v>
      </c>
      <c r="C584" s="58"/>
      <c r="D584" s="58">
        <v>0</v>
      </c>
      <c r="E584" s="58">
        <v>0</v>
      </c>
      <c r="F584" s="58">
        <v>0</v>
      </c>
      <c r="G584" s="58">
        <v>0</v>
      </c>
      <c r="H584" s="58">
        <v>0</v>
      </c>
      <c r="I584" s="58">
        <v>0</v>
      </c>
      <c r="J584" s="58">
        <f t="shared" si="13"/>
        <v>0</v>
      </c>
    </row>
    <row r="585" spans="1:10" s="81" customFormat="1" ht="27" x14ac:dyDescent="0.25">
      <c r="A585" s="164">
        <v>4821</v>
      </c>
      <c r="B585" s="78" t="s">
        <v>435</v>
      </c>
      <c r="C585" s="58"/>
      <c r="D585" s="58">
        <v>0</v>
      </c>
      <c r="E585" s="58">
        <v>0</v>
      </c>
      <c r="F585" s="58">
        <v>0</v>
      </c>
      <c r="G585" s="58">
        <v>0</v>
      </c>
      <c r="H585" s="58">
        <v>0</v>
      </c>
      <c r="I585" s="58">
        <v>0</v>
      </c>
      <c r="J585" s="58">
        <f t="shared" si="13"/>
        <v>0</v>
      </c>
    </row>
    <row r="586" spans="1:10" s="81" customFormat="1" ht="54" x14ac:dyDescent="0.25">
      <c r="A586" s="164">
        <v>4822</v>
      </c>
      <c r="B586" s="78" t="s">
        <v>436</v>
      </c>
      <c r="C586" s="58"/>
      <c r="D586" s="58">
        <v>0</v>
      </c>
      <c r="E586" s="58">
        <v>0</v>
      </c>
      <c r="F586" s="58">
        <v>0</v>
      </c>
      <c r="G586" s="58">
        <v>0</v>
      </c>
      <c r="H586" s="58">
        <v>0</v>
      </c>
      <c r="I586" s="58">
        <v>0</v>
      </c>
      <c r="J586" s="58">
        <f t="shared" si="13"/>
        <v>0</v>
      </c>
    </row>
    <row r="587" spans="1:10" s="81" customFormat="1" ht="27" x14ac:dyDescent="0.25">
      <c r="A587" s="164">
        <v>483</v>
      </c>
      <c r="B587" s="78" t="s">
        <v>437</v>
      </c>
      <c r="C587" s="58"/>
      <c r="D587" s="58">
        <v>0</v>
      </c>
      <c r="E587" s="58">
        <v>0</v>
      </c>
      <c r="F587" s="58">
        <v>0</v>
      </c>
      <c r="G587" s="58">
        <v>0</v>
      </c>
      <c r="H587" s="58">
        <v>0</v>
      </c>
      <c r="I587" s="58">
        <v>0</v>
      </c>
      <c r="J587" s="58">
        <f t="shared" si="13"/>
        <v>0</v>
      </c>
    </row>
    <row r="588" spans="1:10" s="81" customFormat="1" ht="27" x14ac:dyDescent="0.25">
      <c r="A588" s="164">
        <v>4831</v>
      </c>
      <c r="B588" s="78" t="s">
        <v>437</v>
      </c>
      <c r="C588" s="58"/>
      <c r="D588" s="58">
        <v>0</v>
      </c>
      <c r="E588" s="58">
        <v>0</v>
      </c>
      <c r="F588" s="58">
        <v>0</v>
      </c>
      <c r="G588" s="58">
        <v>0</v>
      </c>
      <c r="H588" s="58">
        <v>0</v>
      </c>
      <c r="I588" s="58">
        <v>0</v>
      </c>
      <c r="J588" s="58">
        <f t="shared" si="13"/>
        <v>0</v>
      </c>
    </row>
    <row r="589" spans="1:10" s="81" customFormat="1" ht="27" x14ac:dyDescent="0.25">
      <c r="A589" s="164">
        <v>484</v>
      </c>
      <c r="B589" s="78" t="s">
        <v>438</v>
      </c>
      <c r="C589" s="58"/>
      <c r="D589" s="58">
        <v>0</v>
      </c>
      <c r="E589" s="58">
        <v>0</v>
      </c>
      <c r="F589" s="58">
        <v>0</v>
      </c>
      <c r="G589" s="58">
        <v>0</v>
      </c>
      <c r="H589" s="58">
        <v>0</v>
      </c>
      <c r="I589" s="58">
        <v>0</v>
      </c>
      <c r="J589" s="58">
        <f t="shared" si="13"/>
        <v>0</v>
      </c>
    </row>
    <row r="590" spans="1:10" s="81" customFormat="1" ht="27" x14ac:dyDescent="0.25">
      <c r="A590" s="164">
        <v>4841</v>
      </c>
      <c r="B590" s="78" t="s">
        <v>439</v>
      </c>
      <c r="C590" s="58"/>
      <c r="D590" s="58">
        <v>0</v>
      </c>
      <c r="E590" s="58">
        <v>0</v>
      </c>
      <c r="F590" s="58">
        <v>0</v>
      </c>
      <c r="G590" s="58">
        <v>0</v>
      </c>
      <c r="H590" s="58">
        <v>0</v>
      </c>
      <c r="I590" s="58">
        <v>0</v>
      </c>
      <c r="J590" s="58">
        <f t="shared" si="13"/>
        <v>0</v>
      </c>
    </row>
    <row r="591" spans="1:10" s="81" customFormat="1" ht="13.5" x14ac:dyDescent="0.25">
      <c r="A591" s="164">
        <v>485</v>
      </c>
      <c r="B591" s="78" t="s">
        <v>440</v>
      </c>
      <c r="C591" s="58"/>
      <c r="D591" s="58">
        <v>0</v>
      </c>
      <c r="E591" s="58">
        <v>0</v>
      </c>
      <c r="F591" s="58">
        <v>0</v>
      </c>
      <c r="G591" s="58">
        <v>0</v>
      </c>
      <c r="H591" s="58">
        <v>0</v>
      </c>
      <c r="I591" s="58">
        <v>0</v>
      </c>
      <c r="J591" s="58">
        <f t="shared" si="13"/>
        <v>0</v>
      </c>
    </row>
    <row r="592" spans="1:10" s="81" customFormat="1" ht="13.5" x14ac:dyDescent="0.25">
      <c r="A592" s="164">
        <v>4851</v>
      </c>
      <c r="B592" s="78" t="s">
        <v>440</v>
      </c>
      <c r="C592" s="58"/>
      <c r="D592" s="58">
        <v>0</v>
      </c>
      <c r="E592" s="58">
        <v>0</v>
      </c>
      <c r="F592" s="58">
        <v>0</v>
      </c>
      <c r="G592" s="58">
        <v>0</v>
      </c>
      <c r="H592" s="58">
        <v>0</v>
      </c>
      <c r="I592" s="58">
        <v>0</v>
      </c>
      <c r="J592" s="58">
        <f t="shared" si="13"/>
        <v>0</v>
      </c>
    </row>
    <row r="593" spans="1:10" s="81" customFormat="1" ht="13.5" x14ac:dyDescent="0.25">
      <c r="A593" s="163">
        <v>4900</v>
      </c>
      <c r="B593" s="79" t="s">
        <v>441</v>
      </c>
      <c r="C593" s="58"/>
      <c r="D593" s="58">
        <v>0</v>
      </c>
      <c r="E593" s="58">
        <v>0</v>
      </c>
      <c r="F593" s="58">
        <v>0</v>
      </c>
      <c r="G593" s="58">
        <v>0</v>
      </c>
      <c r="H593" s="58">
        <v>0</v>
      </c>
      <c r="I593" s="58">
        <v>0</v>
      </c>
      <c r="J593" s="58">
        <f t="shared" si="13"/>
        <v>0</v>
      </c>
    </row>
    <row r="594" spans="1:10" s="81" customFormat="1" ht="27" x14ac:dyDescent="0.25">
      <c r="A594" s="164">
        <v>492</v>
      </c>
      <c r="B594" s="78" t="s">
        <v>442</v>
      </c>
      <c r="C594" s="58"/>
      <c r="D594" s="58">
        <v>0</v>
      </c>
      <c r="E594" s="58">
        <v>0</v>
      </c>
      <c r="F594" s="58">
        <v>0</v>
      </c>
      <c r="G594" s="58">
        <v>0</v>
      </c>
      <c r="H594" s="58">
        <v>0</v>
      </c>
      <c r="I594" s="58">
        <v>0</v>
      </c>
      <c r="J594" s="58">
        <f t="shared" si="13"/>
        <v>0</v>
      </c>
    </row>
    <row r="595" spans="1:10" s="81" customFormat="1" ht="27" x14ac:dyDescent="0.25">
      <c r="A595" s="164">
        <v>4921</v>
      </c>
      <c r="B595" s="78" t="s">
        <v>443</v>
      </c>
      <c r="C595" s="58"/>
      <c r="D595" s="58">
        <v>0</v>
      </c>
      <c r="E595" s="58">
        <v>0</v>
      </c>
      <c r="F595" s="58">
        <v>0</v>
      </c>
      <c r="G595" s="58">
        <v>0</v>
      </c>
      <c r="H595" s="58">
        <v>0</v>
      </c>
      <c r="I595" s="58">
        <v>0</v>
      </c>
      <c r="J595" s="58">
        <f t="shared" si="13"/>
        <v>0</v>
      </c>
    </row>
    <row r="596" spans="1:10" s="81" customFormat="1" ht="27" x14ac:dyDescent="0.25">
      <c r="A596" s="164">
        <v>4922</v>
      </c>
      <c r="B596" s="78" t="s">
        <v>444</v>
      </c>
      <c r="C596" s="58"/>
      <c r="D596" s="58">
        <v>0</v>
      </c>
      <c r="E596" s="58">
        <v>0</v>
      </c>
      <c r="F596" s="58">
        <v>0</v>
      </c>
      <c r="G596" s="58">
        <v>0</v>
      </c>
      <c r="H596" s="58">
        <v>0</v>
      </c>
      <c r="I596" s="58">
        <v>0</v>
      </c>
      <c r="J596" s="58">
        <f t="shared" si="13"/>
        <v>0</v>
      </c>
    </row>
    <row r="597" spans="1:10" s="81" customFormat="1" ht="27" x14ac:dyDescent="0.25">
      <c r="A597" s="164">
        <v>493</v>
      </c>
      <c r="B597" s="78" t="s">
        <v>445</v>
      </c>
      <c r="C597" s="58"/>
      <c r="D597" s="58">
        <v>0</v>
      </c>
      <c r="E597" s="58">
        <v>0</v>
      </c>
      <c r="F597" s="58">
        <v>0</v>
      </c>
      <c r="G597" s="58">
        <v>0</v>
      </c>
      <c r="H597" s="58">
        <v>0</v>
      </c>
      <c r="I597" s="58">
        <v>0</v>
      </c>
      <c r="J597" s="58">
        <f t="shared" si="13"/>
        <v>0</v>
      </c>
    </row>
    <row r="598" spans="1:10" s="81" customFormat="1" ht="27" x14ac:dyDescent="0.25">
      <c r="A598" s="164">
        <v>4931</v>
      </c>
      <c r="B598" s="78" t="s">
        <v>445</v>
      </c>
      <c r="C598" s="58"/>
      <c r="D598" s="58">
        <v>0</v>
      </c>
      <c r="E598" s="58">
        <v>0</v>
      </c>
      <c r="F598" s="58">
        <v>0</v>
      </c>
      <c r="G598" s="58">
        <v>0</v>
      </c>
      <c r="H598" s="58">
        <v>0</v>
      </c>
      <c r="I598" s="58">
        <v>0</v>
      </c>
      <c r="J598" s="58">
        <f t="shared" si="13"/>
        <v>0</v>
      </c>
    </row>
    <row r="599" spans="1:10" s="81" customFormat="1" ht="12.75" x14ac:dyDescent="0.2">
      <c r="A599" s="162"/>
      <c r="B599" s="57" t="s">
        <v>446</v>
      </c>
      <c r="C599" s="57">
        <f>SUM(C426:C598)</f>
        <v>0</v>
      </c>
      <c r="D599" s="57">
        <f t="shared" ref="D599:J599" si="14">SUM(D426:D598)</f>
        <v>0</v>
      </c>
      <c r="E599" s="57">
        <f t="shared" si="14"/>
        <v>65000</v>
      </c>
      <c r="F599" s="57">
        <f t="shared" si="14"/>
        <v>260000</v>
      </c>
      <c r="G599" s="57">
        <f t="shared" si="14"/>
        <v>0</v>
      </c>
      <c r="H599" s="57">
        <f t="shared" si="14"/>
        <v>100000</v>
      </c>
      <c r="I599" s="57">
        <f t="shared" si="14"/>
        <v>0</v>
      </c>
      <c r="J599" s="57">
        <f t="shared" si="14"/>
        <v>425000</v>
      </c>
    </row>
    <row r="600" spans="1:10" s="75" customFormat="1" ht="13.5" x14ac:dyDescent="0.25">
      <c r="A600" s="159" t="s">
        <v>447</v>
      </c>
      <c r="B600" s="74"/>
      <c r="C600" s="58"/>
      <c r="D600" s="58"/>
      <c r="E600" s="58"/>
      <c r="F600" s="58"/>
      <c r="G600" s="58"/>
      <c r="H600" s="58"/>
      <c r="I600" s="58"/>
      <c r="J600" s="58"/>
    </row>
    <row r="601" spans="1:10" s="75" customFormat="1" ht="26.25" x14ac:dyDescent="0.25">
      <c r="A601" s="163">
        <v>5100</v>
      </c>
      <c r="B601" s="79" t="s">
        <v>448</v>
      </c>
      <c r="C601" s="58"/>
      <c r="D601" s="58">
        <v>0</v>
      </c>
      <c r="E601" s="58"/>
      <c r="F601" s="58"/>
      <c r="G601" s="58"/>
      <c r="H601" s="58"/>
      <c r="I601" s="58">
        <v>0</v>
      </c>
      <c r="J601" s="58">
        <f t="shared" ref="J601:J664" si="15">SUM(C601:I601)</f>
        <v>0</v>
      </c>
    </row>
    <row r="602" spans="1:10" s="75" customFormat="1" ht="13.5" x14ac:dyDescent="0.25">
      <c r="A602" s="164">
        <v>511</v>
      </c>
      <c r="B602" s="78" t="s">
        <v>449</v>
      </c>
      <c r="C602" s="58"/>
      <c r="D602" s="58">
        <v>0</v>
      </c>
      <c r="E602" s="58"/>
      <c r="F602" s="58"/>
      <c r="G602" s="58"/>
      <c r="H602" s="58"/>
      <c r="I602" s="58">
        <v>0</v>
      </c>
      <c r="J602" s="58">
        <f t="shared" si="15"/>
        <v>0</v>
      </c>
    </row>
    <row r="603" spans="1:10" s="75" customFormat="1" ht="13.5" x14ac:dyDescent="0.25">
      <c r="A603" s="164">
        <v>5111</v>
      </c>
      <c r="B603" s="78" t="s">
        <v>449</v>
      </c>
      <c r="C603" s="58"/>
      <c r="D603" s="58">
        <v>0</v>
      </c>
      <c r="E603" s="58">
        <v>300000</v>
      </c>
      <c r="F603" s="70">
        <f>350000-250000</f>
        <v>100000</v>
      </c>
      <c r="G603" s="58">
        <v>0</v>
      </c>
      <c r="H603" s="58">
        <v>0</v>
      </c>
      <c r="I603" s="58">
        <v>0</v>
      </c>
      <c r="J603" s="58">
        <f t="shared" si="15"/>
        <v>400000</v>
      </c>
    </row>
    <row r="604" spans="1:10" s="75" customFormat="1" ht="27" x14ac:dyDescent="0.25">
      <c r="A604" s="164">
        <v>512</v>
      </c>
      <c r="B604" s="78" t="s">
        <v>450</v>
      </c>
      <c r="C604" s="58"/>
      <c r="D604" s="58">
        <v>0</v>
      </c>
      <c r="E604" s="58">
        <v>0</v>
      </c>
      <c r="F604" s="58">
        <v>0</v>
      </c>
      <c r="G604" s="58">
        <v>0</v>
      </c>
      <c r="H604" s="58">
        <v>0</v>
      </c>
      <c r="I604" s="58">
        <v>0</v>
      </c>
      <c r="J604" s="58">
        <f t="shared" si="15"/>
        <v>0</v>
      </c>
    </row>
    <row r="605" spans="1:10" s="75" customFormat="1" ht="27" x14ac:dyDescent="0.25">
      <c r="A605" s="164">
        <v>5121</v>
      </c>
      <c r="B605" s="78" t="s">
        <v>451</v>
      </c>
      <c r="C605" s="58"/>
      <c r="D605" s="58">
        <v>0</v>
      </c>
      <c r="E605" s="58">
        <v>0</v>
      </c>
      <c r="F605" s="58">
        <v>0</v>
      </c>
      <c r="G605" s="58">
        <v>0</v>
      </c>
      <c r="H605" s="58">
        <v>0</v>
      </c>
      <c r="I605" s="58">
        <v>0</v>
      </c>
      <c r="J605" s="58">
        <f t="shared" si="15"/>
        <v>0</v>
      </c>
    </row>
    <row r="606" spans="1:10" s="75" customFormat="1" ht="27" x14ac:dyDescent="0.25">
      <c r="A606" s="164">
        <v>513</v>
      </c>
      <c r="B606" s="78" t="s">
        <v>452</v>
      </c>
      <c r="C606" s="58"/>
      <c r="D606" s="58">
        <v>0</v>
      </c>
      <c r="E606" s="58">
        <v>0</v>
      </c>
      <c r="F606" s="58">
        <v>0</v>
      </c>
      <c r="G606" s="58">
        <v>0</v>
      </c>
      <c r="H606" s="58">
        <v>0</v>
      </c>
      <c r="I606" s="58">
        <v>0</v>
      </c>
      <c r="J606" s="58">
        <f t="shared" si="15"/>
        <v>0</v>
      </c>
    </row>
    <row r="607" spans="1:10" s="75" customFormat="1" ht="13.5" x14ac:dyDescent="0.25">
      <c r="A607" s="164">
        <v>5131</v>
      </c>
      <c r="B607" s="78" t="s">
        <v>453</v>
      </c>
      <c r="C607" s="58"/>
      <c r="D607" s="58">
        <v>0</v>
      </c>
      <c r="E607" s="58">
        <v>0</v>
      </c>
      <c r="F607" s="58">
        <v>0</v>
      </c>
      <c r="G607" s="58">
        <v>0</v>
      </c>
      <c r="H607" s="58">
        <v>0</v>
      </c>
      <c r="I607" s="58">
        <v>0</v>
      </c>
      <c r="J607" s="58">
        <f t="shared" si="15"/>
        <v>0</v>
      </c>
    </row>
    <row r="608" spans="1:10" s="75" customFormat="1" ht="27" x14ac:dyDescent="0.25">
      <c r="A608" s="164">
        <v>515</v>
      </c>
      <c r="B608" s="78" t="s">
        <v>454</v>
      </c>
      <c r="C608" s="58"/>
      <c r="D608" s="58">
        <v>0</v>
      </c>
      <c r="E608" s="58"/>
      <c r="F608" s="58"/>
      <c r="G608" s="58"/>
      <c r="H608" s="58"/>
      <c r="I608" s="58">
        <v>0</v>
      </c>
      <c r="J608" s="58">
        <f t="shared" si="15"/>
        <v>0</v>
      </c>
    </row>
    <row r="609" spans="1:10" s="75" customFormat="1" ht="27" x14ac:dyDescent="0.25">
      <c r="A609" s="164">
        <v>5151</v>
      </c>
      <c r="B609" s="78" t="s">
        <v>454</v>
      </c>
      <c r="C609" s="58"/>
      <c r="D609" s="58">
        <v>0</v>
      </c>
      <c r="E609" s="58">
        <v>50000</v>
      </c>
      <c r="F609" s="58">
        <v>0</v>
      </c>
      <c r="G609" s="58">
        <v>0</v>
      </c>
      <c r="H609" s="58">
        <v>650000</v>
      </c>
      <c r="I609" s="58">
        <v>0</v>
      </c>
      <c r="J609" s="58">
        <f t="shared" si="15"/>
        <v>700000</v>
      </c>
    </row>
    <row r="610" spans="1:10" s="75" customFormat="1" ht="27" x14ac:dyDescent="0.25">
      <c r="A610" s="164">
        <v>519</v>
      </c>
      <c r="B610" s="78" t="s">
        <v>455</v>
      </c>
      <c r="C610" s="58"/>
      <c r="D610" s="58">
        <v>0</v>
      </c>
      <c r="E610" s="58">
        <v>0</v>
      </c>
      <c r="F610" s="58">
        <v>0</v>
      </c>
      <c r="G610" s="58">
        <v>0</v>
      </c>
      <c r="H610" s="58">
        <v>0</v>
      </c>
      <c r="I610" s="58">
        <v>0</v>
      </c>
      <c r="J610" s="58">
        <f t="shared" si="15"/>
        <v>0</v>
      </c>
    </row>
    <row r="611" spans="1:10" s="75" customFormat="1" ht="27" x14ac:dyDescent="0.25">
      <c r="A611" s="164">
        <v>5191</v>
      </c>
      <c r="B611" s="78" t="s">
        <v>455</v>
      </c>
      <c r="C611" s="58"/>
      <c r="D611" s="58">
        <v>0</v>
      </c>
      <c r="E611" s="58">
        <v>0</v>
      </c>
      <c r="F611" s="58">
        <v>0</v>
      </c>
      <c r="G611" s="58">
        <v>0</v>
      </c>
      <c r="H611" s="58">
        <v>0</v>
      </c>
      <c r="I611" s="58">
        <v>0</v>
      </c>
      <c r="J611" s="58">
        <f t="shared" si="15"/>
        <v>0</v>
      </c>
    </row>
    <row r="612" spans="1:10" s="75" customFormat="1" ht="40.5" x14ac:dyDescent="0.25">
      <c r="A612" s="164">
        <v>5192</v>
      </c>
      <c r="B612" s="78" t="s">
        <v>456</v>
      </c>
      <c r="C612" s="58"/>
      <c r="D612" s="58">
        <v>0</v>
      </c>
      <c r="E612" s="58">
        <v>0</v>
      </c>
      <c r="F612" s="58">
        <v>0</v>
      </c>
      <c r="G612" s="58">
        <v>0</v>
      </c>
      <c r="H612" s="58">
        <v>0</v>
      </c>
      <c r="I612" s="58">
        <v>0</v>
      </c>
      <c r="J612" s="58">
        <f t="shared" si="15"/>
        <v>0</v>
      </c>
    </row>
    <row r="613" spans="1:10" s="75" customFormat="1" ht="26.25" x14ac:dyDescent="0.25">
      <c r="A613" s="163">
        <v>5200</v>
      </c>
      <c r="B613" s="79" t="s">
        <v>457</v>
      </c>
      <c r="C613" s="58"/>
      <c r="D613" s="58">
        <v>0</v>
      </c>
      <c r="E613" s="58">
        <v>0</v>
      </c>
      <c r="F613" s="58">
        <v>0</v>
      </c>
      <c r="G613" s="58">
        <v>0</v>
      </c>
      <c r="H613" s="58">
        <v>0</v>
      </c>
      <c r="I613" s="58">
        <v>0</v>
      </c>
      <c r="J613" s="58">
        <f t="shared" si="15"/>
        <v>0</v>
      </c>
    </row>
    <row r="614" spans="1:10" s="75" customFormat="1" ht="27" x14ac:dyDescent="0.25">
      <c r="A614" s="164">
        <v>521</v>
      </c>
      <c r="B614" s="78" t="s">
        <v>458</v>
      </c>
      <c r="C614" s="58"/>
      <c r="D614" s="58">
        <v>0</v>
      </c>
      <c r="E614" s="58">
        <v>0</v>
      </c>
      <c r="F614" s="58">
        <v>0</v>
      </c>
      <c r="G614" s="58">
        <v>0</v>
      </c>
      <c r="H614" s="58">
        <v>0</v>
      </c>
      <c r="I614" s="58">
        <v>0</v>
      </c>
      <c r="J614" s="58">
        <f t="shared" si="15"/>
        <v>0</v>
      </c>
    </row>
    <row r="615" spans="1:10" s="75" customFormat="1" ht="27" x14ac:dyDescent="0.25">
      <c r="A615" s="164">
        <v>5211</v>
      </c>
      <c r="B615" s="78" t="s">
        <v>458</v>
      </c>
      <c r="C615" s="58"/>
      <c r="D615" s="58">
        <v>0</v>
      </c>
      <c r="E615" s="58">
        <v>0</v>
      </c>
      <c r="F615" s="58">
        <v>0</v>
      </c>
      <c r="G615" s="58">
        <v>0</v>
      </c>
      <c r="H615" s="58">
        <v>0</v>
      </c>
      <c r="I615" s="58">
        <v>0</v>
      </c>
      <c r="J615" s="58">
        <f t="shared" si="15"/>
        <v>0</v>
      </c>
    </row>
    <row r="616" spans="1:10" s="75" customFormat="1" ht="13.5" x14ac:dyDescent="0.25">
      <c r="A616" s="164">
        <v>522</v>
      </c>
      <c r="B616" s="78" t="s">
        <v>459</v>
      </c>
      <c r="C616" s="58"/>
      <c r="D616" s="58">
        <v>0</v>
      </c>
      <c r="E616" s="58">
        <v>0</v>
      </c>
      <c r="F616" s="58">
        <v>0</v>
      </c>
      <c r="G616" s="58">
        <v>0</v>
      </c>
      <c r="H616" s="58">
        <v>0</v>
      </c>
      <c r="I616" s="58">
        <v>0</v>
      </c>
      <c r="J616" s="58">
        <f t="shared" si="15"/>
        <v>0</v>
      </c>
    </row>
    <row r="617" spans="1:10" s="75" customFormat="1" ht="13.5" x14ac:dyDescent="0.25">
      <c r="A617" s="164">
        <v>5221</v>
      </c>
      <c r="B617" s="78" t="s">
        <v>459</v>
      </c>
      <c r="C617" s="58"/>
      <c r="D617" s="58">
        <v>0</v>
      </c>
      <c r="E617" s="58">
        <v>0</v>
      </c>
      <c r="F617" s="58">
        <v>0</v>
      </c>
      <c r="G617" s="58">
        <v>0</v>
      </c>
      <c r="H617" s="58">
        <v>0</v>
      </c>
      <c r="I617" s="58">
        <v>0</v>
      </c>
      <c r="J617" s="58">
        <f t="shared" si="15"/>
        <v>0</v>
      </c>
    </row>
    <row r="618" spans="1:10" s="75" customFormat="1" ht="27" x14ac:dyDescent="0.25">
      <c r="A618" s="164">
        <v>523</v>
      </c>
      <c r="B618" s="78" t="s">
        <v>460</v>
      </c>
      <c r="C618" s="58"/>
      <c r="D618" s="58">
        <v>0</v>
      </c>
      <c r="E618" s="58">
        <v>0</v>
      </c>
      <c r="F618" s="58">
        <v>0</v>
      </c>
      <c r="G618" s="58">
        <v>0</v>
      </c>
      <c r="H618" s="58">
        <v>0</v>
      </c>
      <c r="I618" s="58">
        <v>0</v>
      </c>
      <c r="J618" s="58">
        <f t="shared" si="15"/>
        <v>0</v>
      </c>
    </row>
    <row r="619" spans="1:10" s="75" customFormat="1" ht="27" x14ac:dyDescent="0.25">
      <c r="A619" s="164">
        <v>5231</v>
      </c>
      <c r="B619" s="78" t="s">
        <v>460</v>
      </c>
      <c r="C619" s="58"/>
      <c r="D619" s="58">
        <v>0</v>
      </c>
      <c r="E619" s="58">
        <v>0</v>
      </c>
      <c r="F619" s="58">
        <v>0</v>
      </c>
      <c r="G619" s="58">
        <v>0</v>
      </c>
      <c r="H619" s="58">
        <v>0</v>
      </c>
      <c r="I619" s="58">
        <v>0</v>
      </c>
      <c r="J619" s="58">
        <f t="shared" si="15"/>
        <v>0</v>
      </c>
    </row>
    <row r="620" spans="1:10" s="75" customFormat="1" ht="27" x14ac:dyDescent="0.25">
      <c r="A620" s="164">
        <v>529</v>
      </c>
      <c r="B620" s="78" t="s">
        <v>461</v>
      </c>
      <c r="C620" s="58"/>
      <c r="D620" s="58">
        <v>0</v>
      </c>
      <c r="E620" s="58">
        <v>0</v>
      </c>
      <c r="F620" s="58">
        <v>0</v>
      </c>
      <c r="G620" s="58">
        <v>0</v>
      </c>
      <c r="H620" s="58">
        <v>0</v>
      </c>
      <c r="I620" s="58">
        <v>0</v>
      </c>
      <c r="J620" s="58">
        <f t="shared" si="15"/>
        <v>0</v>
      </c>
    </row>
    <row r="621" spans="1:10" s="75" customFormat="1" ht="27" x14ac:dyDescent="0.25">
      <c r="A621" s="164">
        <v>5291</v>
      </c>
      <c r="B621" s="78" t="s">
        <v>461</v>
      </c>
      <c r="C621" s="58"/>
      <c r="D621" s="58">
        <v>0</v>
      </c>
      <c r="E621" s="58">
        <v>0</v>
      </c>
      <c r="F621" s="58">
        <v>0</v>
      </c>
      <c r="G621" s="58">
        <v>0</v>
      </c>
      <c r="H621" s="58">
        <v>0</v>
      </c>
      <c r="I621" s="58">
        <v>0</v>
      </c>
      <c r="J621" s="58">
        <f t="shared" si="15"/>
        <v>0</v>
      </c>
    </row>
    <row r="622" spans="1:10" s="75" customFormat="1" ht="26.25" x14ac:dyDescent="0.25">
      <c r="A622" s="163">
        <v>5300</v>
      </c>
      <c r="B622" s="79" t="s">
        <v>462</v>
      </c>
      <c r="C622" s="58"/>
      <c r="D622" s="58">
        <v>0</v>
      </c>
      <c r="E622" s="58">
        <v>0</v>
      </c>
      <c r="F622" s="58">
        <v>0</v>
      </c>
      <c r="G622" s="58">
        <v>0</v>
      </c>
      <c r="H622" s="58">
        <v>0</v>
      </c>
      <c r="I622" s="58">
        <v>0</v>
      </c>
      <c r="J622" s="58">
        <f t="shared" si="15"/>
        <v>0</v>
      </c>
    </row>
    <row r="623" spans="1:10" s="75" customFormat="1" ht="13.5" x14ac:dyDescent="0.25">
      <c r="A623" s="164">
        <v>531</v>
      </c>
      <c r="B623" s="78" t="s">
        <v>463</v>
      </c>
      <c r="C623" s="58"/>
      <c r="D623" s="58">
        <v>0</v>
      </c>
      <c r="E623" s="58">
        <v>0</v>
      </c>
      <c r="F623" s="58">
        <v>0</v>
      </c>
      <c r="G623" s="58">
        <v>0</v>
      </c>
      <c r="H623" s="58">
        <v>0</v>
      </c>
      <c r="I623" s="58">
        <v>0</v>
      </c>
      <c r="J623" s="58">
        <f t="shared" si="15"/>
        <v>0</v>
      </c>
    </row>
    <row r="624" spans="1:10" s="75" customFormat="1" ht="13.5" x14ac:dyDescent="0.25">
      <c r="A624" s="164">
        <v>5311</v>
      </c>
      <c r="B624" s="78" t="s">
        <v>463</v>
      </c>
      <c r="C624" s="58"/>
      <c r="D624" s="58">
        <v>0</v>
      </c>
      <c r="E624" s="58">
        <v>0</v>
      </c>
      <c r="F624" s="58">
        <v>0</v>
      </c>
      <c r="G624" s="58">
        <v>0</v>
      </c>
      <c r="H624" s="58">
        <v>0</v>
      </c>
      <c r="I624" s="58">
        <v>0</v>
      </c>
      <c r="J624" s="58">
        <f t="shared" si="15"/>
        <v>0</v>
      </c>
    </row>
    <row r="625" spans="1:10" s="75" customFormat="1" ht="27" x14ac:dyDescent="0.25">
      <c r="A625" s="164">
        <v>532</v>
      </c>
      <c r="B625" s="78" t="s">
        <v>464</v>
      </c>
      <c r="C625" s="58"/>
      <c r="D625" s="58">
        <v>0</v>
      </c>
      <c r="E625" s="58">
        <v>0</v>
      </c>
      <c r="F625" s="58">
        <v>0</v>
      </c>
      <c r="G625" s="58">
        <v>0</v>
      </c>
      <c r="H625" s="58">
        <v>0</v>
      </c>
      <c r="I625" s="58">
        <v>0</v>
      </c>
      <c r="J625" s="58">
        <f t="shared" si="15"/>
        <v>0</v>
      </c>
    </row>
    <row r="626" spans="1:10" s="75" customFormat="1" ht="27" x14ac:dyDescent="0.25">
      <c r="A626" s="164">
        <v>5321</v>
      </c>
      <c r="B626" s="78" t="s">
        <v>464</v>
      </c>
      <c r="C626" s="58"/>
      <c r="D626" s="58">
        <v>0</v>
      </c>
      <c r="E626" s="58">
        <v>0</v>
      </c>
      <c r="F626" s="58">
        <v>0</v>
      </c>
      <c r="G626" s="58">
        <v>0</v>
      </c>
      <c r="H626" s="58">
        <v>0</v>
      </c>
      <c r="I626" s="58">
        <v>0</v>
      </c>
      <c r="J626" s="58">
        <f t="shared" si="15"/>
        <v>0</v>
      </c>
    </row>
    <row r="627" spans="1:10" s="75" customFormat="1" ht="26.25" x14ac:dyDescent="0.25">
      <c r="A627" s="163">
        <v>5400</v>
      </c>
      <c r="B627" s="79" t="s">
        <v>465</v>
      </c>
      <c r="C627" s="58"/>
      <c r="D627" s="58">
        <v>0</v>
      </c>
      <c r="E627" s="58">
        <v>0</v>
      </c>
      <c r="F627" s="58">
        <v>0</v>
      </c>
      <c r="G627" s="58"/>
      <c r="H627" s="58"/>
      <c r="I627" s="58">
        <v>0</v>
      </c>
      <c r="J627" s="58">
        <f t="shared" si="15"/>
        <v>0</v>
      </c>
    </row>
    <row r="628" spans="1:10" s="75" customFormat="1" ht="13.5" x14ac:dyDescent="0.25">
      <c r="A628" s="164">
        <v>541</v>
      </c>
      <c r="B628" s="78" t="s">
        <v>466</v>
      </c>
      <c r="C628" s="58"/>
      <c r="D628" s="58">
        <v>0</v>
      </c>
      <c r="E628" s="58">
        <v>0</v>
      </c>
      <c r="F628" s="58">
        <v>0</v>
      </c>
      <c r="G628" s="58"/>
      <c r="H628" s="58"/>
      <c r="I628" s="58">
        <v>0</v>
      </c>
      <c r="J628" s="58">
        <f t="shared" si="15"/>
        <v>0</v>
      </c>
    </row>
    <row r="629" spans="1:10" s="75" customFormat="1" ht="54" x14ac:dyDescent="0.25">
      <c r="A629" s="164">
        <v>5411</v>
      </c>
      <c r="B629" s="78" t="s">
        <v>467</v>
      </c>
      <c r="C629" s="58"/>
      <c r="D629" s="58">
        <v>0</v>
      </c>
      <c r="E629" s="58">
        <v>0</v>
      </c>
      <c r="F629" s="58">
        <v>0</v>
      </c>
      <c r="G629" s="70">
        <f>1750000-1214472.2</f>
        <v>535527.80000000005</v>
      </c>
      <c r="H629" s="58">
        <v>250000</v>
      </c>
      <c r="I629" s="58">
        <v>0</v>
      </c>
      <c r="J629" s="58">
        <f t="shared" si="15"/>
        <v>785527.8</v>
      </c>
    </row>
    <row r="630" spans="1:10" s="75" customFormat="1" ht="40.5" x14ac:dyDescent="0.25">
      <c r="A630" s="164">
        <v>5412</v>
      </c>
      <c r="B630" s="78" t="s">
        <v>468</v>
      </c>
      <c r="C630" s="58"/>
      <c r="D630" s="58">
        <v>0</v>
      </c>
      <c r="E630" s="58">
        <v>0</v>
      </c>
      <c r="F630" s="58">
        <v>0</v>
      </c>
      <c r="G630" s="58">
        <v>0</v>
      </c>
      <c r="H630" s="58">
        <v>0</v>
      </c>
      <c r="I630" s="58">
        <v>0</v>
      </c>
      <c r="J630" s="58">
        <f t="shared" si="15"/>
        <v>0</v>
      </c>
    </row>
    <row r="631" spans="1:10" s="75" customFormat="1" ht="40.5" x14ac:dyDescent="0.25">
      <c r="A631" s="164">
        <v>5413</v>
      </c>
      <c r="B631" s="78" t="s">
        <v>469</v>
      </c>
      <c r="C631" s="58"/>
      <c r="D631" s="58">
        <v>0</v>
      </c>
      <c r="E631" s="58">
        <v>0</v>
      </c>
      <c r="F631" s="58">
        <v>0</v>
      </c>
      <c r="G631" s="58">
        <v>0</v>
      </c>
      <c r="H631" s="58">
        <v>0</v>
      </c>
      <c r="I631" s="58">
        <v>0</v>
      </c>
      <c r="J631" s="58">
        <f t="shared" si="15"/>
        <v>0</v>
      </c>
    </row>
    <row r="632" spans="1:10" s="75" customFormat="1" ht="27" x14ac:dyDescent="0.25">
      <c r="A632" s="164">
        <v>5414</v>
      </c>
      <c r="B632" s="78" t="s">
        <v>470</v>
      </c>
      <c r="C632" s="58"/>
      <c r="D632" s="58">
        <v>0</v>
      </c>
      <c r="E632" s="58">
        <v>0</v>
      </c>
      <c r="F632" s="58">
        <v>0</v>
      </c>
      <c r="G632" s="58">
        <v>0</v>
      </c>
      <c r="H632" s="58">
        <v>0</v>
      </c>
      <c r="I632" s="58">
        <v>0</v>
      </c>
      <c r="J632" s="58">
        <f t="shared" si="15"/>
        <v>0</v>
      </c>
    </row>
    <row r="633" spans="1:10" s="75" customFormat="1" ht="13.5" x14ac:dyDescent="0.25">
      <c r="A633" s="164">
        <v>542</v>
      </c>
      <c r="B633" s="78" t="s">
        <v>471</v>
      </c>
      <c r="C633" s="58"/>
      <c r="D633" s="58">
        <v>0</v>
      </c>
      <c r="E633" s="58">
        <v>0</v>
      </c>
      <c r="F633" s="58">
        <v>0</v>
      </c>
      <c r="G633" s="58">
        <v>0</v>
      </c>
      <c r="H633" s="58">
        <v>0</v>
      </c>
      <c r="I633" s="58">
        <v>0</v>
      </c>
      <c r="J633" s="58">
        <f t="shared" si="15"/>
        <v>0</v>
      </c>
    </row>
    <row r="634" spans="1:10" s="75" customFormat="1" ht="27" x14ac:dyDescent="0.25">
      <c r="A634" s="164">
        <v>5421</v>
      </c>
      <c r="B634" s="78" t="s">
        <v>472</v>
      </c>
      <c r="C634" s="58"/>
      <c r="D634" s="58">
        <v>0</v>
      </c>
      <c r="E634" s="58">
        <v>0</v>
      </c>
      <c r="F634" s="58">
        <v>0</v>
      </c>
      <c r="G634" s="58">
        <v>0</v>
      </c>
      <c r="H634" s="58">
        <v>0</v>
      </c>
      <c r="I634" s="58">
        <v>0</v>
      </c>
      <c r="J634" s="58">
        <f t="shared" si="15"/>
        <v>0</v>
      </c>
    </row>
    <row r="635" spans="1:10" s="75" customFormat="1" ht="13.5" x14ac:dyDescent="0.25">
      <c r="A635" s="164">
        <v>543</v>
      </c>
      <c r="B635" s="78" t="s">
        <v>473</v>
      </c>
      <c r="C635" s="58"/>
      <c r="D635" s="58">
        <v>0</v>
      </c>
      <c r="E635" s="58">
        <v>0</v>
      </c>
      <c r="F635" s="58">
        <v>0</v>
      </c>
      <c r="G635" s="58">
        <v>0</v>
      </c>
      <c r="H635" s="58">
        <v>0</v>
      </c>
      <c r="I635" s="58">
        <v>0</v>
      </c>
      <c r="J635" s="58">
        <f t="shared" si="15"/>
        <v>0</v>
      </c>
    </row>
    <row r="636" spans="1:10" s="75" customFormat="1" ht="54" x14ac:dyDescent="0.25">
      <c r="A636" s="164">
        <v>5431</v>
      </c>
      <c r="B636" s="78" t="s">
        <v>474</v>
      </c>
      <c r="C636" s="58"/>
      <c r="D636" s="58">
        <v>0</v>
      </c>
      <c r="E636" s="58">
        <v>0</v>
      </c>
      <c r="F636" s="58">
        <v>0</v>
      </c>
      <c r="G636" s="58">
        <v>0</v>
      </c>
      <c r="H636" s="58">
        <v>0</v>
      </c>
      <c r="I636" s="58">
        <v>0</v>
      </c>
      <c r="J636" s="58">
        <f t="shared" si="15"/>
        <v>0</v>
      </c>
    </row>
    <row r="637" spans="1:10" s="75" customFormat="1" ht="40.5" x14ac:dyDescent="0.25">
      <c r="A637" s="164">
        <v>5432</v>
      </c>
      <c r="B637" s="78" t="s">
        <v>475</v>
      </c>
      <c r="C637" s="58"/>
      <c r="D637" s="58">
        <v>0</v>
      </c>
      <c r="E637" s="58">
        <v>0</v>
      </c>
      <c r="F637" s="58">
        <v>0</v>
      </c>
      <c r="G637" s="58">
        <v>0</v>
      </c>
      <c r="H637" s="58">
        <v>0</v>
      </c>
      <c r="I637" s="58">
        <v>0</v>
      </c>
      <c r="J637" s="58">
        <f t="shared" si="15"/>
        <v>0</v>
      </c>
    </row>
    <row r="638" spans="1:10" s="75" customFormat="1" ht="13.5" x14ac:dyDescent="0.25">
      <c r="A638" s="164">
        <v>544</v>
      </c>
      <c r="B638" s="78" t="s">
        <v>476</v>
      </c>
      <c r="C638" s="58"/>
      <c r="D638" s="58">
        <v>0</v>
      </c>
      <c r="E638" s="58">
        <v>0</v>
      </c>
      <c r="F638" s="58">
        <v>0</v>
      </c>
      <c r="G638" s="58">
        <v>0</v>
      </c>
      <c r="H638" s="58">
        <v>0</v>
      </c>
      <c r="I638" s="58">
        <v>0</v>
      </c>
      <c r="J638" s="58">
        <f t="shared" si="15"/>
        <v>0</v>
      </c>
    </row>
    <row r="639" spans="1:10" s="75" customFormat="1" ht="13.5" x14ac:dyDescent="0.25">
      <c r="A639" s="164">
        <v>5441</v>
      </c>
      <c r="B639" s="78" t="s">
        <v>476</v>
      </c>
      <c r="C639" s="58"/>
      <c r="D639" s="58">
        <v>0</v>
      </c>
      <c r="E639" s="58">
        <v>0</v>
      </c>
      <c r="F639" s="58">
        <v>0</v>
      </c>
      <c r="G639" s="58">
        <v>0</v>
      </c>
      <c r="H639" s="58">
        <v>0</v>
      </c>
      <c r="I639" s="58">
        <v>0</v>
      </c>
      <c r="J639" s="58">
        <f t="shared" si="15"/>
        <v>0</v>
      </c>
    </row>
    <row r="640" spans="1:10" s="75" customFormat="1" ht="13.5" x14ac:dyDescent="0.25">
      <c r="A640" s="164">
        <v>545</v>
      </c>
      <c r="B640" s="78" t="s">
        <v>477</v>
      </c>
      <c r="C640" s="58"/>
      <c r="D640" s="58">
        <v>0</v>
      </c>
      <c r="E640" s="58">
        <v>0</v>
      </c>
      <c r="F640" s="58">
        <v>0</v>
      </c>
      <c r="G640" s="58">
        <v>0</v>
      </c>
      <c r="H640" s="58">
        <v>0</v>
      </c>
      <c r="I640" s="58">
        <v>0</v>
      </c>
      <c r="J640" s="58">
        <f t="shared" si="15"/>
        <v>0</v>
      </c>
    </row>
    <row r="641" spans="1:10" s="75" customFormat="1" ht="40.5" x14ac:dyDescent="0.25">
      <c r="A641" s="164">
        <v>5451</v>
      </c>
      <c r="B641" s="78" t="s">
        <v>478</v>
      </c>
      <c r="C641" s="58"/>
      <c r="D641" s="58">
        <v>0</v>
      </c>
      <c r="E641" s="58">
        <v>0</v>
      </c>
      <c r="F641" s="58">
        <v>0</v>
      </c>
      <c r="G641" s="58">
        <v>0</v>
      </c>
      <c r="H641" s="58">
        <v>0</v>
      </c>
      <c r="I641" s="58">
        <v>0</v>
      </c>
      <c r="J641" s="58">
        <f t="shared" si="15"/>
        <v>0</v>
      </c>
    </row>
    <row r="642" spans="1:10" s="75" customFormat="1" ht="27" x14ac:dyDescent="0.25">
      <c r="A642" s="164">
        <v>5452</v>
      </c>
      <c r="B642" s="78" t="s">
        <v>479</v>
      </c>
      <c r="C642" s="58"/>
      <c r="D642" s="58">
        <v>0</v>
      </c>
      <c r="E642" s="58">
        <v>0</v>
      </c>
      <c r="F642" s="58">
        <v>0</v>
      </c>
      <c r="G642" s="58">
        <v>0</v>
      </c>
      <c r="H642" s="58">
        <v>0</v>
      </c>
      <c r="I642" s="58">
        <v>0</v>
      </c>
      <c r="J642" s="58">
        <f t="shared" si="15"/>
        <v>0</v>
      </c>
    </row>
    <row r="643" spans="1:10" s="75" customFormat="1" ht="13.5" x14ac:dyDescent="0.25">
      <c r="A643" s="164">
        <v>549</v>
      </c>
      <c r="B643" s="78" t="s">
        <v>480</v>
      </c>
      <c r="C643" s="58"/>
      <c r="D643" s="58">
        <v>0</v>
      </c>
      <c r="E643" s="58">
        <v>0</v>
      </c>
      <c r="F643" s="58">
        <v>0</v>
      </c>
      <c r="G643" s="58">
        <v>0</v>
      </c>
      <c r="H643" s="58">
        <v>0</v>
      </c>
      <c r="I643" s="58">
        <v>0</v>
      </c>
      <c r="J643" s="58">
        <f t="shared" si="15"/>
        <v>0</v>
      </c>
    </row>
    <row r="644" spans="1:10" s="75" customFormat="1" ht="13.5" x14ac:dyDescent="0.25">
      <c r="A644" s="164">
        <v>5491</v>
      </c>
      <c r="B644" s="78" t="s">
        <v>481</v>
      </c>
      <c r="C644" s="58"/>
      <c r="D644" s="58">
        <v>0</v>
      </c>
      <c r="E644" s="58">
        <v>0</v>
      </c>
      <c r="F644" s="58">
        <v>0</v>
      </c>
      <c r="G644" s="58">
        <v>0</v>
      </c>
      <c r="H644" s="58">
        <v>0</v>
      </c>
      <c r="I644" s="58">
        <v>0</v>
      </c>
      <c r="J644" s="58">
        <f t="shared" si="15"/>
        <v>0</v>
      </c>
    </row>
    <row r="645" spans="1:10" s="75" customFormat="1" ht="26.25" x14ac:dyDescent="0.25">
      <c r="A645" s="163">
        <v>5500</v>
      </c>
      <c r="B645" s="79" t="s">
        <v>482</v>
      </c>
      <c r="C645" s="58"/>
      <c r="D645" s="58">
        <v>0</v>
      </c>
      <c r="E645" s="58">
        <v>0</v>
      </c>
      <c r="F645" s="58">
        <v>0</v>
      </c>
      <c r="G645" s="58">
        <v>0</v>
      </c>
      <c r="H645" s="58">
        <v>0</v>
      </c>
      <c r="I645" s="58">
        <v>0</v>
      </c>
      <c r="J645" s="58">
        <f t="shared" si="15"/>
        <v>0</v>
      </c>
    </row>
    <row r="646" spans="1:10" s="75" customFormat="1" ht="13.5" x14ac:dyDescent="0.25">
      <c r="A646" s="164">
        <v>551</v>
      </c>
      <c r="B646" s="78" t="s">
        <v>483</v>
      </c>
      <c r="C646" s="58"/>
      <c r="D646" s="58">
        <v>0</v>
      </c>
      <c r="E646" s="58">
        <v>0</v>
      </c>
      <c r="F646" s="58">
        <v>0</v>
      </c>
      <c r="G646" s="58">
        <v>0</v>
      </c>
      <c r="H646" s="58">
        <v>0</v>
      </c>
      <c r="I646" s="58">
        <v>0</v>
      </c>
      <c r="J646" s="58">
        <f t="shared" si="15"/>
        <v>0</v>
      </c>
    </row>
    <row r="647" spans="1:10" s="75" customFormat="1" ht="13.5" x14ac:dyDescent="0.25">
      <c r="A647" s="164">
        <v>5511</v>
      </c>
      <c r="B647" s="78" t="s">
        <v>484</v>
      </c>
      <c r="C647" s="58"/>
      <c r="D647" s="58">
        <v>0</v>
      </c>
      <c r="E647" s="58">
        <v>0</v>
      </c>
      <c r="F647" s="58">
        <v>0</v>
      </c>
      <c r="G647" s="58">
        <v>0</v>
      </c>
      <c r="H647" s="58">
        <v>0</v>
      </c>
      <c r="I647" s="58">
        <v>0</v>
      </c>
      <c r="J647" s="58">
        <f t="shared" si="15"/>
        <v>0</v>
      </c>
    </row>
    <row r="648" spans="1:10" s="75" customFormat="1" ht="26.25" x14ac:dyDescent="0.25">
      <c r="A648" s="163">
        <v>5600</v>
      </c>
      <c r="B648" s="79" t="s">
        <v>485</v>
      </c>
      <c r="C648" s="58"/>
      <c r="D648" s="58">
        <v>0</v>
      </c>
      <c r="E648" s="58">
        <v>0</v>
      </c>
      <c r="F648" s="58">
        <v>0</v>
      </c>
      <c r="G648" s="58">
        <v>0</v>
      </c>
      <c r="H648" s="58"/>
      <c r="I648" s="58">
        <v>0</v>
      </c>
      <c r="J648" s="58">
        <f t="shared" si="15"/>
        <v>0</v>
      </c>
    </row>
    <row r="649" spans="1:10" s="75" customFormat="1" ht="27" x14ac:dyDescent="0.25">
      <c r="A649" s="164">
        <v>561</v>
      </c>
      <c r="B649" s="78" t="s">
        <v>486</v>
      </c>
      <c r="C649" s="58"/>
      <c r="D649" s="58">
        <v>0</v>
      </c>
      <c r="E649" s="58">
        <v>0</v>
      </c>
      <c r="F649" s="58">
        <v>0</v>
      </c>
      <c r="G649" s="58">
        <v>0</v>
      </c>
      <c r="H649" s="58">
        <v>0</v>
      </c>
      <c r="I649" s="58">
        <v>0</v>
      </c>
      <c r="J649" s="58">
        <f t="shared" si="15"/>
        <v>0</v>
      </c>
    </row>
    <row r="650" spans="1:10" s="75" customFormat="1" ht="27" x14ac:dyDescent="0.25">
      <c r="A650" s="164">
        <v>5611</v>
      </c>
      <c r="B650" s="78" t="s">
        <v>486</v>
      </c>
      <c r="C650" s="58"/>
      <c r="D650" s="58">
        <v>0</v>
      </c>
      <c r="E650" s="58">
        <v>0</v>
      </c>
      <c r="F650" s="58">
        <v>0</v>
      </c>
      <c r="G650" s="58">
        <v>0</v>
      </c>
      <c r="H650" s="58">
        <v>0</v>
      </c>
      <c r="I650" s="58">
        <v>0</v>
      </c>
      <c r="J650" s="58">
        <f t="shared" si="15"/>
        <v>0</v>
      </c>
    </row>
    <row r="651" spans="1:10" s="75" customFormat="1" ht="13.5" x14ac:dyDescent="0.25">
      <c r="A651" s="164">
        <v>562</v>
      </c>
      <c r="B651" s="78" t="s">
        <v>487</v>
      </c>
      <c r="C651" s="58"/>
      <c r="D651" s="58">
        <v>0</v>
      </c>
      <c r="E651" s="58">
        <v>0</v>
      </c>
      <c r="F651" s="58">
        <v>0</v>
      </c>
      <c r="G651" s="58">
        <v>0</v>
      </c>
      <c r="H651" s="58"/>
      <c r="I651" s="58">
        <v>0</v>
      </c>
      <c r="J651" s="58">
        <f t="shared" si="15"/>
        <v>0</v>
      </c>
    </row>
    <row r="652" spans="1:10" s="75" customFormat="1" ht="13.5" x14ac:dyDescent="0.25">
      <c r="A652" s="164">
        <v>5621</v>
      </c>
      <c r="B652" s="78" t="s">
        <v>487</v>
      </c>
      <c r="C652" s="58"/>
      <c r="D652" s="58">
        <v>0</v>
      </c>
      <c r="E652" s="58">
        <v>0</v>
      </c>
      <c r="F652" s="58">
        <v>0</v>
      </c>
      <c r="G652" s="58">
        <v>0</v>
      </c>
      <c r="H652" s="58">
        <v>2951328</v>
      </c>
      <c r="I652" s="58">
        <v>0</v>
      </c>
      <c r="J652" s="58">
        <f t="shared" si="15"/>
        <v>2951328</v>
      </c>
    </row>
    <row r="653" spans="1:10" s="75" customFormat="1" ht="27" x14ac:dyDescent="0.25">
      <c r="A653" s="164">
        <v>563</v>
      </c>
      <c r="B653" s="78" t="s">
        <v>488</v>
      </c>
      <c r="C653" s="58"/>
      <c r="D653" s="58">
        <v>0</v>
      </c>
      <c r="E653" s="58">
        <v>0</v>
      </c>
      <c r="F653" s="58">
        <v>0</v>
      </c>
      <c r="G653" s="58">
        <v>0</v>
      </c>
      <c r="H653" s="58">
        <v>0</v>
      </c>
      <c r="I653" s="58">
        <v>0</v>
      </c>
      <c r="J653" s="58">
        <f t="shared" si="15"/>
        <v>0</v>
      </c>
    </row>
    <row r="654" spans="1:10" s="75" customFormat="1" ht="27" x14ac:dyDescent="0.25">
      <c r="A654" s="164">
        <v>5631</v>
      </c>
      <c r="B654" s="78" t="s">
        <v>488</v>
      </c>
      <c r="C654" s="58"/>
      <c r="D654" s="58">
        <v>0</v>
      </c>
      <c r="E654" s="58">
        <v>0</v>
      </c>
      <c r="F654" s="58">
        <v>0</v>
      </c>
      <c r="G654" s="58">
        <v>0</v>
      </c>
      <c r="H654" s="58">
        <v>0</v>
      </c>
      <c r="I654" s="58">
        <v>0</v>
      </c>
      <c r="J654" s="58">
        <f t="shared" si="15"/>
        <v>0</v>
      </c>
    </row>
    <row r="655" spans="1:10" s="75" customFormat="1" ht="54" x14ac:dyDescent="0.25">
      <c r="A655" s="164">
        <v>564</v>
      </c>
      <c r="B655" s="78" t="s">
        <v>489</v>
      </c>
      <c r="C655" s="58"/>
      <c r="D655" s="58">
        <v>0</v>
      </c>
      <c r="E655" s="58">
        <v>0</v>
      </c>
      <c r="F655" s="58">
        <v>0</v>
      </c>
      <c r="G655" s="58">
        <v>0</v>
      </c>
      <c r="H655" s="58">
        <v>0</v>
      </c>
      <c r="I655" s="58">
        <v>0</v>
      </c>
      <c r="J655" s="58">
        <f t="shared" si="15"/>
        <v>0</v>
      </c>
    </row>
    <row r="656" spans="1:10" s="75" customFormat="1" ht="40.5" x14ac:dyDescent="0.25">
      <c r="A656" s="164">
        <v>5641</v>
      </c>
      <c r="B656" s="78" t="s">
        <v>490</v>
      </c>
      <c r="C656" s="58"/>
      <c r="D656" s="58">
        <v>0</v>
      </c>
      <c r="E656" s="58">
        <v>0</v>
      </c>
      <c r="F656" s="58">
        <v>0</v>
      </c>
      <c r="G656" s="58">
        <v>0</v>
      </c>
      <c r="H656" s="58">
        <v>0</v>
      </c>
      <c r="I656" s="58">
        <v>0</v>
      </c>
      <c r="J656" s="58">
        <f t="shared" si="15"/>
        <v>0</v>
      </c>
    </row>
    <row r="657" spans="1:10" s="75" customFormat="1" ht="27" x14ac:dyDescent="0.25">
      <c r="A657" s="164">
        <v>565</v>
      </c>
      <c r="B657" s="78" t="s">
        <v>491</v>
      </c>
      <c r="C657" s="58"/>
      <c r="D657" s="58">
        <v>0</v>
      </c>
      <c r="E657" s="58">
        <v>0</v>
      </c>
      <c r="F657" s="58">
        <v>0</v>
      </c>
      <c r="G657" s="58">
        <v>0</v>
      </c>
      <c r="H657" s="58">
        <v>0</v>
      </c>
      <c r="I657" s="58">
        <v>0</v>
      </c>
      <c r="J657" s="58">
        <f t="shared" si="15"/>
        <v>0</v>
      </c>
    </row>
    <row r="658" spans="1:10" s="75" customFormat="1" ht="27" x14ac:dyDescent="0.25">
      <c r="A658" s="164">
        <v>5651</v>
      </c>
      <c r="B658" s="78" t="s">
        <v>492</v>
      </c>
      <c r="C658" s="58"/>
      <c r="D658" s="58">
        <v>0</v>
      </c>
      <c r="E658" s="58">
        <v>0</v>
      </c>
      <c r="F658" s="58">
        <v>0</v>
      </c>
      <c r="G658" s="58">
        <v>0</v>
      </c>
      <c r="H658" s="58">
        <v>0</v>
      </c>
      <c r="I658" s="58">
        <v>0</v>
      </c>
      <c r="J658" s="58">
        <f t="shared" si="15"/>
        <v>0</v>
      </c>
    </row>
    <row r="659" spans="1:10" s="75" customFormat="1" ht="40.5" x14ac:dyDescent="0.25">
      <c r="A659" s="164">
        <v>566</v>
      </c>
      <c r="B659" s="78" t="s">
        <v>493</v>
      </c>
      <c r="C659" s="58"/>
      <c r="D659" s="58">
        <v>0</v>
      </c>
      <c r="E659" s="58">
        <v>0</v>
      </c>
      <c r="F659" s="58">
        <v>0</v>
      </c>
      <c r="G659" s="58">
        <v>0</v>
      </c>
      <c r="H659" s="58">
        <v>0</v>
      </c>
      <c r="I659" s="58">
        <v>0</v>
      </c>
      <c r="J659" s="58">
        <f t="shared" si="15"/>
        <v>0</v>
      </c>
    </row>
    <row r="660" spans="1:10" s="75" customFormat="1" ht="27" x14ac:dyDescent="0.25">
      <c r="A660" s="164">
        <v>5661</v>
      </c>
      <c r="B660" s="78" t="s">
        <v>494</v>
      </c>
      <c r="C660" s="58"/>
      <c r="D660" s="58">
        <v>0</v>
      </c>
      <c r="E660" s="58">
        <v>0</v>
      </c>
      <c r="F660" s="58">
        <v>0</v>
      </c>
      <c r="G660" s="58">
        <v>0</v>
      </c>
      <c r="H660" s="58">
        <v>0</v>
      </c>
      <c r="I660" s="58">
        <v>0</v>
      </c>
      <c r="J660" s="58">
        <f t="shared" si="15"/>
        <v>0</v>
      </c>
    </row>
    <row r="661" spans="1:10" s="75" customFormat="1" ht="27" x14ac:dyDescent="0.25">
      <c r="A661" s="164">
        <v>567</v>
      </c>
      <c r="B661" s="78" t="s">
        <v>495</v>
      </c>
      <c r="C661" s="58"/>
      <c r="D661" s="58">
        <v>0</v>
      </c>
      <c r="E661" s="58">
        <v>0</v>
      </c>
      <c r="F661" s="58">
        <v>0</v>
      </c>
      <c r="G661" s="58">
        <v>0</v>
      </c>
      <c r="H661" s="58">
        <v>0</v>
      </c>
      <c r="I661" s="58">
        <v>0</v>
      </c>
      <c r="J661" s="58">
        <f t="shared" si="15"/>
        <v>0</v>
      </c>
    </row>
    <row r="662" spans="1:10" s="75" customFormat="1" ht="27" x14ac:dyDescent="0.25">
      <c r="A662" s="164">
        <v>5671</v>
      </c>
      <c r="B662" s="78" t="s">
        <v>496</v>
      </c>
      <c r="C662" s="58"/>
      <c r="D662" s="58">
        <v>0</v>
      </c>
      <c r="E662" s="58">
        <v>0</v>
      </c>
      <c r="F662" s="58">
        <v>0</v>
      </c>
      <c r="G662" s="58">
        <v>0</v>
      </c>
      <c r="H662" s="58">
        <v>0</v>
      </c>
      <c r="I662" s="58">
        <v>0</v>
      </c>
      <c r="J662" s="58">
        <f t="shared" si="15"/>
        <v>0</v>
      </c>
    </row>
    <row r="663" spans="1:10" s="75" customFormat="1" ht="27" x14ac:dyDescent="0.25">
      <c r="A663" s="164">
        <v>5672</v>
      </c>
      <c r="B663" s="78" t="s">
        <v>497</v>
      </c>
      <c r="C663" s="58"/>
      <c r="D663" s="58">
        <v>0</v>
      </c>
      <c r="E663" s="58">
        <v>0</v>
      </c>
      <c r="F663" s="58">
        <v>0</v>
      </c>
      <c r="G663" s="58">
        <v>0</v>
      </c>
      <c r="H663" s="58">
        <v>0</v>
      </c>
      <c r="I663" s="58">
        <v>0</v>
      </c>
      <c r="J663" s="58">
        <f t="shared" si="15"/>
        <v>0</v>
      </c>
    </row>
    <row r="664" spans="1:10" s="75" customFormat="1" ht="13.5" x14ac:dyDescent="0.25">
      <c r="A664" s="164">
        <v>569</v>
      </c>
      <c r="B664" s="78" t="s">
        <v>498</v>
      </c>
      <c r="C664" s="58"/>
      <c r="D664" s="58">
        <v>0</v>
      </c>
      <c r="E664" s="58">
        <v>0</v>
      </c>
      <c r="F664" s="58">
        <v>0</v>
      </c>
      <c r="G664" s="58">
        <v>0</v>
      </c>
      <c r="H664" s="58">
        <v>0</v>
      </c>
      <c r="I664" s="58">
        <v>0</v>
      </c>
      <c r="J664" s="58">
        <f t="shared" si="15"/>
        <v>0</v>
      </c>
    </row>
    <row r="665" spans="1:10" s="75" customFormat="1" ht="13.5" x14ac:dyDescent="0.25">
      <c r="A665" s="164">
        <v>5691</v>
      </c>
      <c r="B665" s="78" t="s">
        <v>499</v>
      </c>
      <c r="C665" s="58"/>
      <c r="D665" s="58">
        <v>0</v>
      </c>
      <c r="E665" s="58">
        <v>0</v>
      </c>
      <c r="F665" s="58">
        <v>0</v>
      </c>
      <c r="G665" s="58">
        <v>0</v>
      </c>
      <c r="H665" s="58">
        <v>0</v>
      </c>
      <c r="I665" s="58">
        <v>0</v>
      </c>
      <c r="J665" s="58">
        <f t="shared" ref="J665:J718" si="16">SUM(C665:I665)</f>
        <v>0</v>
      </c>
    </row>
    <row r="666" spans="1:10" s="75" customFormat="1" ht="13.5" x14ac:dyDescent="0.25">
      <c r="A666" s="164">
        <v>5692</v>
      </c>
      <c r="B666" s="78" t="s">
        <v>500</v>
      </c>
      <c r="C666" s="58"/>
      <c r="D666" s="58">
        <v>0</v>
      </c>
      <c r="E666" s="58">
        <v>0</v>
      </c>
      <c r="F666" s="58">
        <v>0</v>
      </c>
      <c r="G666" s="58">
        <v>0</v>
      </c>
      <c r="H666" s="58">
        <v>0</v>
      </c>
      <c r="I666" s="58">
        <v>0</v>
      </c>
      <c r="J666" s="58">
        <f t="shared" si="16"/>
        <v>0</v>
      </c>
    </row>
    <row r="667" spans="1:10" s="75" customFormat="1" ht="27" x14ac:dyDescent="0.25">
      <c r="A667" s="164">
        <v>5693</v>
      </c>
      <c r="B667" s="78" t="s">
        <v>501</v>
      </c>
      <c r="C667" s="58"/>
      <c r="D667" s="58">
        <v>0</v>
      </c>
      <c r="E667" s="58">
        <v>0</v>
      </c>
      <c r="F667" s="58">
        <v>0</v>
      </c>
      <c r="G667" s="58">
        <v>0</v>
      </c>
      <c r="H667" s="58">
        <v>0</v>
      </c>
      <c r="I667" s="58">
        <v>0</v>
      </c>
      <c r="J667" s="58">
        <f t="shared" si="16"/>
        <v>0</v>
      </c>
    </row>
    <row r="668" spans="1:10" s="75" customFormat="1" ht="13.5" x14ac:dyDescent="0.25">
      <c r="A668" s="164">
        <v>5694</v>
      </c>
      <c r="B668" s="78" t="s">
        <v>502</v>
      </c>
      <c r="C668" s="58"/>
      <c r="D668" s="58">
        <v>0</v>
      </c>
      <c r="E668" s="58">
        <v>0</v>
      </c>
      <c r="F668" s="58">
        <v>0</v>
      </c>
      <c r="G668" s="58">
        <v>0</v>
      </c>
      <c r="H668" s="58">
        <v>0</v>
      </c>
      <c r="I668" s="58">
        <v>0</v>
      </c>
      <c r="J668" s="58">
        <f t="shared" si="16"/>
        <v>0</v>
      </c>
    </row>
    <row r="669" spans="1:10" s="75" customFormat="1" ht="13.5" x14ac:dyDescent="0.25">
      <c r="A669" s="163">
        <v>5700</v>
      </c>
      <c r="B669" s="79" t="s">
        <v>503</v>
      </c>
      <c r="C669" s="58"/>
      <c r="D669" s="58">
        <v>0</v>
      </c>
      <c r="E669" s="58">
        <v>0</v>
      </c>
      <c r="F669" s="58">
        <v>0</v>
      </c>
      <c r="G669" s="58">
        <v>0</v>
      </c>
      <c r="H669" s="58">
        <v>0</v>
      </c>
      <c r="I669" s="58">
        <v>0</v>
      </c>
      <c r="J669" s="58">
        <f t="shared" si="16"/>
        <v>0</v>
      </c>
    </row>
    <row r="670" spans="1:10" s="75" customFormat="1" ht="13.5" x14ac:dyDescent="0.25">
      <c r="A670" s="164">
        <v>571</v>
      </c>
      <c r="B670" s="78" t="s">
        <v>504</v>
      </c>
      <c r="C670" s="58"/>
      <c r="D670" s="58">
        <v>0</v>
      </c>
      <c r="E670" s="58">
        <v>0</v>
      </c>
      <c r="F670" s="58">
        <v>0</v>
      </c>
      <c r="G670" s="58">
        <v>0</v>
      </c>
      <c r="H670" s="58">
        <v>0</v>
      </c>
      <c r="I670" s="58">
        <v>0</v>
      </c>
      <c r="J670" s="58">
        <f t="shared" si="16"/>
        <v>0</v>
      </c>
    </row>
    <row r="671" spans="1:10" s="75" customFormat="1" ht="13.5" x14ac:dyDescent="0.25">
      <c r="A671" s="164">
        <v>5711</v>
      </c>
      <c r="B671" s="78" t="s">
        <v>504</v>
      </c>
      <c r="C671" s="58"/>
      <c r="D671" s="58">
        <v>0</v>
      </c>
      <c r="E671" s="58">
        <v>0</v>
      </c>
      <c r="F671" s="58">
        <v>0</v>
      </c>
      <c r="G671" s="58">
        <v>0</v>
      </c>
      <c r="H671" s="58">
        <v>0</v>
      </c>
      <c r="I671" s="58">
        <v>0</v>
      </c>
      <c r="J671" s="58">
        <f t="shared" si="16"/>
        <v>0</v>
      </c>
    </row>
    <row r="672" spans="1:10" s="75" customFormat="1" ht="13.5" x14ac:dyDescent="0.25">
      <c r="A672" s="164">
        <v>572</v>
      </c>
      <c r="B672" s="78" t="s">
        <v>505</v>
      </c>
      <c r="C672" s="58"/>
      <c r="D672" s="58">
        <v>0</v>
      </c>
      <c r="E672" s="58">
        <v>0</v>
      </c>
      <c r="F672" s="58">
        <v>0</v>
      </c>
      <c r="G672" s="58">
        <v>0</v>
      </c>
      <c r="H672" s="58">
        <v>0</v>
      </c>
      <c r="I672" s="58">
        <v>0</v>
      </c>
      <c r="J672" s="58">
        <f t="shared" si="16"/>
        <v>0</v>
      </c>
    </row>
    <row r="673" spans="1:10" s="75" customFormat="1" ht="13.5" x14ac:dyDescent="0.25">
      <c r="A673" s="164">
        <v>5721</v>
      </c>
      <c r="B673" s="78" t="s">
        <v>506</v>
      </c>
      <c r="C673" s="58"/>
      <c r="D673" s="58">
        <v>0</v>
      </c>
      <c r="E673" s="58">
        <v>0</v>
      </c>
      <c r="F673" s="58">
        <v>0</v>
      </c>
      <c r="G673" s="58">
        <v>0</v>
      </c>
      <c r="H673" s="58">
        <v>0</v>
      </c>
      <c r="I673" s="58">
        <v>0</v>
      </c>
      <c r="J673" s="58">
        <f t="shared" si="16"/>
        <v>0</v>
      </c>
    </row>
    <row r="674" spans="1:10" s="75" customFormat="1" ht="13.5" x14ac:dyDescent="0.25">
      <c r="A674" s="164">
        <v>573</v>
      </c>
      <c r="B674" s="78" t="s">
        <v>507</v>
      </c>
      <c r="C674" s="58"/>
      <c r="D674" s="58">
        <v>0</v>
      </c>
      <c r="E674" s="58">
        <v>0</v>
      </c>
      <c r="F674" s="58">
        <v>0</v>
      </c>
      <c r="G674" s="58">
        <v>0</v>
      </c>
      <c r="H674" s="58">
        <v>0</v>
      </c>
      <c r="I674" s="58">
        <v>0</v>
      </c>
      <c r="J674" s="58">
        <f t="shared" si="16"/>
        <v>0</v>
      </c>
    </row>
    <row r="675" spans="1:10" s="75" customFormat="1" ht="13.5" x14ac:dyDescent="0.25">
      <c r="A675" s="164">
        <v>5731</v>
      </c>
      <c r="B675" s="78" t="s">
        <v>507</v>
      </c>
      <c r="C675" s="58"/>
      <c r="D675" s="58">
        <v>0</v>
      </c>
      <c r="E675" s="58">
        <v>0</v>
      </c>
      <c r="F675" s="58">
        <v>0</v>
      </c>
      <c r="G675" s="58">
        <v>0</v>
      </c>
      <c r="H675" s="58">
        <v>0</v>
      </c>
      <c r="I675" s="58">
        <v>0</v>
      </c>
      <c r="J675" s="58">
        <f t="shared" si="16"/>
        <v>0</v>
      </c>
    </row>
    <row r="676" spans="1:10" s="75" customFormat="1" ht="13.5" x14ac:dyDescent="0.25">
      <c r="A676" s="164">
        <v>574</v>
      </c>
      <c r="B676" s="78" t="s">
        <v>508</v>
      </c>
      <c r="C676" s="58"/>
      <c r="D676" s="58">
        <v>0</v>
      </c>
      <c r="E676" s="58">
        <v>0</v>
      </c>
      <c r="F676" s="58">
        <v>0</v>
      </c>
      <c r="G676" s="58">
        <v>0</v>
      </c>
      <c r="H676" s="58">
        <v>0</v>
      </c>
      <c r="I676" s="58">
        <v>0</v>
      </c>
      <c r="J676" s="58">
        <f t="shared" si="16"/>
        <v>0</v>
      </c>
    </row>
    <row r="677" spans="1:10" s="75" customFormat="1" ht="13.5" x14ac:dyDescent="0.25">
      <c r="A677" s="164">
        <v>5741</v>
      </c>
      <c r="B677" s="78" t="s">
        <v>508</v>
      </c>
      <c r="C677" s="58"/>
      <c r="D677" s="58">
        <v>0</v>
      </c>
      <c r="E677" s="58">
        <v>0</v>
      </c>
      <c r="F677" s="58">
        <v>0</v>
      </c>
      <c r="G677" s="58">
        <v>0</v>
      </c>
      <c r="H677" s="58">
        <v>0</v>
      </c>
      <c r="I677" s="58">
        <v>0</v>
      </c>
      <c r="J677" s="58">
        <f t="shared" si="16"/>
        <v>0</v>
      </c>
    </row>
    <row r="678" spans="1:10" s="75" customFormat="1" ht="13.5" x14ac:dyDescent="0.25">
      <c r="A678" s="164">
        <v>575</v>
      </c>
      <c r="B678" s="78" t="s">
        <v>509</v>
      </c>
      <c r="C678" s="58"/>
      <c r="D678" s="58">
        <v>0</v>
      </c>
      <c r="E678" s="58">
        <v>0</v>
      </c>
      <c r="F678" s="58">
        <v>0</v>
      </c>
      <c r="G678" s="58">
        <v>0</v>
      </c>
      <c r="H678" s="58">
        <v>0</v>
      </c>
      <c r="I678" s="58">
        <v>0</v>
      </c>
      <c r="J678" s="58">
        <f t="shared" si="16"/>
        <v>0</v>
      </c>
    </row>
    <row r="679" spans="1:10" s="75" customFormat="1" ht="13.5" x14ac:dyDescent="0.25">
      <c r="A679" s="164">
        <v>5751</v>
      </c>
      <c r="B679" s="78" t="s">
        <v>509</v>
      </c>
      <c r="C679" s="58"/>
      <c r="D679" s="58">
        <v>0</v>
      </c>
      <c r="E679" s="58">
        <v>0</v>
      </c>
      <c r="F679" s="58">
        <v>0</v>
      </c>
      <c r="G679" s="58">
        <v>0</v>
      </c>
      <c r="H679" s="58">
        <v>0</v>
      </c>
      <c r="I679" s="58">
        <v>0</v>
      </c>
      <c r="J679" s="58">
        <f t="shared" si="16"/>
        <v>0</v>
      </c>
    </row>
    <row r="680" spans="1:10" s="75" customFormat="1" ht="13.5" x14ac:dyDescent="0.25">
      <c r="A680" s="164">
        <v>576</v>
      </c>
      <c r="B680" s="78" t="s">
        <v>510</v>
      </c>
      <c r="C680" s="58"/>
      <c r="D680" s="58">
        <v>0</v>
      </c>
      <c r="E680" s="58">
        <v>0</v>
      </c>
      <c r="F680" s="58">
        <v>0</v>
      </c>
      <c r="G680" s="58">
        <v>0</v>
      </c>
      <c r="H680" s="58">
        <v>0</v>
      </c>
      <c r="I680" s="58">
        <v>0</v>
      </c>
      <c r="J680" s="58">
        <f t="shared" si="16"/>
        <v>0</v>
      </c>
    </row>
    <row r="681" spans="1:10" s="75" customFormat="1" ht="13.5" x14ac:dyDescent="0.25">
      <c r="A681" s="164">
        <v>5761</v>
      </c>
      <c r="B681" s="78" t="s">
        <v>511</v>
      </c>
      <c r="C681" s="58"/>
      <c r="D681" s="58">
        <v>0</v>
      </c>
      <c r="E681" s="58">
        <v>0</v>
      </c>
      <c r="F681" s="58">
        <v>0</v>
      </c>
      <c r="G681" s="58">
        <v>0</v>
      </c>
      <c r="H681" s="58">
        <v>0</v>
      </c>
      <c r="I681" s="58">
        <v>0</v>
      </c>
      <c r="J681" s="58">
        <f t="shared" si="16"/>
        <v>0</v>
      </c>
    </row>
    <row r="682" spans="1:10" s="75" customFormat="1" ht="27" x14ac:dyDescent="0.25">
      <c r="A682" s="164">
        <v>577</v>
      </c>
      <c r="B682" s="78" t="s">
        <v>512</v>
      </c>
      <c r="C682" s="58"/>
      <c r="D682" s="58">
        <v>0</v>
      </c>
      <c r="E682" s="58">
        <v>0</v>
      </c>
      <c r="F682" s="58">
        <v>0</v>
      </c>
      <c r="G682" s="58">
        <v>0</v>
      </c>
      <c r="H682" s="58">
        <v>0</v>
      </c>
      <c r="I682" s="58">
        <v>0</v>
      </c>
      <c r="J682" s="58">
        <f t="shared" si="16"/>
        <v>0</v>
      </c>
    </row>
    <row r="683" spans="1:10" s="75" customFormat="1" ht="13.5" x14ac:dyDescent="0.25">
      <c r="A683" s="164">
        <v>5771</v>
      </c>
      <c r="B683" s="78" t="s">
        <v>513</v>
      </c>
      <c r="C683" s="58"/>
      <c r="D683" s="58">
        <v>0</v>
      </c>
      <c r="E683" s="58">
        <v>0</v>
      </c>
      <c r="F683" s="58">
        <v>0</v>
      </c>
      <c r="G683" s="58">
        <v>0</v>
      </c>
      <c r="H683" s="58">
        <v>0</v>
      </c>
      <c r="I683" s="58">
        <v>0</v>
      </c>
      <c r="J683" s="58">
        <f t="shared" si="16"/>
        <v>0</v>
      </c>
    </row>
    <row r="684" spans="1:10" s="75" customFormat="1" ht="13.5" x14ac:dyDescent="0.25">
      <c r="A684" s="164">
        <v>578</v>
      </c>
      <c r="B684" s="78" t="s">
        <v>514</v>
      </c>
      <c r="C684" s="58"/>
      <c r="D684" s="58">
        <v>0</v>
      </c>
      <c r="E684" s="58">
        <v>0</v>
      </c>
      <c r="F684" s="58">
        <v>0</v>
      </c>
      <c r="G684" s="58">
        <v>0</v>
      </c>
      <c r="H684" s="58">
        <v>0</v>
      </c>
      <c r="I684" s="58">
        <v>0</v>
      </c>
      <c r="J684" s="58">
        <f t="shared" si="16"/>
        <v>0</v>
      </c>
    </row>
    <row r="685" spans="1:10" s="75" customFormat="1" ht="13.5" x14ac:dyDescent="0.25">
      <c r="A685" s="164">
        <v>5781</v>
      </c>
      <c r="B685" s="78" t="s">
        <v>514</v>
      </c>
      <c r="C685" s="58"/>
      <c r="D685" s="58">
        <v>0</v>
      </c>
      <c r="E685" s="58">
        <v>0</v>
      </c>
      <c r="F685" s="58">
        <v>0</v>
      </c>
      <c r="G685" s="58">
        <v>0</v>
      </c>
      <c r="H685" s="58">
        <v>0</v>
      </c>
      <c r="I685" s="58">
        <v>0</v>
      </c>
      <c r="J685" s="58">
        <f t="shared" si="16"/>
        <v>0</v>
      </c>
    </row>
    <row r="686" spans="1:10" s="75" customFormat="1" ht="13.5" x14ac:dyDescent="0.25">
      <c r="A686" s="164">
        <v>579</v>
      </c>
      <c r="B686" s="78" t="s">
        <v>515</v>
      </c>
      <c r="C686" s="58"/>
      <c r="D686" s="58">
        <v>0</v>
      </c>
      <c r="E686" s="58">
        <v>0</v>
      </c>
      <c r="F686" s="58">
        <v>0</v>
      </c>
      <c r="G686" s="58">
        <v>0</v>
      </c>
      <c r="H686" s="58">
        <v>0</v>
      </c>
      <c r="I686" s="58">
        <v>0</v>
      </c>
      <c r="J686" s="58">
        <f t="shared" si="16"/>
        <v>0</v>
      </c>
    </row>
    <row r="687" spans="1:10" s="75" customFormat="1" ht="13.5" x14ac:dyDescent="0.25">
      <c r="A687" s="164">
        <v>5791</v>
      </c>
      <c r="B687" s="78" t="s">
        <v>515</v>
      </c>
      <c r="C687" s="58"/>
      <c r="D687" s="58">
        <v>0</v>
      </c>
      <c r="E687" s="58">
        <v>0</v>
      </c>
      <c r="F687" s="58">
        <v>0</v>
      </c>
      <c r="G687" s="58">
        <v>0</v>
      </c>
      <c r="H687" s="58">
        <v>0</v>
      </c>
      <c r="I687" s="58">
        <v>0</v>
      </c>
      <c r="J687" s="58">
        <f t="shared" si="16"/>
        <v>0</v>
      </c>
    </row>
    <row r="688" spans="1:10" s="75" customFormat="1" ht="13.5" x14ac:dyDescent="0.25">
      <c r="A688" s="163">
        <v>5800</v>
      </c>
      <c r="B688" s="79" t="s">
        <v>516</v>
      </c>
      <c r="C688" s="58"/>
      <c r="D688" s="58">
        <v>0</v>
      </c>
      <c r="E688" s="58">
        <v>0</v>
      </c>
      <c r="F688" s="58">
        <v>0</v>
      </c>
      <c r="G688" s="58">
        <v>0</v>
      </c>
      <c r="H688" s="58">
        <v>0</v>
      </c>
      <c r="I688" s="58">
        <v>0</v>
      </c>
      <c r="J688" s="58">
        <f t="shared" si="16"/>
        <v>0</v>
      </c>
    </row>
    <row r="689" spans="1:10" s="75" customFormat="1" ht="13.5" x14ac:dyDescent="0.25">
      <c r="A689" s="164">
        <v>581</v>
      </c>
      <c r="B689" s="78" t="s">
        <v>517</v>
      </c>
      <c r="C689" s="58"/>
      <c r="D689" s="58">
        <v>0</v>
      </c>
      <c r="E689" s="58">
        <v>0</v>
      </c>
      <c r="F689" s="58">
        <v>0</v>
      </c>
      <c r="G689" s="58">
        <v>0</v>
      </c>
      <c r="H689" s="58">
        <v>0</v>
      </c>
      <c r="I689" s="58">
        <v>0</v>
      </c>
      <c r="J689" s="58">
        <f t="shared" si="16"/>
        <v>0</v>
      </c>
    </row>
    <row r="690" spans="1:10" s="75" customFormat="1" ht="13.5" x14ac:dyDescent="0.25">
      <c r="A690" s="164">
        <v>5811</v>
      </c>
      <c r="B690" s="78" t="s">
        <v>517</v>
      </c>
      <c r="C690" s="58"/>
      <c r="D690" s="58">
        <v>0</v>
      </c>
      <c r="E690" s="58">
        <v>0</v>
      </c>
      <c r="F690" s="58">
        <v>0</v>
      </c>
      <c r="G690" s="58">
        <v>0</v>
      </c>
      <c r="H690" s="58">
        <v>0</v>
      </c>
      <c r="I690" s="58">
        <v>0</v>
      </c>
      <c r="J690" s="58">
        <f t="shared" si="16"/>
        <v>0</v>
      </c>
    </row>
    <row r="691" spans="1:10" s="75" customFormat="1" ht="13.5" x14ac:dyDescent="0.25">
      <c r="A691" s="164">
        <v>582</v>
      </c>
      <c r="B691" s="78" t="s">
        <v>518</v>
      </c>
      <c r="C691" s="58"/>
      <c r="D691" s="58">
        <v>0</v>
      </c>
      <c r="E691" s="58">
        <v>0</v>
      </c>
      <c r="F691" s="58">
        <v>0</v>
      </c>
      <c r="G691" s="58">
        <v>0</v>
      </c>
      <c r="H691" s="58">
        <v>0</v>
      </c>
      <c r="I691" s="58">
        <v>0</v>
      </c>
      <c r="J691" s="58">
        <f t="shared" si="16"/>
        <v>0</v>
      </c>
    </row>
    <row r="692" spans="1:10" s="75" customFormat="1" ht="13.5" x14ac:dyDescent="0.25">
      <c r="A692" s="164">
        <v>5821</v>
      </c>
      <c r="B692" s="78" t="s">
        <v>518</v>
      </c>
      <c r="C692" s="58"/>
      <c r="D692" s="58">
        <v>0</v>
      </c>
      <c r="E692" s="58">
        <v>0</v>
      </c>
      <c r="F692" s="58">
        <v>0</v>
      </c>
      <c r="G692" s="58">
        <v>0</v>
      </c>
      <c r="H692" s="58">
        <v>0</v>
      </c>
      <c r="I692" s="58">
        <v>0</v>
      </c>
      <c r="J692" s="58">
        <f t="shared" si="16"/>
        <v>0</v>
      </c>
    </row>
    <row r="693" spans="1:10" s="75" customFormat="1" ht="13.5" x14ac:dyDescent="0.25">
      <c r="A693" s="164">
        <v>583</v>
      </c>
      <c r="B693" s="78" t="s">
        <v>519</v>
      </c>
      <c r="C693" s="58"/>
      <c r="D693" s="58">
        <v>0</v>
      </c>
      <c r="E693" s="58">
        <v>0</v>
      </c>
      <c r="F693" s="58">
        <v>0</v>
      </c>
      <c r="G693" s="58">
        <v>0</v>
      </c>
      <c r="H693" s="58">
        <v>0</v>
      </c>
      <c r="I693" s="58">
        <v>0</v>
      </c>
      <c r="J693" s="58">
        <f t="shared" si="16"/>
        <v>0</v>
      </c>
    </row>
    <row r="694" spans="1:10" s="75" customFormat="1" ht="13.5" x14ac:dyDescent="0.25">
      <c r="A694" s="164">
        <v>5831</v>
      </c>
      <c r="B694" s="78" t="s">
        <v>520</v>
      </c>
      <c r="C694" s="58"/>
      <c r="D694" s="58">
        <v>0</v>
      </c>
      <c r="E694" s="58">
        <v>0</v>
      </c>
      <c r="F694" s="58">
        <v>0</v>
      </c>
      <c r="G694" s="58">
        <v>0</v>
      </c>
      <c r="H694" s="58">
        <v>0</v>
      </c>
      <c r="I694" s="58">
        <v>0</v>
      </c>
      <c r="J694" s="58">
        <f t="shared" si="16"/>
        <v>0</v>
      </c>
    </row>
    <row r="695" spans="1:10" s="75" customFormat="1" ht="13.5" x14ac:dyDescent="0.25">
      <c r="A695" s="164">
        <v>589</v>
      </c>
      <c r="B695" s="78" t="s">
        <v>521</v>
      </c>
      <c r="C695" s="58"/>
      <c r="D695" s="58">
        <v>0</v>
      </c>
      <c r="E695" s="58">
        <v>0</v>
      </c>
      <c r="F695" s="58">
        <v>0</v>
      </c>
      <c r="G695" s="58">
        <v>0</v>
      </c>
      <c r="H695" s="58">
        <v>0</v>
      </c>
      <c r="I695" s="58">
        <v>0</v>
      </c>
      <c r="J695" s="58">
        <f t="shared" si="16"/>
        <v>0</v>
      </c>
    </row>
    <row r="696" spans="1:10" s="75" customFormat="1" ht="27" x14ac:dyDescent="0.25">
      <c r="A696" s="164">
        <v>5891</v>
      </c>
      <c r="B696" s="78" t="s">
        <v>522</v>
      </c>
      <c r="C696" s="58"/>
      <c r="D696" s="58">
        <v>0</v>
      </c>
      <c r="E696" s="58">
        <v>0</v>
      </c>
      <c r="F696" s="58">
        <v>0</v>
      </c>
      <c r="G696" s="58">
        <v>0</v>
      </c>
      <c r="H696" s="58">
        <v>0</v>
      </c>
      <c r="I696" s="58">
        <v>0</v>
      </c>
      <c r="J696" s="58">
        <f t="shared" si="16"/>
        <v>0</v>
      </c>
    </row>
    <row r="697" spans="1:10" s="75" customFormat="1" ht="54" x14ac:dyDescent="0.25">
      <c r="A697" s="164">
        <v>5892</v>
      </c>
      <c r="B697" s="78" t="s">
        <v>523</v>
      </c>
      <c r="C697" s="58"/>
      <c r="D697" s="58">
        <v>0</v>
      </c>
      <c r="E697" s="58">
        <v>0</v>
      </c>
      <c r="F697" s="58">
        <v>0</v>
      </c>
      <c r="G697" s="58">
        <v>0</v>
      </c>
      <c r="H697" s="58">
        <v>0</v>
      </c>
      <c r="I697" s="58">
        <v>0</v>
      </c>
      <c r="J697" s="58">
        <f t="shared" si="16"/>
        <v>0</v>
      </c>
    </row>
    <row r="698" spans="1:10" s="75" customFormat="1" ht="27" x14ac:dyDescent="0.25">
      <c r="A698" s="164">
        <v>5893</v>
      </c>
      <c r="B698" s="78" t="s">
        <v>524</v>
      </c>
      <c r="C698" s="58"/>
      <c r="D698" s="58">
        <v>0</v>
      </c>
      <c r="E698" s="58">
        <v>0</v>
      </c>
      <c r="F698" s="58">
        <v>0</v>
      </c>
      <c r="G698" s="58">
        <v>0</v>
      </c>
      <c r="H698" s="58">
        <v>0</v>
      </c>
      <c r="I698" s="58">
        <v>0</v>
      </c>
      <c r="J698" s="58">
        <f t="shared" si="16"/>
        <v>0</v>
      </c>
    </row>
    <row r="699" spans="1:10" s="75" customFormat="1" ht="13.5" x14ac:dyDescent="0.25">
      <c r="A699" s="164">
        <v>5894</v>
      </c>
      <c r="B699" s="78" t="s">
        <v>521</v>
      </c>
      <c r="C699" s="58"/>
      <c r="D699" s="58">
        <v>0</v>
      </c>
      <c r="E699" s="58">
        <v>0</v>
      </c>
      <c r="F699" s="58">
        <v>0</v>
      </c>
      <c r="G699" s="58">
        <v>0</v>
      </c>
      <c r="H699" s="58">
        <v>0</v>
      </c>
      <c r="I699" s="58">
        <v>0</v>
      </c>
      <c r="J699" s="58">
        <f t="shared" si="16"/>
        <v>0</v>
      </c>
    </row>
    <row r="700" spans="1:10" s="75" customFormat="1" ht="13.5" x14ac:dyDescent="0.25">
      <c r="A700" s="163">
        <v>5900</v>
      </c>
      <c r="B700" s="79" t="s">
        <v>525</v>
      </c>
      <c r="C700" s="58"/>
      <c r="D700" s="58">
        <v>0</v>
      </c>
      <c r="E700" s="58"/>
      <c r="F700" s="58"/>
      <c r="G700" s="58"/>
      <c r="H700" s="58"/>
      <c r="I700" s="58">
        <v>0</v>
      </c>
      <c r="J700" s="58">
        <f t="shared" si="16"/>
        <v>0</v>
      </c>
    </row>
    <row r="701" spans="1:10" s="75" customFormat="1" ht="13.5" x14ac:dyDescent="0.25">
      <c r="A701" s="164">
        <v>591</v>
      </c>
      <c r="B701" s="78" t="s">
        <v>526</v>
      </c>
      <c r="C701" s="58"/>
      <c r="D701" s="58">
        <v>0</v>
      </c>
      <c r="E701" s="58"/>
      <c r="F701" s="58"/>
      <c r="G701" s="58"/>
      <c r="H701" s="58"/>
      <c r="I701" s="58">
        <v>0</v>
      </c>
      <c r="J701" s="58">
        <f t="shared" si="16"/>
        <v>0</v>
      </c>
    </row>
    <row r="702" spans="1:10" s="75" customFormat="1" ht="13.5" x14ac:dyDescent="0.25">
      <c r="A702" s="164">
        <v>5911</v>
      </c>
      <c r="B702" s="78" t="s">
        <v>526</v>
      </c>
      <c r="C702" s="58"/>
      <c r="D702" s="58">
        <v>0</v>
      </c>
      <c r="E702" s="58">
        <v>30000</v>
      </c>
      <c r="F702" s="58">
        <v>0</v>
      </c>
      <c r="G702" s="58">
        <v>0</v>
      </c>
      <c r="H702" s="58">
        <v>370000</v>
      </c>
      <c r="I702" s="58">
        <v>0</v>
      </c>
      <c r="J702" s="58">
        <f t="shared" si="16"/>
        <v>400000</v>
      </c>
    </row>
    <row r="703" spans="1:10" s="75" customFormat="1" ht="13.5" x14ac:dyDescent="0.25">
      <c r="A703" s="164">
        <v>592</v>
      </c>
      <c r="B703" s="78" t="s">
        <v>527</v>
      </c>
      <c r="C703" s="58"/>
      <c r="D703" s="58">
        <v>0</v>
      </c>
      <c r="E703" s="58">
        <v>0</v>
      </c>
      <c r="F703" s="58">
        <v>0</v>
      </c>
      <c r="G703" s="58">
        <v>0</v>
      </c>
      <c r="H703" s="58">
        <v>0</v>
      </c>
      <c r="I703" s="58">
        <v>0</v>
      </c>
      <c r="J703" s="58">
        <f t="shared" si="16"/>
        <v>0</v>
      </c>
    </row>
    <row r="704" spans="1:10" s="75" customFormat="1" ht="13.5" x14ac:dyDescent="0.25">
      <c r="A704" s="164">
        <v>5921</v>
      </c>
      <c r="B704" s="78" t="s">
        <v>527</v>
      </c>
      <c r="C704" s="58"/>
      <c r="D704" s="58">
        <v>0</v>
      </c>
      <c r="E704" s="58">
        <v>0</v>
      </c>
      <c r="F704" s="58">
        <v>0</v>
      </c>
      <c r="G704" s="58">
        <v>0</v>
      </c>
      <c r="H704" s="58">
        <v>0</v>
      </c>
      <c r="I704" s="58">
        <v>0</v>
      </c>
      <c r="J704" s="58">
        <f t="shared" si="16"/>
        <v>0</v>
      </c>
    </row>
    <row r="705" spans="1:10" s="75" customFormat="1" ht="13.5" x14ac:dyDescent="0.25">
      <c r="A705" s="164">
        <v>593</v>
      </c>
      <c r="B705" s="78" t="s">
        <v>528</v>
      </c>
      <c r="C705" s="58"/>
      <c r="D705" s="58">
        <v>0</v>
      </c>
      <c r="E705" s="58">
        <v>0</v>
      </c>
      <c r="F705" s="58">
        <v>0</v>
      </c>
      <c r="G705" s="58">
        <v>0</v>
      </c>
      <c r="H705" s="58">
        <v>0</v>
      </c>
      <c r="I705" s="58">
        <v>0</v>
      </c>
      <c r="J705" s="58">
        <f t="shared" si="16"/>
        <v>0</v>
      </c>
    </row>
    <row r="706" spans="1:10" s="75" customFormat="1" ht="13.5" x14ac:dyDescent="0.25">
      <c r="A706" s="164">
        <v>5931</v>
      </c>
      <c r="B706" s="78" t="s">
        <v>528</v>
      </c>
      <c r="C706" s="58"/>
      <c r="D706" s="58">
        <v>0</v>
      </c>
      <c r="E706" s="58">
        <v>0</v>
      </c>
      <c r="F706" s="58">
        <v>0</v>
      </c>
      <c r="G706" s="58">
        <v>0</v>
      </c>
      <c r="H706" s="58">
        <v>0</v>
      </c>
      <c r="I706" s="58">
        <v>0</v>
      </c>
      <c r="J706" s="58">
        <f t="shared" si="16"/>
        <v>0</v>
      </c>
    </row>
    <row r="707" spans="1:10" s="75" customFormat="1" ht="13.5" x14ac:dyDescent="0.25">
      <c r="A707" s="164">
        <v>594</v>
      </c>
      <c r="B707" s="78" t="s">
        <v>529</v>
      </c>
      <c r="C707" s="58"/>
      <c r="D707" s="58">
        <v>0</v>
      </c>
      <c r="E707" s="58">
        <v>0</v>
      </c>
      <c r="F707" s="58">
        <v>0</v>
      </c>
      <c r="G707" s="58">
        <v>0</v>
      </c>
      <c r="H707" s="58">
        <v>0</v>
      </c>
      <c r="I707" s="58">
        <v>0</v>
      </c>
      <c r="J707" s="58">
        <f t="shared" si="16"/>
        <v>0</v>
      </c>
    </row>
    <row r="708" spans="1:10" s="75" customFormat="1" ht="13.5" x14ac:dyDescent="0.25">
      <c r="A708" s="164">
        <v>5941</v>
      </c>
      <c r="B708" s="78" t="s">
        <v>529</v>
      </c>
      <c r="C708" s="58"/>
      <c r="D708" s="58">
        <v>0</v>
      </c>
      <c r="E708" s="58">
        <v>0</v>
      </c>
      <c r="F708" s="58">
        <v>0</v>
      </c>
      <c r="G708" s="58">
        <v>0</v>
      </c>
      <c r="H708" s="58">
        <v>0</v>
      </c>
      <c r="I708" s="58">
        <v>0</v>
      </c>
      <c r="J708" s="58">
        <f t="shared" si="16"/>
        <v>0</v>
      </c>
    </row>
    <row r="709" spans="1:10" s="75" customFormat="1" ht="13.5" x14ac:dyDescent="0.25">
      <c r="A709" s="164">
        <v>595</v>
      </c>
      <c r="B709" s="78" t="s">
        <v>530</v>
      </c>
      <c r="C709" s="58"/>
      <c r="D709" s="58">
        <v>0</v>
      </c>
      <c r="E709" s="58">
        <v>0</v>
      </c>
      <c r="F709" s="58">
        <v>0</v>
      </c>
      <c r="G709" s="58">
        <v>0</v>
      </c>
      <c r="H709" s="58">
        <v>0</v>
      </c>
      <c r="I709" s="58">
        <v>0</v>
      </c>
      <c r="J709" s="58">
        <f t="shared" si="16"/>
        <v>0</v>
      </c>
    </row>
    <row r="710" spans="1:10" s="75" customFormat="1" ht="13.5" x14ac:dyDescent="0.25">
      <c r="A710" s="164">
        <v>5951</v>
      </c>
      <c r="B710" s="78" t="s">
        <v>530</v>
      </c>
      <c r="C710" s="58"/>
      <c r="D710" s="58">
        <v>0</v>
      </c>
      <c r="E710" s="58">
        <v>0</v>
      </c>
      <c r="F710" s="58">
        <v>0</v>
      </c>
      <c r="G710" s="58">
        <v>0</v>
      </c>
      <c r="H710" s="58">
        <v>0</v>
      </c>
      <c r="I710" s="58">
        <v>0</v>
      </c>
      <c r="J710" s="58">
        <f t="shared" si="16"/>
        <v>0</v>
      </c>
    </row>
    <row r="711" spans="1:10" s="75" customFormat="1" ht="13.5" x14ac:dyDescent="0.25">
      <c r="A711" s="164">
        <v>596</v>
      </c>
      <c r="B711" s="78" t="s">
        <v>531</v>
      </c>
      <c r="C711" s="58"/>
      <c r="D711" s="58">
        <v>0</v>
      </c>
      <c r="E711" s="58">
        <v>0</v>
      </c>
      <c r="F711" s="58">
        <v>0</v>
      </c>
      <c r="G711" s="58">
        <v>0</v>
      </c>
      <c r="H711" s="58">
        <v>0</v>
      </c>
      <c r="I711" s="58">
        <v>0</v>
      </c>
      <c r="J711" s="58">
        <f t="shared" si="16"/>
        <v>0</v>
      </c>
    </row>
    <row r="712" spans="1:10" s="75" customFormat="1" ht="13.5" x14ac:dyDescent="0.25">
      <c r="A712" s="164">
        <v>5961</v>
      </c>
      <c r="B712" s="78" t="s">
        <v>531</v>
      </c>
      <c r="C712" s="58"/>
      <c r="D712" s="58">
        <v>0</v>
      </c>
      <c r="E712" s="58">
        <v>0</v>
      </c>
      <c r="F712" s="58">
        <v>0</v>
      </c>
      <c r="G712" s="58">
        <v>0</v>
      </c>
      <c r="H712" s="58">
        <v>0</v>
      </c>
      <c r="I712" s="58">
        <v>0</v>
      </c>
      <c r="J712" s="58">
        <f t="shared" si="16"/>
        <v>0</v>
      </c>
    </row>
    <row r="713" spans="1:10" s="75" customFormat="1" ht="27" x14ac:dyDescent="0.25">
      <c r="A713" s="164">
        <v>597</v>
      </c>
      <c r="B713" s="78" t="s">
        <v>532</v>
      </c>
      <c r="C713" s="58"/>
      <c r="D713" s="58">
        <v>0</v>
      </c>
      <c r="E713" s="58">
        <v>0</v>
      </c>
      <c r="F713" s="58">
        <v>0</v>
      </c>
      <c r="G713" s="58">
        <v>0</v>
      </c>
      <c r="H713" s="58">
        <v>0</v>
      </c>
      <c r="I713" s="58">
        <v>0</v>
      </c>
      <c r="J713" s="58">
        <f t="shared" si="16"/>
        <v>0</v>
      </c>
    </row>
    <row r="714" spans="1:10" s="75" customFormat="1" ht="27" x14ac:dyDescent="0.25">
      <c r="A714" s="164">
        <v>5971</v>
      </c>
      <c r="B714" s="78" t="s">
        <v>532</v>
      </c>
      <c r="C714" s="58"/>
      <c r="D714" s="58">
        <v>0</v>
      </c>
      <c r="E714" s="58">
        <v>0</v>
      </c>
      <c r="F714" s="58">
        <v>0</v>
      </c>
      <c r="G714" s="58">
        <v>0</v>
      </c>
      <c r="H714" s="58">
        <v>0</v>
      </c>
      <c r="I714" s="58">
        <v>0</v>
      </c>
      <c r="J714" s="58">
        <f t="shared" si="16"/>
        <v>0</v>
      </c>
    </row>
    <row r="715" spans="1:10" s="75" customFormat="1" ht="27" x14ac:dyDescent="0.25">
      <c r="A715" s="164">
        <v>598</v>
      </c>
      <c r="B715" s="78" t="s">
        <v>533</v>
      </c>
      <c r="C715" s="58"/>
      <c r="D715" s="58">
        <v>0</v>
      </c>
      <c r="E715" s="58">
        <v>0</v>
      </c>
      <c r="F715" s="58">
        <v>0</v>
      </c>
      <c r="G715" s="58">
        <v>0</v>
      </c>
      <c r="H715" s="58">
        <v>0</v>
      </c>
      <c r="I715" s="58">
        <v>0</v>
      </c>
      <c r="J715" s="58">
        <f t="shared" si="16"/>
        <v>0</v>
      </c>
    </row>
    <row r="716" spans="1:10" s="75" customFormat="1" ht="27" x14ac:dyDescent="0.25">
      <c r="A716" s="164">
        <v>5981</v>
      </c>
      <c r="B716" s="78" t="s">
        <v>533</v>
      </c>
      <c r="C716" s="58"/>
      <c r="D716" s="58">
        <v>0</v>
      </c>
      <c r="E716" s="58">
        <v>0</v>
      </c>
      <c r="F716" s="58">
        <v>0</v>
      </c>
      <c r="G716" s="58">
        <v>0</v>
      </c>
      <c r="H716" s="58">
        <v>0</v>
      </c>
      <c r="I716" s="58">
        <v>0</v>
      </c>
      <c r="J716" s="58">
        <f t="shared" si="16"/>
        <v>0</v>
      </c>
    </row>
    <row r="717" spans="1:10" s="75" customFormat="1" ht="13.5" x14ac:dyDescent="0.25">
      <c r="A717" s="164">
        <v>599</v>
      </c>
      <c r="B717" s="78" t="s">
        <v>534</v>
      </c>
      <c r="C717" s="58"/>
      <c r="D717" s="58">
        <v>0</v>
      </c>
      <c r="E717" s="58">
        <v>0</v>
      </c>
      <c r="F717" s="58">
        <v>0</v>
      </c>
      <c r="G717" s="58">
        <v>0</v>
      </c>
      <c r="H717" s="58">
        <v>0</v>
      </c>
      <c r="I717" s="58">
        <v>0</v>
      </c>
      <c r="J717" s="58">
        <f t="shared" si="16"/>
        <v>0</v>
      </c>
    </row>
    <row r="718" spans="1:10" s="75" customFormat="1" ht="13.5" x14ac:dyDescent="0.25">
      <c r="A718" s="164">
        <v>5991</v>
      </c>
      <c r="B718" s="78" t="s">
        <v>534</v>
      </c>
      <c r="C718" s="58"/>
      <c r="D718" s="58">
        <v>0</v>
      </c>
      <c r="E718" s="58">
        <v>0</v>
      </c>
      <c r="F718" s="58">
        <v>0</v>
      </c>
      <c r="G718" s="58">
        <v>0</v>
      </c>
      <c r="H718" s="58">
        <v>0</v>
      </c>
      <c r="I718" s="58">
        <v>0</v>
      </c>
      <c r="J718" s="58">
        <f t="shared" si="16"/>
        <v>0</v>
      </c>
    </row>
    <row r="719" spans="1:10" s="81" customFormat="1" ht="12.75" x14ac:dyDescent="0.2">
      <c r="A719" s="162"/>
      <c r="B719" s="57" t="s">
        <v>535</v>
      </c>
      <c r="C719" s="57">
        <f>SUM(C601:C718)</f>
        <v>0</v>
      </c>
      <c r="D719" s="57">
        <f t="shared" ref="D719:J719" si="17">SUM(D601:D718)</f>
        <v>0</v>
      </c>
      <c r="E719" s="57">
        <f t="shared" si="17"/>
        <v>380000</v>
      </c>
      <c r="F719" s="57">
        <f t="shared" si="17"/>
        <v>100000</v>
      </c>
      <c r="G719" s="57">
        <f t="shared" si="17"/>
        <v>535527.80000000005</v>
      </c>
      <c r="H719" s="57">
        <f t="shared" si="17"/>
        <v>4221328</v>
      </c>
      <c r="I719" s="57">
        <f t="shared" si="17"/>
        <v>0</v>
      </c>
      <c r="J719" s="57">
        <f t="shared" si="17"/>
        <v>5236855.8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/>
      <c r="J721" s="86">
        <f t="shared" ref="J721:J726" si="18">SUM(C721:I721)</f>
        <v>0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0</v>
      </c>
      <c r="J722" s="36">
        <f t="shared" si="19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98">
        <f>200421+153961-100000</f>
        <v>254382</v>
      </c>
      <c r="G725" s="215"/>
      <c r="H725" s="11"/>
      <c r="I725" s="11"/>
      <c r="J725" s="86">
        <f t="shared" si="18"/>
        <v>254382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8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0</v>
      </c>
      <c r="F727" s="57">
        <f t="shared" si="20"/>
        <v>254382</v>
      </c>
      <c r="G727" s="57">
        <f t="shared" si="20"/>
        <v>0</v>
      </c>
      <c r="H727" s="57">
        <f t="shared" si="20"/>
        <v>0</v>
      </c>
      <c r="I727" s="57">
        <f t="shared" si="20"/>
        <v>0</v>
      </c>
      <c r="J727" s="57">
        <f t="shared" si="20"/>
        <v>254382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209">
        <f t="shared" ref="C729:I729" si="21">C722+C719+C599+C424+C230+C101+C727+C728</f>
        <v>15452467</v>
      </c>
      <c r="D729" s="209">
        <f t="shared" si="21"/>
        <v>15290885.749999998</v>
      </c>
      <c r="E729" s="209">
        <f t="shared" si="21"/>
        <v>1900000</v>
      </c>
      <c r="F729" s="209">
        <f>F722+F719+F599+F424+F230+F101+F727+F728</f>
        <v>2989417</v>
      </c>
      <c r="G729" s="209">
        <f t="shared" si="21"/>
        <v>2002691.0000000002</v>
      </c>
      <c r="H729" s="209">
        <f t="shared" si="21"/>
        <v>4323082</v>
      </c>
      <c r="I729" s="209" t="e">
        <f t="shared" si="21"/>
        <v>#REF!</v>
      </c>
      <c r="J729" s="209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1921128.19</v>
      </c>
      <c r="E731" s="45">
        <v>1900000</v>
      </c>
      <c r="F731" s="45">
        <v>2989417</v>
      </c>
      <c r="G731" s="45">
        <v>4433691</v>
      </c>
      <c r="H731" s="45">
        <v>4323082</v>
      </c>
    </row>
    <row r="732" spans="1:10" x14ac:dyDescent="0.25">
      <c r="B732" s="45" t="s">
        <v>643</v>
      </c>
      <c r="C732" s="200">
        <v>14901031</v>
      </c>
      <c r="D732" s="200">
        <v>13369757.560000001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14901031</v>
      </c>
      <c r="D733" s="207">
        <f t="shared" ref="D733:I733" si="22">D732+D731</f>
        <v>15290885.75</v>
      </c>
      <c r="E733" s="207">
        <f t="shared" si="22"/>
        <v>1900000</v>
      </c>
      <c r="F733" s="207">
        <f t="shared" si="22"/>
        <v>2989417</v>
      </c>
      <c r="G733" s="207">
        <f t="shared" si="22"/>
        <v>4433691</v>
      </c>
      <c r="H733" s="207">
        <f t="shared" si="22"/>
        <v>4323082</v>
      </c>
      <c r="I733" s="207">
        <f t="shared" si="22"/>
        <v>0</v>
      </c>
    </row>
    <row r="734" spans="1:10" x14ac:dyDescent="0.25">
      <c r="B734" s="45" t="s">
        <v>646</v>
      </c>
      <c r="C734" s="208">
        <f>C733-C729</f>
        <v>-551436</v>
      </c>
      <c r="D734" s="208">
        <f t="shared" ref="D734:I734" si="23">D733-D729</f>
        <v>0</v>
      </c>
      <c r="E734" s="208">
        <f t="shared" si="23"/>
        <v>0</v>
      </c>
      <c r="F734" s="208">
        <f t="shared" si="23"/>
        <v>0</v>
      </c>
      <c r="G734" s="208">
        <f t="shared" si="23"/>
        <v>2431000</v>
      </c>
      <c r="H734" s="208">
        <f t="shared" si="23"/>
        <v>0</v>
      </c>
      <c r="I734" s="208" t="e">
        <f t="shared" si="23"/>
        <v>#REF!</v>
      </c>
    </row>
  </sheetData>
  <mergeCells count="16">
    <mergeCell ref="J9:J10"/>
    <mergeCell ref="A9:A10"/>
    <mergeCell ref="B9:B10"/>
    <mergeCell ref="C9:C10"/>
    <mergeCell ref="E9:E10"/>
    <mergeCell ref="D9:D10"/>
    <mergeCell ref="G9:G10"/>
    <mergeCell ref="I9:I10"/>
    <mergeCell ref="H9:H10"/>
    <mergeCell ref="E8:F8"/>
    <mergeCell ref="F9:F10"/>
    <mergeCell ref="A5:E5"/>
    <mergeCell ref="A2:E2"/>
    <mergeCell ref="A4:E4"/>
    <mergeCell ref="A3:E3"/>
    <mergeCell ref="A6:E6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2:P734"/>
  <sheetViews>
    <sheetView topLeftCell="A9" zoomScale="73" zoomScaleNormal="73" zoomScaleSheetLayoutView="90" workbookViewId="0">
      <pane xSplit="2" ySplit="3" topLeftCell="C294" activePane="bottomRight" state="frozen"/>
      <selection activeCell="A9" sqref="A9"/>
      <selection pane="topRight" activeCell="C9" sqref="C9"/>
      <selection pane="bottomLeft" activeCell="A12" sqref="A12"/>
      <selection pane="bottomRight" activeCell="E307" sqref="E307"/>
    </sheetView>
  </sheetViews>
  <sheetFormatPr baseColWidth="10" defaultRowHeight="15" x14ac:dyDescent="0.25"/>
  <cols>
    <col min="1" max="1" width="12.7109375" style="172" customWidth="1"/>
    <col min="2" max="2" width="58.85546875" style="45" customWidth="1"/>
    <col min="3" max="3" width="20.85546875" style="45" bestFit="1" customWidth="1"/>
    <col min="4" max="4" width="20" style="45" bestFit="1" customWidth="1"/>
    <col min="5" max="5" width="19.140625" style="45" bestFit="1" customWidth="1"/>
    <col min="6" max="6" width="19.7109375" style="45" customWidth="1"/>
    <col min="7" max="7" width="21.7109375" style="45" customWidth="1"/>
    <col min="8" max="8" width="26.7109375" style="45" bestFit="1" customWidth="1"/>
    <col min="9" max="9" width="31.140625" style="45" bestFit="1" customWidth="1"/>
    <col min="10" max="10" width="20.42578125" style="45" bestFit="1" customWidth="1"/>
    <col min="11" max="11" width="15.7109375" style="45" bestFit="1" customWidth="1"/>
    <col min="12" max="12" width="3.85546875" style="45" customWidth="1"/>
    <col min="13" max="13" width="15.5703125" style="45" bestFit="1" customWidth="1"/>
    <col min="14" max="14" width="13.5703125" style="45" bestFit="1" customWidth="1"/>
    <col min="15" max="16" width="15.140625" style="45" bestFit="1" customWidth="1"/>
    <col min="17" max="16384" width="11.42578125" style="45"/>
  </cols>
  <sheetData>
    <row r="2" spans="1:16" ht="17.25" customHeight="1" x14ac:dyDescent="0.25">
      <c r="A2" s="248" t="s">
        <v>605</v>
      </c>
      <c r="B2" s="248"/>
      <c r="C2" s="248"/>
      <c r="D2" s="248"/>
      <c r="E2" s="248"/>
    </row>
    <row r="3" spans="1:16" ht="17.25" customHeight="1" x14ac:dyDescent="0.25">
      <c r="A3" s="248" t="s">
        <v>606</v>
      </c>
      <c r="B3" s="248"/>
      <c r="C3" s="248"/>
      <c r="D3" s="248"/>
      <c r="E3" s="248"/>
    </row>
    <row r="4" spans="1:16" x14ac:dyDescent="0.25">
      <c r="A4" s="249" t="s">
        <v>19</v>
      </c>
      <c r="B4" s="249"/>
      <c r="C4" s="249"/>
      <c r="D4" s="249"/>
      <c r="E4" s="249"/>
    </row>
    <row r="5" spans="1:16" ht="17.25" customHeight="1" x14ac:dyDescent="0.25">
      <c r="A5" s="250" t="s">
        <v>18</v>
      </c>
      <c r="B5" s="250"/>
      <c r="C5" s="250"/>
      <c r="D5" s="250"/>
      <c r="E5" s="250"/>
    </row>
    <row r="6" spans="1:16" ht="17.25" customHeight="1" x14ac:dyDescent="0.25">
      <c r="A6" s="251" t="s">
        <v>20</v>
      </c>
      <c r="B6" s="251"/>
      <c r="C6" s="251"/>
      <c r="D6" s="251"/>
      <c r="E6" s="251"/>
    </row>
    <row r="8" spans="1:16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6" s="72" customFormat="1" ht="25.5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1" t="s">
        <v>539</v>
      </c>
      <c r="G9" s="235" t="s">
        <v>22</v>
      </c>
      <c r="H9" s="235" t="s">
        <v>21</v>
      </c>
      <c r="I9" s="234" t="s">
        <v>638</v>
      </c>
      <c r="J9" s="237" t="s">
        <v>0</v>
      </c>
      <c r="K9" s="72" t="s">
        <v>611</v>
      </c>
      <c r="L9" s="72" t="s">
        <v>612</v>
      </c>
      <c r="M9" s="72" t="s">
        <v>613</v>
      </c>
      <c r="N9" s="72" t="s">
        <v>614</v>
      </c>
      <c r="O9" s="72" t="s">
        <v>615</v>
      </c>
      <c r="P9" s="72" t="s">
        <v>616</v>
      </c>
    </row>
    <row r="10" spans="1:16" s="72" customFormat="1" ht="48" customHeight="1" x14ac:dyDescent="0.2">
      <c r="A10" s="240"/>
      <c r="B10" s="242"/>
      <c r="C10" s="244"/>
      <c r="D10" s="244"/>
      <c r="E10" s="242"/>
      <c r="F10" s="242"/>
      <c r="G10" s="236"/>
      <c r="H10" s="236"/>
      <c r="I10" s="234"/>
      <c r="J10" s="238"/>
      <c r="K10" s="72">
        <f>D734</f>
        <v>0</v>
      </c>
      <c r="L10" s="72">
        <f t="shared" ref="L10:P10" si="0">E730</f>
        <v>0</v>
      </c>
      <c r="M10" s="185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</row>
    <row r="11" spans="1:16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6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15" customHeight="1" x14ac:dyDescent="0.25">
      <c r="A13" s="160">
        <v>1100</v>
      </c>
      <c r="B13" s="76" t="s">
        <v>24</v>
      </c>
      <c r="C13" s="56"/>
      <c r="D13" s="56"/>
      <c r="E13" s="58"/>
      <c r="F13" s="58"/>
      <c r="G13" s="58"/>
      <c r="H13" s="58"/>
      <c r="I13" s="58"/>
      <c r="J13" s="58">
        <f>SUM(C13:I13)</f>
        <v>0</v>
      </c>
    </row>
    <row r="14" spans="1:16" s="75" customFormat="1" ht="15" customHeight="1" x14ac:dyDescent="0.25">
      <c r="A14" s="161">
        <v>111</v>
      </c>
      <c r="B14" s="56" t="s">
        <v>25</v>
      </c>
      <c r="C14" s="56"/>
      <c r="D14" s="56"/>
      <c r="E14" s="58"/>
      <c r="F14" s="58"/>
      <c r="G14" s="58"/>
      <c r="H14" s="58"/>
      <c r="I14" s="58"/>
      <c r="J14" s="58">
        <f t="shared" ref="J14:J77" si="1">SUM(C14:I14)</f>
        <v>0</v>
      </c>
    </row>
    <row r="15" spans="1:16" s="75" customFormat="1" ht="13.5" x14ac:dyDescent="0.25">
      <c r="A15" s="161">
        <v>1111</v>
      </c>
      <c r="B15" s="56" t="s">
        <v>26</v>
      </c>
      <c r="C15" s="56"/>
      <c r="D15" s="56"/>
      <c r="E15" s="58"/>
      <c r="F15" s="58"/>
      <c r="G15" s="58"/>
      <c r="H15" s="58"/>
      <c r="I15" s="58"/>
      <c r="J15" s="58">
        <f t="shared" si="1"/>
        <v>0</v>
      </c>
    </row>
    <row r="16" spans="1:16" s="75" customFormat="1" ht="13.5" x14ac:dyDescent="0.25">
      <c r="A16" s="161">
        <v>113</v>
      </c>
      <c r="B16" s="56" t="s">
        <v>27</v>
      </c>
      <c r="C16" s="56"/>
      <c r="D16" s="56"/>
      <c r="E16" s="58"/>
      <c r="F16" s="58"/>
      <c r="G16" s="58"/>
      <c r="H16" s="58"/>
      <c r="I16" s="58"/>
      <c r="J16" s="58">
        <f t="shared" si="1"/>
        <v>0</v>
      </c>
    </row>
    <row r="17" spans="1:10" s="75" customFormat="1" x14ac:dyDescent="0.25">
      <c r="A17" s="161">
        <v>1131</v>
      </c>
      <c r="B17" s="56" t="s">
        <v>10</v>
      </c>
      <c r="C17" s="198">
        <f>14526263.51-1651262.37</f>
        <v>12875001.140000001</v>
      </c>
      <c r="D17" s="198">
        <f>14035037.21-544916.28</f>
        <v>13490120.930000002</v>
      </c>
      <c r="E17" s="58"/>
      <c r="F17" s="58"/>
      <c r="G17" s="58"/>
      <c r="H17" s="58"/>
      <c r="I17" s="58"/>
      <c r="J17" s="58">
        <f t="shared" si="1"/>
        <v>26365122.07</v>
      </c>
    </row>
    <row r="18" spans="1:10" s="75" customFormat="1" ht="13.5" x14ac:dyDescent="0.25">
      <c r="A18" s="161">
        <v>114</v>
      </c>
      <c r="B18" s="56" t="s">
        <v>28</v>
      </c>
      <c r="C18" s="56"/>
      <c r="D18" s="56"/>
      <c r="E18" s="58"/>
      <c r="F18" s="58"/>
      <c r="G18" s="58"/>
      <c r="H18" s="58"/>
      <c r="I18" s="58"/>
      <c r="J18" s="58">
        <f t="shared" si="1"/>
        <v>0</v>
      </c>
    </row>
    <row r="19" spans="1:10" s="75" customFormat="1" ht="13.5" x14ac:dyDescent="0.25">
      <c r="A19" s="161">
        <v>1141</v>
      </c>
      <c r="B19" s="56" t="s">
        <v>29</v>
      </c>
      <c r="C19" s="56"/>
      <c r="D19" s="56"/>
      <c r="E19" s="58"/>
      <c r="F19" s="58"/>
      <c r="G19" s="58"/>
      <c r="H19" s="58"/>
      <c r="I19" s="58"/>
      <c r="J19" s="58">
        <f t="shared" si="1"/>
        <v>0</v>
      </c>
    </row>
    <row r="20" spans="1:10" s="75" customFormat="1" ht="13.5" x14ac:dyDescent="0.25">
      <c r="A20" s="160">
        <v>1200</v>
      </c>
      <c r="B20" s="77" t="s">
        <v>30</v>
      </c>
      <c r="C20" s="56"/>
      <c r="D20" s="56"/>
      <c r="E20" s="58"/>
      <c r="F20" s="58"/>
      <c r="G20" s="58"/>
      <c r="H20" s="58"/>
      <c r="I20" s="58"/>
      <c r="J20" s="58">
        <f t="shared" si="1"/>
        <v>0</v>
      </c>
    </row>
    <row r="21" spans="1:10" s="75" customFormat="1" ht="13.5" x14ac:dyDescent="0.25">
      <c r="A21" s="161">
        <v>121</v>
      </c>
      <c r="B21" s="56" t="s">
        <v>31</v>
      </c>
      <c r="C21" s="56"/>
      <c r="D21" s="56"/>
      <c r="E21" s="58"/>
      <c r="F21" s="58"/>
      <c r="G21" s="58"/>
      <c r="H21" s="58"/>
      <c r="I21" s="58"/>
      <c r="J21" s="58">
        <f t="shared" si="1"/>
        <v>0</v>
      </c>
    </row>
    <row r="22" spans="1:10" s="75" customFormat="1" ht="13.5" x14ac:dyDescent="0.25">
      <c r="A22" s="161">
        <v>1211</v>
      </c>
      <c r="B22" s="56" t="s">
        <v>32</v>
      </c>
      <c r="C22" s="56"/>
      <c r="E22" s="58"/>
      <c r="F22" s="86">
        <v>730000</v>
      </c>
      <c r="G22" s="58"/>
      <c r="H22" s="58"/>
      <c r="I22" s="58"/>
      <c r="J22" s="58">
        <f t="shared" si="1"/>
        <v>730000</v>
      </c>
    </row>
    <row r="23" spans="1:10" s="75" customFormat="1" ht="13.5" x14ac:dyDescent="0.25">
      <c r="A23" s="161">
        <v>122</v>
      </c>
      <c r="B23" s="56" t="s">
        <v>33</v>
      </c>
      <c r="C23" s="56"/>
      <c r="D23" s="56"/>
      <c r="E23" s="58"/>
      <c r="F23" s="58"/>
      <c r="G23" s="58"/>
      <c r="H23" s="58"/>
      <c r="I23" s="58"/>
      <c r="J23" s="58">
        <f t="shared" si="1"/>
        <v>0</v>
      </c>
    </row>
    <row r="24" spans="1:10" s="75" customFormat="1" ht="13.5" x14ac:dyDescent="0.25">
      <c r="A24" s="161">
        <v>1221</v>
      </c>
      <c r="B24" s="56" t="s">
        <v>34</v>
      </c>
      <c r="C24" s="56"/>
      <c r="D24" s="56"/>
      <c r="E24" s="58"/>
      <c r="F24" s="58"/>
      <c r="G24" s="58"/>
      <c r="H24" s="58"/>
      <c r="I24" s="58"/>
      <c r="J24" s="58">
        <f t="shared" si="1"/>
        <v>0</v>
      </c>
    </row>
    <row r="25" spans="1:10" s="75" customFormat="1" ht="13.5" x14ac:dyDescent="0.25">
      <c r="A25" s="161">
        <v>123</v>
      </c>
      <c r="B25" s="56" t="s">
        <v>35</v>
      </c>
      <c r="C25" s="56"/>
      <c r="D25" s="56"/>
      <c r="E25" s="58"/>
      <c r="F25" s="58"/>
      <c r="G25" s="58"/>
      <c r="H25" s="58"/>
      <c r="I25" s="58"/>
      <c r="J25" s="58">
        <f t="shared" si="1"/>
        <v>0</v>
      </c>
    </row>
    <row r="26" spans="1:10" s="75" customFormat="1" ht="13.5" x14ac:dyDescent="0.25">
      <c r="A26" s="161">
        <v>1231</v>
      </c>
      <c r="B26" s="56" t="s">
        <v>36</v>
      </c>
      <c r="C26" s="56"/>
      <c r="D26" s="58"/>
      <c r="E26" s="58"/>
      <c r="F26" s="58"/>
      <c r="G26" s="58"/>
      <c r="H26" s="58"/>
      <c r="I26" s="58"/>
      <c r="J26" s="58">
        <f t="shared" si="1"/>
        <v>0</v>
      </c>
    </row>
    <row r="27" spans="1:10" s="75" customFormat="1" ht="13.5" x14ac:dyDescent="0.25">
      <c r="A27" s="161">
        <v>1232</v>
      </c>
      <c r="B27" s="56" t="s">
        <v>37</v>
      </c>
      <c r="C27" s="56"/>
      <c r="D27" s="58"/>
      <c r="E27" s="58"/>
      <c r="F27" s="58"/>
      <c r="G27" s="58"/>
      <c r="H27" s="58"/>
      <c r="I27" s="58"/>
      <c r="J27" s="58">
        <f t="shared" si="1"/>
        <v>0</v>
      </c>
    </row>
    <row r="28" spans="1:10" s="75" customFormat="1" ht="27" x14ac:dyDescent="0.25">
      <c r="A28" s="161">
        <v>124</v>
      </c>
      <c r="B28" s="78" t="s">
        <v>38</v>
      </c>
      <c r="C28" s="56"/>
      <c r="D28" s="58"/>
      <c r="E28" s="58"/>
      <c r="F28" s="58"/>
      <c r="G28" s="58"/>
      <c r="H28" s="58"/>
      <c r="I28" s="58"/>
      <c r="J28" s="58">
        <f t="shared" si="1"/>
        <v>0</v>
      </c>
    </row>
    <row r="29" spans="1:10" s="75" customFormat="1" ht="27" x14ac:dyDescent="0.25">
      <c r="A29" s="161">
        <v>1241</v>
      </c>
      <c r="B29" s="78" t="s">
        <v>39</v>
      </c>
      <c r="C29" s="56"/>
      <c r="D29" s="58"/>
      <c r="E29" s="58"/>
      <c r="F29" s="58"/>
      <c r="G29" s="58"/>
      <c r="H29" s="58"/>
      <c r="I29" s="58"/>
      <c r="J29" s="58">
        <f t="shared" si="1"/>
        <v>0</v>
      </c>
    </row>
    <row r="30" spans="1:10" s="75" customFormat="1" ht="13.5" x14ac:dyDescent="0.25">
      <c r="A30" s="160">
        <v>1300</v>
      </c>
      <c r="B30" s="77" t="s">
        <v>40</v>
      </c>
      <c r="C30" s="56"/>
      <c r="D30" s="58"/>
      <c r="E30" s="58"/>
      <c r="F30" s="58"/>
      <c r="G30" s="58"/>
      <c r="H30" s="58"/>
      <c r="I30" s="58"/>
      <c r="J30" s="58">
        <f t="shared" si="1"/>
        <v>0</v>
      </c>
    </row>
    <row r="31" spans="1:10" s="75" customFormat="1" ht="13.5" x14ac:dyDescent="0.25">
      <c r="A31" s="161">
        <v>131</v>
      </c>
      <c r="B31" s="78" t="s">
        <v>41</v>
      </c>
      <c r="C31" s="56"/>
      <c r="D31" s="58"/>
      <c r="E31" s="58"/>
      <c r="F31" s="58"/>
      <c r="G31" s="58"/>
      <c r="H31" s="58"/>
      <c r="I31" s="58"/>
      <c r="J31" s="58">
        <f t="shared" si="1"/>
        <v>0</v>
      </c>
    </row>
    <row r="32" spans="1:10" s="75" customFormat="1" x14ac:dyDescent="0.25">
      <c r="A32" s="161">
        <v>1311</v>
      </c>
      <c r="B32" s="78" t="s">
        <v>42</v>
      </c>
      <c r="C32" s="198">
        <v>608507.23</v>
      </c>
      <c r="D32" s="198">
        <v>587929.68999999994</v>
      </c>
      <c r="E32" s="58"/>
      <c r="F32" s="58"/>
      <c r="G32" s="58"/>
      <c r="H32" s="58"/>
      <c r="I32" s="58"/>
      <c r="J32" s="58">
        <f t="shared" si="1"/>
        <v>1196436.92</v>
      </c>
    </row>
    <row r="33" spans="1:10" s="75" customFormat="1" ht="27" x14ac:dyDescent="0.25">
      <c r="A33" s="161">
        <v>132</v>
      </c>
      <c r="B33" s="78" t="s">
        <v>43</v>
      </c>
      <c r="C33" s="56"/>
      <c r="D33" s="58"/>
      <c r="E33" s="58"/>
      <c r="F33" s="58"/>
      <c r="G33" s="58"/>
      <c r="H33" s="58"/>
      <c r="I33" s="58"/>
      <c r="J33" s="58">
        <f t="shared" si="1"/>
        <v>0</v>
      </c>
    </row>
    <row r="34" spans="1:10" s="75" customFormat="1" x14ac:dyDescent="0.25">
      <c r="A34" s="161">
        <v>1321</v>
      </c>
      <c r="B34" s="78" t="s">
        <v>44</v>
      </c>
      <c r="C34" s="198">
        <v>968417.57</v>
      </c>
      <c r="D34" s="198">
        <v>935669.15</v>
      </c>
      <c r="E34" s="58"/>
      <c r="F34" s="58"/>
      <c r="G34" s="58"/>
      <c r="H34" s="58"/>
      <c r="I34" s="58"/>
      <c r="J34" s="58">
        <f t="shared" si="1"/>
        <v>1904086.72</v>
      </c>
    </row>
    <row r="35" spans="1:10" s="75" customFormat="1" x14ac:dyDescent="0.25">
      <c r="A35" s="161">
        <v>1322</v>
      </c>
      <c r="B35" s="78" t="s">
        <v>45</v>
      </c>
      <c r="C35" s="198">
        <v>2421043.92</v>
      </c>
      <c r="D35" s="198">
        <v>1559448.58</v>
      </c>
      <c r="E35" s="58"/>
      <c r="F35" s="58"/>
      <c r="G35" s="58"/>
      <c r="H35" s="58"/>
      <c r="I35" s="58"/>
      <c r="J35" s="58">
        <f t="shared" si="1"/>
        <v>3980492.5</v>
      </c>
    </row>
    <row r="36" spans="1:10" s="75" customFormat="1" ht="13.5" x14ac:dyDescent="0.25">
      <c r="A36" s="161">
        <v>133</v>
      </c>
      <c r="B36" s="78" t="s">
        <v>46</v>
      </c>
      <c r="C36" s="56"/>
      <c r="D36" s="58"/>
      <c r="E36" s="58"/>
      <c r="F36" s="58"/>
      <c r="G36" s="58"/>
      <c r="H36" s="58"/>
      <c r="I36" s="58"/>
      <c r="J36" s="58">
        <f t="shared" si="1"/>
        <v>0</v>
      </c>
    </row>
    <row r="37" spans="1:10" s="75" customFormat="1" ht="13.5" x14ac:dyDescent="0.25">
      <c r="A37" s="161">
        <v>1331</v>
      </c>
      <c r="B37" s="78" t="s">
        <v>47</v>
      </c>
      <c r="C37" s="56"/>
      <c r="D37" s="58"/>
      <c r="E37" s="58"/>
      <c r="F37" s="58"/>
      <c r="G37" s="58"/>
      <c r="H37" s="58"/>
      <c r="I37" s="58"/>
      <c r="J37" s="58">
        <f t="shared" si="1"/>
        <v>0</v>
      </c>
    </row>
    <row r="38" spans="1:10" s="75" customFormat="1" ht="27" x14ac:dyDescent="0.25">
      <c r="A38" s="161">
        <v>1332</v>
      </c>
      <c r="B38" s="78" t="s">
        <v>48</v>
      </c>
      <c r="C38" s="56"/>
      <c r="D38" s="58"/>
      <c r="E38" s="58"/>
      <c r="F38" s="58"/>
      <c r="G38" s="58"/>
      <c r="H38" s="58"/>
      <c r="I38" s="58"/>
      <c r="J38" s="58">
        <f t="shared" si="1"/>
        <v>0</v>
      </c>
    </row>
    <row r="39" spans="1:10" s="75" customFormat="1" ht="13.5" x14ac:dyDescent="0.25">
      <c r="A39" s="161">
        <v>134</v>
      </c>
      <c r="B39" s="78" t="s">
        <v>49</v>
      </c>
      <c r="C39" s="56"/>
      <c r="D39" s="58"/>
      <c r="E39" s="58"/>
      <c r="F39" s="58"/>
      <c r="G39" s="58"/>
      <c r="H39" s="58"/>
      <c r="I39" s="58"/>
      <c r="J39" s="58">
        <f t="shared" si="1"/>
        <v>0</v>
      </c>
    </row>
    <row r="40" spans="1:10" s="75" customFormat="1" ht="27" x14ac:dyDescent="0.25">
      <c r="A40" s="161">
        <v>1341</v>
      </c>
      <c r="B40" s="78" t="s">
        <v>50</v>
      </c>
      <c r="C40" s="56"/>
      <c r="D40" s="58"/>
      <c r="E40" s="58"/>
      <c r="F40" s="58"/>
      <c r="G40" s="58"/>
      <c r="H40" s="58"/>
      <c r="I40" s="58"/>
      <c r="J40" s="58">
        <f t="shared" si="1"/>
        <v>0</v>
      </c>
    </row>
    <row r="41" spans="1:10" s="75" customFormat="1" ht="27" x14ac:dyDescent="0.25">
      <c r="A41" s="161">
        <v>1342</v>
      </c>
      <c r="B41" s="78" t="s">
        <v>51</v>
      </c>
      <c r="C41" s="56"/>
      <c r="D41" s="58"/>
      <c r="E41" s="58"/>
      <c r="F41" s="58"/>
      <c r="G41" s="58"/>
      <c r="H41" s="58"/>
      <c r="I41" s="58"/>
      <c r="J41" s="58">
        <f t="shared" si="1"/>
        <v>0</v>
      </c>
    </row>
    <row r="42" spans="1:10" s="75" customFormat="1" x14ac:dyDescent="0.25">
      <c r="A42" s="161">
        <v>1343</v>
      </c>
      <c r="B42" s="78" t="s">
        <v>2</v>
      </c>
      <c r="C42" s="198">
        <v>238612.5</v>
      </c>
      <c r="D42" s="198">
        <v>238612.5</v>
      </c>
      <c r="E42" s="58"/>
      <c r="F42" s="58"/>
      <c r="G42" s="58"/>
      <c r="H42" s="58"/>
      <c r="I42" s="58"/>
      <c r="J42" s="58">
        <f t="shared" si="1"/>
        <v>477225</v>
      </c>
    </row>
    <row r="43" spans="1:10" s="75" customFormat="1" ht="27" x14ac:dyDescent="0.25">
      <c r="A43" s="161">
        <v>1344</v>
      </c>
      <c r="B43" s="78" t="s">
        <v>52</v>
      </c>
      <c r="C43" s="56"/>
      <c r="D43" s="58"/>
      <c r="E43" s="58"/>
      <c r="F43" s="58"/>
      <c r="G43" s="58"/>
      <c r="H43" s="58"/>
      <c r="I43" s="58"/>
      <c r="J43" s="58">
        <f t="shared" si="1"/>
        <v>0</v>
      </c>
    </row>
    <row r="44" spans="1:10" s="75" customFormat="1" ht="13.5" x14ac:dyDescent="0.25">
      <c r="A44" s="161">
        <v>1345</v>
      </c>
      <c r="B44" s="78" t="s">
        <v>53</v>
      </c>
      <c r="C44" s="56"/>
      <c r="D44" s="58"/>
      <c r="E44" s="58"/>
      <c r="F44" s="58"/>
      <c r="G44" s="58"/>
      <c r="H44" s="58"/>
      <c r="I44" s="58"/>
      <c r="J44" s="58">
        <f t="shared" si="1"/>
        <v>0</v>
      </c>
    </row>
    <row r="45" spans="1:10" s="75" customFormat="1" ht="13.5" x14ac:dyDescent="0.25">
      <c r="A45" s="161">
        <v>1346</v>
      </c>
      <c r="B45" s="78" t="s">
        <v>54</v>
      </c>
      <c r="C45" s="56"/>
      <c r="D45" s="58"/>
      <c r="E45" s="58"/>
      <c r="F45" s="58"/>
      <c r="G45" s="58"/>
      <c r="H45" s="58"/>
      <c r="I45" s="58"/>
      <c r="J45" s="58">
        <f t="shared" si="1"/>
        <v>0</v>
      </c>
    </row>
    <row r="46" spans="1:10" s="75" customFormat="1" ht="13.5" x14ac:dyDescent="0.25">
      <c r="A46" s="161">
        <v>1347</v>
      </c>
      <c r="B46" s="78" t="s">
        <v>55</v>
      </c>
      <c r="C46" s="56"/>
      <c r="D46" s="58"/>
      <c r="E46" s="58"/>
      <c r="F46" s="58"/>
      <c r="G46" s="58"/>
      <c r="H46" s="58"/>
      <c r="I46" s="58"/>
      <c r="J46" s="58">
        <f t="shared" si="1"/>
        <v>0</v>
      </c>
    </row>
    <row r="47" spans="1:10" s="75" customFormat="1" ht="13.5" x14ac:dyDescent="0.25">
      <c r="A47" s="161">
        <v>1348</v>
      </c>
      <c r="B47" s="78" t="s">
        <v>56</v>
      </c>
      <c r="C47" s="56"/>
      <c r="D47" s="58"/>
      <c r="E47" s="58"/>
      <c r="F47" s="58"/>
      <c r="G47" s="58"/>
      <c r="H47" s="58"/>
      <c r="I47" s="58"/>
      <c r="J47" s="58">
        <f t="shared" si="1"/>
        <v>0</v>
      </c>
    </row>
    <row r="48" spans="1:10" s="75" customFormat="1" ht="13.5" x14ac:dyDescent="0.25">
      <c r="A48" s="161">
        <v>137</v>
      </c>
      <c r="B48" s="78" t="s">
        <v>57</v>
      </c>
      <c r="C48" s="56"/>
      <c r="D48" s="58"/>
      <c r="E48" s="58"/>
      <c r="F48" s="58"/>
      <c r="G48" s="58"/>
      <c r="H48" s="58"/>
      <c r="I48" s="58"/>
      <c r="J48" s="58">
        <f t="shared" si="1"/>
        <v>0</v>
      </c>
    </row>
    <row r="49" spans="1:10" s="75" customFormat="1" ht="13.5" x14ac:dyDescent="0.25">
      <c r="A49" s="161">
        <v>1371</v>
      </c>
      <c r="B49" s="78" t="s">
        <v>58</v>
      </c>
      <c r="C49" s="56"/>
      <c r="D49" s="58"/>
      <c r="E49" s="58"/>
      <c r="F49" s="58"/>
      <c r="G49" s="58"/>
      <c r="H49" s="58"/>
      <c r="I49" s="58"/>
      <c r="J49" s="58">
        <f t="shared" si="1"/>
        <v>0</v>
      </c>
    </row>
    <row r="50" spans="1:10" s="75" customFormat="1" ht="13.5" x14ac:dyDescent="0.25">
      <c r="A50" s="160">
        <v>1400</v>
      </c>
      <c r="B50" s="79" t="s">
        <v>59</v>
      </c>
      <c r="C50" s="56"/>
      <c r="D50" s="58"/>
      <c r="E50" s="58"/>
      <c r="F50" s="58"/>
      <c r="G50" s="58"/>
      <c r="H50" s="58"/>
      <c r="I50" s="58"/>
      <c r="J50" s="58">
        <f t="shared" si="1"/>
        <v>0</v>
      </c>
    </row>
    <row r="51" spans="1:10" s="75" customFormat="1" ht="13.5" x14ac:dyDescent="0.25">
      <c r="A51" s="161">
        <v>141</v>
      </c>
      <c r="B51" s="78" t="s">
        <v>60</v>
      </c>
      <c r="C51" s="56"/>
      <c r="D51" s="58"/>
      <c r="E51" s="58"/>
      <c r="F51" s="58"/>
      <c r="G51" s="58"/>
      <c r="H51" s="58"/>
      <c r="I51" s="58"/>
      <c r="J51" s="58">
        <f t="shared" si="1"/>
        <v>0</v>
      </c>
    </row>
    <row r="52" spans="1:10" s="75" customFormat="1" x14ac:dyDescent="0.25">
      <c r="A52" s="161">
        <v>1411</v>
      </c>
      <c r="B52" s="78" t="s">
        <v>61</v>
      </c>
      <c r="C52" s="198">
        <v>869092.69</v>
      </c>
      <c r="D52" s="198">
        <v>839703.08</v>
      </c>
      <c r="E52" s="58"/>
      <c r="F52" s="58"/>
      <c r="G52" s="58"/>
      <c r="H52" s="58"/>
      <c r="I52" s="58"/>
      <c r="J52" s="58">
        <f t="shared" si="1"/>
        <v>1708795.77</v>
      </c>
    </row>
    <row r="53" spans="1:10" s="75" customFormat="1" ht="13.5" x14ac:dyDescent="0.25">
      <c r="A53" s="161">
        <v>1412</v>
      </c>
      <c r="B53" s="78" t="s">
        <v>62</v>
      </c>
      <c r="C53" s="56"/>
      <c r="D53" s="58"/>
      <c r="E53" s="58"/>
      <c r="F53" s="58"/>
      <c r="G53" s="58"/>
      <c r="H53" s="58"/>
      <c r="I53" s="58"/>
      <c r="J53" s="58">
        <f t="shared" si="1"/>
        <v>0</v>
      </c>
    </row>
    <row r="54" spans="1:10" s="75" customFormat="1" ht="13.5" x14ac:dyDescent="0.25">
      <c r="A54" s="161">
        <v>1413</v>
      </c>
      <c r="B54" s="78" t="s">
        <v>63</v>
      </c>
      <c r="C54" s="56"/>
      <c r="D54" s="58"/>
      <c r="E54" s="58"/>
      <c r="F54" s="58"/>
      <c r="G54" s="58"/>
      <c r="H54" s="58"/>
      <c r="I54" s="58"/>
      <c r="J54" s="58">
        <f t="shared" si="1"/>
        <v>0</v>
      </c>
    </row>
    <row r="55" spans="1:10" s="75" customFormat="1" ht="13.5" x14ac:dyDescent="0.25">
      <c r="A55" s="161">
        <v>142</v>
      </c>
      <c r="B55" s="78" t="s">
        <v>64</v>
      </c>
      <c r="C55" s="56"/>
      <c r="D55" s="58"/>
      <c r="E55" s="58"/>
      <c r="F55" s="58"/>
      <c r="G55" s="58"/>
      <c r="H55" s="58"/>
      <c r="I55" s="58"/>
      <c r="J55" s="58">
        <f t="shared" si="1"/>
        <v>0</v>
      </c>
    </row>
    <row r="56" spans="1:10" s="75" customFormat="1" x14ac:dyDescent="0.25">
      <c r="A56" s="161">
        <v>1421</v>
      </c>
      <c r="B56" s="78" t="s">
        <v>65</v>
      </c>
      <c r="C56" s="198">
        <v>372468.3</v>
      </c>
      <c r="D56" s="198">
        <v>359872.75</v>
      </c>
      <c r="E56" s="58"/>
      <c r="F56" s="58"/>
      <c r="G56" s="58"/>
      <c r="H56" s="58"/>
      <c r="I56" s="58"/>
      <c r="J56" s="58">
        <f t="shared" si="1"/>
        <v>732341.05</v>
      </c>
    </row>
    <row r="57" spans="1:10" s="75" customFormat="1" ht="13.5" x14ac:dyDescent="0.25">
      <c r="A57" s="161">
        <v>143</v>
      </c>
      <c r="B57" s="78" t="s">
        <v>66</v>
      </c>
      <c r="C57" s="56"/>
      <c r="D57" s="58"/>
      <c r="E57" s="58"/>
      <c r="F57" s="58"/>
      <c r="G57" s="58"/>
      <c r="H57" s="58"/>
      <c r="I57" s="58"/>
      <c r="J57" s="58">
        <f t="shared" si="1"/>
        <v>0</v>
      </c>
    </row>
    <row r="58" spans="1:10" s="75" customFormat="1" x14ac:dyDescent="0.25">
      <c r="A58" s="161">
        <v>1431</v>
      </c>
      <c r="B58" s="78" t="s">
        <v>67</v>
      </c>
      <c r="C58" s="198">
        <v>1427795.13</v>
      </c>
      <c r="D58" s="198">
        <v>1379512.21</v>
      </c>
      <c r="E58" s="58"/>
      <c r="F58" s="58"/>
      <c r="G58" s="58"/>
      <c r="H58" s="58"/>
      <c r="I58" s="58"/>
      <c r="J58" s="58">
        <f t="shared" si="1"/>
        <v>2807307.34</v>
      </c>
    </row>
    <row r="59" spans="1:10" s="75" customFormat="1" x14ac:dyDescent="0.25">
      <c r="A59" s="161">
        <v>1432</v>
      </c>
      <c r="B59" s="78" t="s">
        <v>68</v>
      </c>
      <c r="C59" s="198">
        <v>744936.59</v>
      </c>
      <c r="D59" s="198">
        <v>719745.5</v>
      </c>
      <c r="E59" s="58"/>
      <c r="F59" s="58"/>
      <c r="G59" s="58"/>
      <c r="H59" s="58"/>
      <c r="I59" s="58"/>
      <c r="J59" s="58">
        <f t="shared" si="1"/>
        <v>1464682.0899999999</v>
      </c>
    </row>
    <row r="60" spans="1:10" s="75" customFormat="1" ht="13.5" x14ac:dyDescent="0.25">
      <c r="A60" s="161">
        <v>144</v>
      </c>
      <c r="B60" s="78" t="s">
        <v>69</v>
      </c>
      <c r="C60" s="56"/>
      <c r="D60" s="58"/>
      <c r="E60" s="58"/>
      <c r="F60" s="58"/>
      <c r="G60" s="58"/>
      <c r="H60" s="58"/>
      <c r="I60" s="58"/>
      <c r="J60" s="58">
        <f t="shared" si="1"/>
        <v>0</v>
      </c>
    </row>
    <row r="61" spans="1:10" s="75" customFormat="1" ht="13.5" x14ac:dyDescent="0.25">
      <c r="A61" s="161">
        <v>1441</v>
      </c>
      <c r="B61" s="78" t="s">
        <v>70</v>
      </c>
      <c r="C61" s="56"/>
      <c r="D61" s="58"/>
      <c r="E61" s="58"/>
      <c r="F61" s="58"/>
      <c r="G61" s="58"/>
      <c r="H61" s="58"/>
      <c r="I61" s="58"/>
      <c r="J61" s="58">
        <f t="shared" si="1"/>
        <v>0</v>
      </c>
    </row>
    <row r="62" spans="1:10" s="75" customFormat="1" ht="13.5" x14ac:dyDescent="0.25">
      <c r="A62" s="161">
        <v>1442</v>
      </c>
      <c r="B62" s="78" t="s">
        <v>71</v>
      </c>
      <c r="C62" s="56"/>
      <c r="D62" s="58"/>
      <c r="E62" s="58"/>
      <c r="F62" s="58"/>
      <c r="G62" s="58"/>
      <c r="H62" s="58"/>
      <c r="I62" s="58"/>
      <c r="J62" s="58">
        <f t="shared" si="1"/>
        <v>0</v>
      </c>
    </row>
    <row r="63" spans="1:10" s="75" customFormat="1" ht="13.5" x14ac:dyDescent="0.25">
      <c r="A63" s="160">
        <v>1500</v>
      </c>
      <c r="B63" s="79" t="s">
        <v>72</v>
      </c>
      <c r="C63" s="56"/>
      <c r="D63" s="58"/>
      <c r="E63" s="58"/>
      <c r="F63" s="58"/>
      <c r="G63" s="58"/>
      <c r="H63" s="58"/>
      <c r="I63" s="58"/>
      <c r="J63" s="58">
        <f t="shared" si="1"/>
        <v>0</v>
      </c>
    </row>
    <row r="64" spans="1:10" s="75" customFormat="1" ht="13.5" x14ac:dyDescent="0.25">
      <c r="A64" s="161">
        <v>152</v>
      </c>
      <c r="B64" s="78" t="s">
        <v>73</v>
      </c>
      <c r="C64" s="56"/>
      <c r="D64" s="58"/>
      <c r="E64" s="58"/>
      <c r="F64" s="58"/>
      <c r="G64" s="58"/>
      <c r="H64" s="58"/>
      <c r="I64" s="58"/>
      <c r="J64" s="58">
        <f t="shared" si="1"/>
        <v>0</v>
      </c>
    </row>
    <row r="65" spans="1:10" s="75" customFormat="1" ht="13.5" x14ac:dyDescent="0.25">
      <c r="A65" s="161">
        <v>1521</v>
      </c>
      <c r="B65" s="78" t="s">
        <v>74</v>
      </c>
      <c r="C65" s="56"/>
      <c r="D65" s="86">
        <v>30000</v>
      </c>
      <c r="E65" s="58"/>
      <c r="F65" s="58"/>
      <c r="G65" s="58"/>
      <c r="H65" s="58"/>
      <c r="I65" s="58"/>
      <c r="J65" s="58">
        <f t="shared" si="1"/>
        <v>30000</v>
      </c>
    </row>
    <row r="66" spans="1:10" s="75" customFormat="1" ht="13.5" x14ac:dyDescent="0.25">
      <c r="A66" s="161">
        <v>1522</v>
      </c>
      <c r="B66" s="78" t="s">
        <v>75</v>
      </c>
      <c r="C66" s="56"/>
      <c r="D66" s="58"/>
      <c r="E66" s="58"/>
      <c r="F66" s="58"/>
      <c r="G66" s="58"/>
      <c r="H66" s="58"/>
      <c r="I66" s="58"/>
      <c r="J66" s="58">
        <f t="shared" si="1"/>
        <v>0</v>
      </c>
    </row>
    <row r="67" spans="1:10" s="75" customFormat="1" ht="13.5" x14ac:dyDescent="0.25">
      <c r="A67" s="161">
        <v>1523</v>
      </c>
      <c r="B67" s="78" t="s">
        <v>76</v>
      </c>
      <c r="C67" s="56"/>
      <c r="D67" s="58"/>
      <c r="E67" s="58"/>
      <c r="F67" s="58"/>
      <c r="G67" s="58"/>
      <c r="H67" s="58"/>
      <c r="I67" s="58"/>
      <c r="J67" s="58">
        <f t="shared" si="1"/>
        <v>0</v>
      </c>
    </row>
    <row r="68" spans="1:10" s="75" customFormat="1" ht="13.5" x14ac:dyDescent="0.25">
      <c r="A68" s="161">
        <v>1524</v>
      </c>
      <c r="B68" s="78" t="s">
        <v>77</v>
      </c>
      <c r="C68" s="56"/>
      <c r="D68" s="58"/>
      <c r="E68" s="58"/>
      <c r="F68" s="58"/>
      <c r="G68" s="58"/>
      <c r="H68" s="58"/>
      <c r="I68" s="58"/>
      <c r="J68" s="58">
        <f t="shared" si="1"/>
        <v>0</v>
      </c>
    </row>
    <row r="69" spans="1:10" s="75" customFormat="1" ht="13.5" x14ac:dyDescent="0.25">
      <c r="A69" s="161">
        <v>153</v>
      </c>
      <c r="B69" s="78" t="s">
        <v>78</v>
      </c>
      <c r="C69" s="56"/>
      <c r="D69" s="58"/>
      <c r="E69" s="58"/>
      <c r="F69" s="58"/>
      <c r="G69" s="58"/>
      <c r="H69" s="58"/>
      <c r="I69" s="58"/>
      <c r="J69" s="58">
        <f t="shared" si="1"/>
        <v>0</v>
      </c>
    </row>
    <row r="70" spans="1:10" s="75" customFormat="1" ht="13.5" x14ac:dyDescent="0.25">
      <c r="A70" s="161">
        <v>1531</v>
      </c>
      <c r="B70" s="78" t="s">
        <v>79</v>
      </c>
      <c r="C70" s="56"/>
      <c r="D70" s="58"/>
      <c r="E70" s="58"/>
      <c r="F70" s="58"/>
      <c r="G70" s="58"/>
      <c r="H70" s="58"/>
      <c r="I70" s="58"/>
      <c r="J70" s="58">
        <f t="shared" si="1"/>
        <v>0</v>
      </c>
    </row>
    <row r="71" spans="1:10" s="75" customFormat="1" ht="13.5" x14ac:dyDescent="0.25">
      <c r="A71" s="161">
        <v>154</v>
      </c>
      <c r="B71" s="78" t="s">
        <v>80</v>
      </c>
      <c r="C71" s="56"/>
      <c r="D71" s="58"/>
      <c r="E71" s="58"/>
      <c r="F71" s="58"/>
      <c r="G71" s="58"/>
      <c r="H71" s="58"/>
      <c r="I71" s="58"/>
      <c r="J71" s="58">
        <f t="shared" si="1"/>
        <v>0</v>
      </c>
    </row>
    <row r="72" spans="1:10" s="75" customFormat="1" ht="27" x14ac:dyDescent="0.25">
      <c r="A72" s="161">
        <v>1541</v>
      </c>
      <c r="B72" s="78" t="s">
        <v>81</v>
      </c>
      <c r="C72" s="56"/>
      <c r="D72" s="58"/>
      <c r="E72" s="58"/>
      <c r="F72" s="58"/>
      <c r="G72" s="58"/>
      <c r="H72" s="58"/>
      <c r="I72" s="58"/>
      <c r="J72" s="58">
        <f t="shared" si="1"/>
        <v>0</v>
      </c>
    </row>
    <row r="73" spans="1:10" s="75" customFormat="1" x14ac:dyDescent="0.25">
      <c r="A73" s="161">
        <v>1542</v>
      </c>
      <c r="B73" s="78" t="s">
        <v>82</v>
      </c>
      <c r="C73" s="198">
        <v>1034634.16</v>
      </c>
      <c r="D73" s="58"/>
      <c r="E73" s="58"/>
      <c r="F73" s="58"/>
      <c r="G73" s="58"/>
      <c r="H73" s="58"/>
      <c r="I73" s="58"/>
      <c r="J73" s="58">
        <f t="shared" si="1"/>
        <v>1034634.16</v>
      </c>
    </row>
    <row r="74" spans="1:10" s="75" customFormat="1" ht="13.5" x14ac:dyDescent="0.25">
      <c r="A74" s="161">
        <v>1543</v>
      </c>
      <c r="B74" s="78" t="s">
        <v>83</v>
      </c>
      <c r="C74" s="56"/>
      <c r="D74" s="58"/>
      <c r="E74" s="58"/>
      <c r="F74" s="58"/>
      <c r="G74" s="58"/>
      <c r="H74" s="58"/>
      <c r="I74" s="58"/>
      <c r="J74" s="58">
        <f t="shared" si="1"/>
        <v>0</v>
      </c>
    </row>
    <row r="75" spans="1:10" s="75" customFormat="1" ht="13.5" x14ac:dyDescent="0.25">
      <c r="A75" s="161">
        <v>1544</v>
      </c>
      <c r="B75" s="78" t="s">
        <v>84</v>
      </c>
      <c r="C75" s="56"/>
      <c r="D75" s="58"/>
      <c r="E75" s="58"/>
      <c r="F75" s="58"/>
      <c r="G75" s="58"/>
      <c r="H75" s="58"/>
      <c r="I75" s="58"/>
      <c r="J75" s="58">
        <f t="shared" si="1"/>
        <v>0</v>
      </c>
    </row>
    <row r="76" spans="1:10" s="75" customFormat="1" ht="13.5" x14ac:dyDescent="0.25">
      <c r="A76" s="161">
        <v>1545</v>
      </c>
      <c r="B76" s="78" t="s">
        <v>85</v>
      </c>
      <c r="C76" s="56"/>
      <c r="D76" s="58"/>
      <c r="E76" s="58"/>
      <c r="F76" s="58"/>
      <c r="G76" s="58"/>
      <c r="H76" s="58"/>
      <c r="I76" s="58"/>
      <c r="J76" s="58">
        <f t="shared" si="1"/>
        <v>0</v>
      </c>
    </row>
    <row r="77" spans="1:10" s="75" customFormat="1" ht="13.5" x14ac:dyDescent="0.25">
      <c r="A77" s="161">
        <v>1546</v>
      </c>
      <c r="B77" s="78" t="s">
        <v>86</v>
      </c>
      <c r="C77" s="56"/>
      <c r="D77" s="58"/>
      <c r="E77" s="58"/>
      <c r="F77" s="58"/>
      <c r="G77" s="58"/>
      <c r="H77" s="58"/>
      <c r="I77" s="58"/>
      <c r="J77" s="58">
        <f t="shared" si="1"/>
        <v>0</v>
      </c>
    </row>
    <row r="78" spans="1:10" s="75" customFormat="1" ht="13.5" x14ac:dyDescent="0.25">
      <c r="A78" s="161">
        <v>1547</v>
      </c>
      <c r="B78" s="78" t="s">
        <v>87</v>
      </c>
      <c r="C78" s="56"/>
      <c r="D78" s="58"/>
      <c r="E78" s="58"/>
      <c r="F78" s="58"/>
      <c r="G78" s="58"/>
      <c r="H78" s="58"/>
      <c r="I78" s="58"/>
      <c r="J78" s="58">
        <f t="shared" ref="J78:J100" si="2">SUM(C78:I78)</f>
        <v>0</v>
      </c>
    </row>
    <row r="79" spans="1:10" s="75" customFormat="1" ht="13.5" x14ac:dyDescent="0.25">
      <c r="A79" s="161">
        <v>1548</v>
      </c>
      <c r="B79" s="78" t="s">
        <v>88</v>
      </c>
      <c r="C79" s="56"/>
      <c r="D79" s="58"/>
      <c r="E79" s="58"/>
      <c r="F79" s="58"/>
      <c r="G79" s="58"/>
      <c r="H79" s="58"/>
      <c r="I79" s="58"/>
      <c r="J79" s="58">
        <f t="shared" si="2"/>
        <v>0</v>
      </c>
    </row>
    <row r="80" spans="1:10" s="75" customFormat="1" ht="13.5" x14ac:dyDescent="0.25">
      <c r="A80" s="161">
        <v>155</v>
      </c>
      <c r="B80" s="78" t="s">
        <v>89</v>
      </c>
      <c r="C80" s="56"/>
      <c r="D80" s="58"/>
      <c r="E80" s="58"/>
      <c r="F80" s="58"/>
      <c r="G80" s="58"/>
      <c r="H80" s="58"/>
      <c r="I80" s="58"/>
      <c r="J80" s="58">
        <f t="shared" si="2"/>
        <v>0</v>
      </c>
    </row>
    <row r="81" spans="1:10" s="75" customFormat="1" ht="27" x14ac:dyDescent="0.25">
      <c r="A81" s="161">
        <v>1551</v>
      </c>
      <c r="B81" s="78" t="s">
        <v>90</v>
      </c>
      <c r="C81" s="56"/>
      <c r="D81" s="58"/>
      <c r="E81" s="58"/>
      <c r="F81" s="58"/>
      <c r="G81" s="58"/>
      <c r="H81" s="58"/>
      <c r="I81" s="58"/>
      <c r="J81" s="58">
        <f t="shared" si="2"/>
        <v>0</v>
      </c>
    </row>
    <row r="82" spans="1:10" s="75" customFormat="1" ht="13.5" x14ac:dyDescent="0.25">
      <c r="A82" s="161">
        <v>159</v>
      </c>
      <c r="B82" s="78" t="s">
        <v>91</v>
      </c>
      <c r="C82" s="56"/>
      <c r="D82" s="58"/>
      <c r="E82" s="58"/>
      <c r="F82" s="58"/>
      <c r="G82" s="58"/>
      <c r="H82" s="58"/>
      <c r="I82" s="58"/>
      <c r="J82" s="58">
        <f t="shared" si="2"/>
        <v>0</v>
      </c>
    </row>
    <row r="83" spans="1:10" s="75" customFormat="1" ht="13.5" x14ac:dyDescent="0.25">
      <c r="A83" s="161">
        <v>1591</v>
      </c>
      <c r="B83" s="78" t="s">
        <v>92</v>
      </c>
      <c r="C83" s="56"/>
      <c r="D83" s="58"/>
      <c r="E83" s="58"/>
      <c r="F83" s="58"/>
      <c r="G83" s="58"/>
      <c r="H83" s="58"/>
      <c r="I83" s="58"/>
      <c r="J83" s="58">
        <f t="shared" si="2"/>
        <v>0</v>
      </c>
    </row>
    <row r="84" spans="1:10" s="75" customFormat="1" ht="13.5" x14ac:dyDescent="0.25">
      <c r="A84" s="161">
        <v>1592</v>
      </c>
      <c r="B84" s="78" t="s">
        <v>93</v>
      </c>
      <c r="C84" s="56"/>
      <c r="D84" s="58"/>
      <c r="E84" s="58"/>
      <c r="F84" s="58"/>
      <c r="G84" s="58"/>
      <c r="H84" s="58"/>
      <c r="I84" s="58"/>
      <c r="J84" s="58">
        <f t="shared" si="2"/>
        <v>0</v>
      </c>
    </row>
    <row r="85" spans="1:10" s="75" customFormat="1" ht="13.5" x14ac:dyDescent="0.25">
      <c r="A85" s="161">
        <v>1593</v>
      </c>
      <c r="B85" s="78" t="s">
        <v>94</v>
      </c>
      <c r="C85" s="56"/>
      <c r="D85" s="58"/>
      <c r="E85" s="58"/>
      <c r="F85" s="58"/>
      <c r="G85" s="58"/>
      <c r="H85" s="58"/>
      <c r="I85" s="58"/>
      <c r="J85" s="58">
        <f t="shared" si="2"/>
        <v>0</v>
      </c>
    </row>
    <row r="86" spans="1:10" s="75" customFormat="1" ht="13.5" x14ac:dyDescent="0.25">
      <c r="A86" s="160">
        <v>1600</v>
      </c>
      <c r="B86" s="79" t="s">
        <v>95</v>
      </c>
      <c r="C86" s="56"/>
      <c r="D86" s="58"/>
      <c r="E86" s="58"/>
      <c r="F86" s="58"/>
      <c r="G86" s="58"/>
      <c r="H86" s="58"/>
      <c r="I86" s="58"/>
      <c r="J86" s="58">
        <f t="shared" si="2"/>
        <v>0</v>
      </c>
    </row>
    <row r="87" spans="1:10" s="75" customFormat="1" ht="27" x14ac:dyDescent="0.25">
      <c r="A87" s="161">
        <v>161</v>
      </c>
      <c r="B87" s="78" t="s">
        <v>96</v>
      </c>
      <c r="C87" s="56"/>
      <c r="D87" s="58"/>
      <c r="E87" s="58"/>
      <c r="F87" s="58"/>
      <c r="G87" s="58"/>
      <c r="H87" s="58"/>
      <c r="I87" s="58"/>
      <c r="J87" s="58">
        <f t="shared" si="2"/>
        <v>0</v>
      </c>
    </row>
    <row r="88" spans="1:10" s="75" customFormat="1" ht="13.5" x14ac:dyDescent="0.25">
      <c r="A88" s="161">
        <v>1611</v>
      </c>
      <c r="B88" s="78" t="s">
        <v>97</v>
      </c>
      <c r="C88" s="56"/>
      <c r="D88" s="58"/>
      <c r="E88" s="58"/>
      <c r="F88" s="58"/>
      <c r="G88" s="58"/>
      <c r="H88" s="58"/>
      <c r="I88" s="58"/>
      <c r="J88" s="58">
        <f t="shared" si="2"/>
        <v>0</v>
      </c>
    </row>
    <row r="89" spans="1:10" s="75" customFormat="1" ht="13.5" x14ac:dyDescent="0.25">
      <c r="A89" s="161">
        <v>1612</v>
      </c>
      <c r="B89" s="78" t="s">
        <v>98</v>
      </c>
      <c r="C89" s="56"/>
      <c r="D89" s="58"/>
      <c r="E89" s="58"/>
      <c r="F89" s="58"/>
      <c r="G89" s="58"/>
      <c r="H89" s="58"/>
      <c r="I89" s="58"/>
      <c r="J89" s="58">
        <f t="shared" si="2"/>
        <v>0</v>
      </c>
    </row>
    <row r="90" spans="1:10" s="75" customFormat="1" ht="13.5" x14ac:dyDescent="0.25">
      <c r="A90" s="160">
        <v>1700</v>
      </c>
      <c r="B90" s="80" t="s">
        <v>99</v>
      </c>
      <c r="C90" s="56"/>
      <c r="D90" s="58"/>
      <c r="E90" s="58"/>
      <c r="F90" s="58"/>
      <c r="G90" s="58"/>
      <c r="H90" s="58"/>
      <c r="I90" s="58"/>
      <c r="J90" s="58">
        <f t="shared" si="2"/>
        <v>0</v>
      </c>
    </row>
    <row r="91" spans="1:10" s="75" customFormat="1" ht="13.5" x14ac:dyDescent="0.25">
      <c r="A91" s="161">
        <v>171</v>
      </c>
      <c r="B91" s="78" t="s">
        <v>100</v>
      </c>
      <c r="C91" s="56"/>
      <c r="D91" s="58"/>
      <c r="E91" s="58"/>
      <c r="F91" s="58"/>
      <c r="G91" s="58"/>
      <c r="H91" s="58"/>
      <c r="I91" s="58"/>
      <c r="J91" s="58">
        <f t="shared" si="2"/>
        <v>0</v>
      </c>
    </row>
    <row r="92" spans="1:10" s="75" customFormat="1" ht="13.5" x14ac:dyDescent="0.25">
      <c r="A92" s="161">
        <v>1711</v>
      </c>
      <c r="B92" s="78" t="s">
        <v>101</v>
      </c>
      <c r="C92" s="56"/>
      <c r="D92" s="58"/>
      <c r="E92" s="58"/>
      <c r="F92" s="58"/>
      <c r="G92" s="58"/>
      <c r="H92" s="58"/>
      <c r="I92" s="58"/>
      <c r="J92" s="58">
        <f t="shared" si="2"/>
        <v>0</v>
      </c>
    </row>
    <row r="93" spans="1:10" s="75" customFormat="1" x14ac:dyDescent="0.25">
      <c r="A93" s="161">
        <v>1712</v>
      </c>
      <c r="B93" s="78" t="s">
        <v>102</v>
      </c>
      <c r="C93" s="198">
        <v>755049.6</v>
      </c>
      <c r="D93" s="198">
        <v>755049.6</v>
      </c>
      <c r="E93" s="58"/>
      <c r="F93" s="58"/>
      <c r="G93" s="58"/>
      <c r="H93" s="58"/>
      <c r="I93" s="58"/>
      <c r="J93" s="58">
        <f t="shared" si="2"/>
        <v>1510099.2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58"/>
      <c r="E94" s="58"/>
      <c r="F94" s="58"/>
      <c r="G94" s="58"/>
      <c r="H94" s="58"/>
      <c r="I94" s="58"/>
      <c r="J94" s="58">
        <f t="shared" si="2"/>
        <v>8256</v>
      </c>
    </row>
    <row r="95" spans="1:10" s="75" customFormat="1" ht="13.5" x14ac:dyDescent="0.25">
      <c r="A95" s="161">
        <v>1714</v>
      </c>
      <c r="B95" s="78" t="s">
        <v>104</v>
      </c>
      <c r="C95" s="56"/>
      <c r="D95" s="58"/>
      <c r="E95" s="58"/>
      <c r="F95" s="58"/>
      <c r="G95" s="58"/>
      <c r="H95" s="58"/>
      <c r="I95" s="58"/>
      <c r="J95" s="58">
        <f t="shared" si="2"/>
        <v>0</v>
      </c>
    </row>
    <row r="96" spans="1:10" s="75" customFormat="1" x14ac:dyDescent="0.25">
      <c r="A96" s="161">
        <v>1715</v>
      </c>
      <c r="B96" s="78" t="s">
        <v>105</v>
      </c>
      <c r="C96" s="198">
        <v>1034634.16</v>
      </c>
      <c r="D96" s="58"/>
      <c r="E96" s="58"/>
      <c r="F96" s="58"/>
      <c r="G96" s="58"/>
      <c r="H96" s="58"/>
      <c r="I96" s="58"/>
      <c r="J96" s="58">
        <f t="shared" si="2"/>
        <v>1034634.16</v>
      </c>
    </row>
    <row r="97" spans="1:10" s="75" customFormat="1" ht="13.5" x14ac:dyDescent="0.25">
      <c r="A97" s="161">
        <v>1716</v>
      </c>
      <c r="B97" s="78" t="s">
        <v>106</v>
      </c>
      <c r="C97" s="56"/>
      <c r="D97" s="58"/>
      <c r="E97" s="58"/>
      <c r="F97" s="58"/>
      <c r="G97" s="58"/>
      <c r="H97" s="58"/>
      <c r="I97" s="58"/>
      <c r="J97" s="58">
        <f t="shared" si="2"/>
        <v>0</v>
      </c>
    </row>
    <row r="98" spans="1:10" s="75" customFormat="1" ht="13.5" x14ac:dyDescent="0.25">
      <c r="A98" s="161">
        <v>1717</v>
      </c>
      <c r="B98" s="78" t="s">
        <v>107</v>
      </c>
      <c r="C98" s="56"/>
      <c r="D98" s="58"/>
      <c r="E98" s="58"/>
      <c r="F98" s="58"/>
      <c r="G98" s="58"/>
      <c r="H98" s="58"/>
      <c r="I98" s="58"/>
      <c r="J98" s="58">
        <f t="shared" si="2"/>
        <v>0</v>
      </c>
    </row>
    <row r="99" spans="1:10" s="75" customFormat="1" ht="13.5" x14ac:dyDescent="0.25">
      <c r="A99" s="161">
        <v>1718</v>
      </c>
      <c r="B99" s="78" t="s">
        <v>108</v>
      </c>
      <c r="C99" s="56"/>
      <c r="D99" s="58"/>
      <c r="E99" s="58"/>
      <c r="F99" s="58"/>
      <c r="G99" s="58"/>
      <c r="H99" s="58"/>
      <c r="I99" s="58"/>
      <c r="J99" s="58">
        <f t="shared" si="2"/>
        <v>0</v>
      </c>
    </row>
    <row r="100" spans="1:10" s="75" customFormat="1" x14ac:dyDescent="0.25">
      <c r="A100" s="161">
        <v>1719</v>
      </c>
      <c r="B100" s="78" t="s">
        <v>109</v>
      </c>
      <c r="C100" s="198">
        <v>285613.01</v>
      </c>
      <c r="D100" s="198">
        <v>285613.01</v>
      </c>
      <c r="E100" s="58"/>
      <c r="F100" s="58"/>
      <c r="G100" s="58"/>
      <c r="H100" s="58"/>
      <c r="I100" s="58"/>
      <c r="J100" s="58">
        <f t="shared" si="2"/>
        <v>571226.02</v>
      </c>
    </row>
    <row r="101" spans="1:10" s="81" customFormat="1" ht="12.75" x14ac:dyDescent="0.2">
      <c r="A101" s="162"/>
      <c r="B101" s="57" t="s">
        <v>110</v>
      </c>
      <c r="C101" s="57">
        <f>SUM(C13:C100)</f>
        <v>23644062.000000004</v>
      </c>
      <c r="D101" s="57">
        <f t="shared" ref="D101:J101" si="3">SUM(D13:D100)</f>
        <v>21181277.000000004</v>
      </c>
      <c r="E101" s="57">
        <f t="shared" si="3"/>
        <v>0</v>
      </c>
      <c r="F101" s="57">
        <f t="shared" si="3"/>
        <v>730000</v>
      </c>
      <c r="G101" s="57">
        <f t="shared" si="3"/>
        <v>0</v>
      </c>
      <c r="H101" s="57">
        <f t="shared" si="3"/>
        <v>0</v>
      </c>
      <c r="I101" s="57">
        <f t="shared" si="3"/>
        <v>0</v>
      </c>
      <c r="J101" s="57">
        <f t="shared" si="3"/>
        <v>45555339.000000007</v>
      </c>
    </row>
    <row r="102" spans="1:10" s="75" customFormat="1" ht="14.25" customHeight="1" x14ac:dyDescent="0.25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58"/>
    </row>
    <row r="103" spans="1:10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/>
      <c r="I103" s="58"/>
      <c r="J103" s="58"/>
    </row>
    <row r="104" spans="1:10" s="75" customFormat="1" ht="14.25" customHeight="1" x14ac:dyDescent="0.25">
      <c r="A104" s="164">
        <v>211</v>
      </c>
      <c r="B104" s="78" t="s">
        <v>113</v>
      </c>
      <c r="C104" s="58"/>
      <c r="D104" s="58"/>
      <c r="E104" s="58"/>
      <c r="F104" s="58"/>
      <c r="G104" s="58"/>
      <c r="H104" s="58">
        <v>0</v>
      </c>
      <c r="I104" s="58"/>
      <c r="J104" s="58"/>
    </row>
    <row r="105" spans="1:10" s="75" customFormat="1" ht="14.25" customHeight="1" x14ac:dyDescent="0.25">
      <c r="A105" s="164">
        <v>2111</v>
      </c>
      <c r="B105" s="78" t="s">
        <v>113</v>
      </c>
      <c r="C105" s="98">
        <v>80435.397658979506</v>
      </c>
      <c r="D105" s="58">
        <v>102210.67224782991</v>
      </c>
      <c r="E105" s="58"/>
      <c r="F105" s="58"/>
      <c r="G105" s="98"/>
      <c r="H105" s="98">
        <v>0</v>
      </c>
      <c r="I105" s="58"/>
      <c r="J105" s="120">
        <f t="shared" ref="J105:J168" si="4">SUM(C105:I105)</f>
        <v>182646.06990680943</v>
      </c>
    </row>
    <row r="106" spans="1:10" s="75" customFormat="1" ht="14.25" customHeight="1" x14ac:dyDescent="0.25">
      <c r="A106" s="164">
        <v>212</v>
      </c>
      <c r="B106" s="78" t="s">
        <v>114</v>
      </c>
      <c r="C106" s="98">
        <v>0</v>
      </c>
      <c r="D106" s="58"/>
      <c r="E106" s="58"/>
      <c r="F106" s="58"/>
      <c r="G106" s="98"/>
      <c r="H106" s="86">
        <v>0</v>
      </c>
      <c r="I106" s="58"/>
      <c r="J106" s="120">
        <f t="shared" si="4"/>
        <v>0</v>
      </c>
    </row>
    <row r="107" spans="1:10" s="75" customFormat="1" ht="14.25" customHeight="1" x14ac:dyDescent="0.25">
      <c r="A107" s="164">
        <v>2121</v>
      </c>
      <c r="B107" s="78" t="s">
        <v>114</v>
      </c>
      <c r="C107" s="98">
        <v>400.4</v>
      </c>
      <c r="D107" s="58">
        <v>12020</v>
      </c>
      <c r="E107" s="58"/>
      <c r="F107" s="58"/>
      <c r="G107" s="98"/>
      <c r="H107" s="98">
        <v>0</v>
      </c>
      <c r="I107" s="58"/>
      <c r="J107" s="120">
        <f t="shared" si="4"/>
        <v>12420.4</v>
      </c>
    </row>
    <row r="108" spans="1:10" s="75" customFormat="1" ht="14.25" customHeight="1" x14ac:dyDescent="0.25">
      <c r="A108" s="164">
        <v>213</v>
      </c>
      <c r="B108" s="78" t="s">
        <v>115</v>
      </c>
      <c r="C108" s="98">
        <v>0</v>
      </c>
      <c r="D108" s="58"/>
      <c r="E108" s="58"/>
      <c r="F108" s="58"/>
      <c r="G108" s="98"/>
      <c r="H108" s="58">
        <v>0</v>
      </c>
      <c r="I108" s="58"/>
      <c r="J108" s="120">
        <f t="shared" si="4"/>
        <v>0</v>
      </c>
    </row>
    <row r="109" spans="1:10" s="75" customFormat="1" ht="14.25" customHeight="1" x14ac:dyDescent="0.25">
      <c r="A109" s="164">
        <v>2131</v>
      </c>
      <c r="B109" s="78" t="s">
        <v>115</v>
      </c>
      <c r="C109" s="98">
        <v>0</v>
      </c>
      <c r="D109" s="58"/>
      <c r="E109" s="58"/>
      <c r="F109" s="58"/>
      <c r="G109" s="98"/>
      <c r="H109" s="58">
        <v>0</v>
      </c>
      <c r="I109" s="58"/>
      <c r="J109" s="120">
        <f t="shared" si="4"/>
        <v>0</v>
      </c>
    </row>
    <row r="110" spans="1:10" s="75" customFormat="1" ht="14.25" customHeight="1" x14ac:dyDescent="0.25">
      <c r="A110" s="164">
        <v>214</v>
      </c>
      <c r="B110" s="78" t="s">
        <v>116</v>
      </c>
      <c r="C110" s="98">
        <v>0</v>
      </c>
      <c r="D110" s="58"/>
      <c r="E110" s="58"/>
      <c r="F110" s="58"/>
      <c r="G110" s="98"/>
      <c r="H110" s="58">
        <v>0</v>
      </c>
      <c r="I110" s="58"/>
      <c r="J110" s="120">
        <f t="shared" si="4"/>
        <v>0</v>
      </c>
    </row>
    <row r="111" spans="1:10" s="75" customFormat="1" ht="14.25" customHeight="1" x14ac:dyDescent="0.25">
      <c r="A111" s="164">
        <v>2141</v>
      </c>
      <c r="B111" s="78" t="s">
        <v>116</v>
      </c>
      <c r="C111" s="98">
        <v>64643.9</v>
      </c>
      <c r="D111" s="58">
        <v>77483.02</v>
      </c>
      <c r="E111" s="121">
        <v>13708.05</v>
      </c>
      <c r="F111" s="58"/>
      <c r="G111" s="98"/>
      <c r="H111" s="98">
        <v>0</v>
      </c>
      <c r="I111" s="58"/>
      <c r="J111" s="120">
        <f t="shared" si="4"/>
        <v>155834.97</v>
      </c>
    </row>
    <row r="112" spans="1:10" s="75" customFormat="1" ht="14.25" customHeight="1" x14ac:dyDescent="0.25">
      <c r="A112" s="164">
        <v>215</v>
      </c>
      <c r="B112" s="78" t="s">
        <v>117</v>
      </c>
      <c r="C112" s="98">
        <v>0</v>
      </c>
      <c r="D112" s="58"/>
      <c r="E112" s="58"/>
      <c r="F112" s="58"/>
      <c r="G112" s="98"/>
      <c r="H112" s="86">
        <v>0</v>
      </c>
      <c r="I112" s="58"/>
      <c r="J112" s="120">
        <f t="shared" si="4"/>
        <v>0</v>
      </c>
    </row>
    <row r="113" spans="1:10" s="75" customFormat="1" ht="14.25" customHeight="1" x14ac:dyDescent="0.25">
      <c r="A113" s="164">
        <v>2151</v>
      </c>
      <c r="B113" s="78" t="s">
        <v>117</v>
      </c>
      <c r="C113" s="98">
        <v>2000</v>
      </c>
      <c r="D113" s="58"/>
      <c r="E113" s="58">
        <v>0</v>
      </c>
      <c r="F113" s="58"/>
      <c r="G113" s="98"/>
      <c r="H113" s="86">
        <v>0</v>
      </c>
      <c r="I113" s="58"/>
      <c r="J113" s="120">
        <f t="shared" si="4"/>
        <v>2000</v>
      </c>
    </row>
    <row r="114" spans="1:10" s="75" customFormat="1" ht="14.25" customHeight="1" x14ac:dyDescent="0.25">
      <c r="A114" s="164">
        <v>216</v>
      </c>
      <c r="B114" s="78" t="s">
        <v>118</v>
      </c>
      <c r="C114" s="98">
        <v>0</v>
      </c>
      <c r="D114" s="58"/>
      <c r="E114" s="58"/>
      <c r="F114" s="58"/>
      <c r="G114" s="98"/>
      <c r="H114" s="86">
        <v>0</v>
      </c>
      <c r="I114" s="58"/>
      <c r="J114" s="120">
        <f t="shared" si="4"/>
        <v>0</v>
      </c>
    </row>
    <row r="115" spans="1:10" s="75" customFormat="1" ht="14.25" customHeight="1" x14ac:dyDescent="0.25">
      <c r="A115" s="164">
        <v>2161</v>
      </c>
      <c r="B115" s="78" t="s">
        <v>118</v>
      </c>
      <c r="C115" s="98">
        <v>91000</v>
      </c>
      <c r="D115" s="58">
        <v>50000</v>
      </c>
      <c r="E115" s="58"/>
      <c r="F115" s="58"/>
      <c r="G115" s="98"/>
      <c r="H115" s="98">
        <v>0</v>
      </c>
      <c r="I115" s="58"/>
      <c r="J115" s="120">
        <f t="shared" si="4"/>
        <v>141000</v>
      </c>
    </row>
    <row r="116" spans="1:10" s="75" customFormat="1" ht="14.25" customHeight="1" x14ac:dyDescent="0.25">
      <c r="A116" s="164">
        <v>217</v>
      </c>
      <c r="B116" s="78" t="s">
        <v>119</v>
      </c>
      <c r="C116" s="98">
        <v>0</v>
      </c>
      <c r="D116" s="58"/>
      <c r="E116" s="58"/>
      <c r="F116" s="58"/>
      <c r="G116" s="98"/>
      <c r="H116" s="86">
        <v>0</v>
      </c>
      <c r="I116" s="58"/>
      <c r="J116" s="120">
        <f t="shared" si="4"/>
        <v>0</v>
      </c>
    </row>
    <row r="117" spans="1:10" s="75" customFormat="1" ht="14.25" customHeight="1" x14ac:dyDescent="0.25">
      <c r="A117" s="164">
        <v>2171</v>
      </c>
      <c r="B117" s="78" t="s">
        <v>120</v>
      </c>
      <c r="C117" s="98">
        <v>326000</v>
      </c>
      <c r="D117" s="58">
        <v>4500</v>
      </c>
      <c r="E117" s="58">
        <v>9000</v>
      </c>
      <c r="F117" s="58"/>
      <c r="G117" s="98"/>
      <c r="H117" s="86">
        <v>0</v>
      </c>
      <c r="I117" s="58"/>
      <c r="J117" s="120">
        <f t="shared" si="4"/>
        <v>339500</v>
      </c>
    </row>
    <row r="118" spans="1:10" s="75" customFormat="1" ht="27" x14ac:dyDescent="0.25">
      <c r="A118" s="164">
        <v>218</v>
      </c>
      <c r="B118" s="78" t="s">
        <v>121</v>
      </c>
      <c r="C118" s="98">
        <v>0</v>
      </c>
      <c r="D118" s="58"/>
      <c r="E118" s="58"/>
      <c r="F118" s="58"/>
      <c r="G118" s="98"/>
      <c r="H118" s="86">
        <v>0</v>
      </c>
      <c r="I118" s="58"/>
      <c r="J118" s="120">
        <f t="shared" si="4"/>
        <v>0</v>
      </c>
    </row>
    <row r="119" spans="1:10" s="75" customFormat="1" ht="27" x14ac:dyDescent="0.25">
      <c r="A119" s="164">
        <v>2181</v>
      </c>
      <c r="B119" s="78" t="s">
        <v>121</v>
      </c>
      <c r="C119" s="98">
        <v>0</v>
      </c>
      <c r="D119" s="58"/>
      <c r="E119" s="58"/>
      <c r="F119" s="58"/>
      <c r="G119" s="98"/>
      <c r="H119" s="86">
        <v>0</v>
      </c>
      <c r="I119" s="58"/>
      <c r="J119" s="120">
        <f t="shared" si="4"/>
        <v>0</v>
      </c>
    </row>
    <row r="120" spans="1:10" s="75" customFormat="1" ht="14.25" customHeight="1" x14ac:dyDescent="0.25">
      <c r="A120" s="164">
        <v>2182</v>
      </c>
      <c r="B120" s="78" t="s">
        <v>122</v>
      </c>
      <c r="C120" s="98">
        <v>5000</v>
      </c>
      <c r="E120" s="58"/>
      <c r="F120" s="58"/>
      <c r="G120" s="98"/>
      <c r="H120" s="86">
        <v>40000</v>
      </c>
      <c r="I120" s="58"/>
      <c r="J120" s="120">
        <f t="shared" si="4"/>
        <v>45000</v>
      </c>
    </row>
    <row r="121" spans="1:10" s="75" customFormat="1" ht="14.25" customHeight="1" x14ac:dyDescent="0.25">
      <c r="A121" s="164">
        <v>2183</v>
      </c>
      <c r="B121" s="78" t="s">
        <v>123</v>
      </c>
      <c r="C121" s="98">
        <v>0</v>
      </c>
      <c r="D121" s="58"/>
      <c r="E121" s="58"/>
      <c r="F121" s="58"/>
      <c r="G121" s="98"/>
      <c r="H121" s="86">
        <v>0</v>
      </c>
      <c r="I121" s="58"/>
      <c r="J121" s="120">
        <f t="shared" si="4"/>
        <v>0</v>
      </c>
    </row>
    <row r="122" spans="1:10" s="75" customFormat="1" ht="14.25" customHeight="1" x14ac:dyDescent="0.25">
      <c r="A122" s="163">
        <v>2200</v>
      </c>
      <c r="B122" s="79" t="s">
        <v>124</v>
      </c>
      <c r="C122" s="98">
        <v>0</v>
      </c>
      <c r="D122" s="58"/>
      <c r="E122" s="58"/>
      <c r="F122" s="58"/>
      <c r="G122" s="98"/>
      <c r="H122" s="86">
        <v>0</v>
      </c>
      <c r="I122" s="58"/>
      <c r="J122" s="120">
        <f t="shared" si="4"/>
        <v>0</v>
      </c>
    </row>
    <row r="123" spans="1:10" s="75" customFormat="1" ht="14.25" customHeight="1" x14ac:dyDescent="0.25">
      <c r="A123" s="164">
        <v>221</v>
      </c>
      <c r="B123" s="78" t="s">
        <v>125</v>
      </c>
      <c r="C123" s="98">
        <v>0</v>
      </c>
      <c r="D123" s="58"/>
      <c r="E123" s="58"/>
      <c r="F123" s="58"/>
      <c r="G123" s="98"/>
      <c r="H123" s="86">
        <v>0</v>
      </c>
      <c r="I123" s="58"/>
      <c r="J123" s="120">
        <f t="shared" si="4"/>
        <v>0</v>
      </c>
    </row>
    <row r="124" spans="1:10" s="75" customFormat="1" ht="26.25" customHeight="1" x14ac:dyDescent="0.25">
      <c r="A124" s="164">
        <v>2211</v>
      </c>
      <c r="B124" s="78" t="s">
        <v>126</v>
      </c>
      <c r="C124" s="98">
        <v>0</v>
      </c>
      <c r="D124" s="58"/>
      <c r="E124" s="58"/>
      <c r="F124" s="58"/>
      <c r="G124" s="98"/>
      <c r="H124" s="86">
        <v>0</v>
      </c>
      <c r="I124" s="58"/>
      <c r="J124" s="120">
        <f t="shared" si="4"/>
        <v>0</v>
      </c>
    </row>
    <row r="125" spans="1:10" s="75" customFormat="1" ht="41.25" customHeight="1" x14ac:dyDescent="0.25">
      <c r="A125" s="164">
        <v>2212</v>
      </c>
      <c r="B125" s="78" t="s">
        <v>127</v>
      </c>
      <c r="C125" s="98">
        <v>10000</v>
      </c>
      <c r="D125" s="58">
        <v>50000</v>
      </c>
      <c r="E125" s="58">
        <v>33840</v>
      </c>
      <c r="F125" s="58"/>
      <c r="G125" s="98"/>
      <c r="H125" s="86">
        <v>0</v>
      </c>
      <c r="I125" s="58"/>
      <c r="J125" s="120">
        <f t="shared" si="4"/>
        <v>93840</v>
      </c>
    </row>
    <row r="126" spans="1:10" s="75" customFormat="1" ht="27" customHeight="1" x14ac:dyDescent="0.25">
      <c r="A126" s="164">
        <v>2213</v>
      </c>
      <c r="B126" s="78" t="s">
        <v>128</v>
      </c>
      <c r="C126" s="98">
        <v>0</v>
      </c>
      <c r="D126" s="58"/>
      <c r="E126" s="58"/>
      <c r="F126" s="58"/>
      <c r="G126" s="98"/>
      <c r="H126" s="86">
        <v>0</v>
      </c>
      <c r="I126" s="58"/>
      <c r="J126" s="120">
        <f t="shared" si="4"/>
        <v>0</v>
      </c>
    </row>
    <row r="127" spans="1:10" s="75" customFormat="1" ht="27" customHeight="1" x14ac:dyDescent="0.25">
      <c r="A127" s="164">
        <v>2214</v>
      </c>
      <c r="B127" s="78" t="s">
        <v>129</v>
      </c>
      <c r="C127" s="98">
        <v>17010.230000000003</v>
      </c>
      <c r="D127" s="58">
        <v>35000</v>
      </c>
      <c r="E127" s="58">
        <v>0</v>
      </c>
      <c r="F127" s="58"/>
      <c r="G127" s="98"/>
      <c r="H127" s="122">
        <v>0</v>
      </c>
      <c r="I127" s="58"/>
      <c r="J127" s="120">
        <f t="shared" si="4"/>
        <v>52010.23</v>
      </c>
    </row>
    <row r="128" spans="1:10" s="75" customFormat="1" ht="24.75" customHeight="1" x14ac:dyDescent="0.25">
      <c r="A128" s="164">
        <v>2215</v>
      </c>
      <c r="B128" s="78" t="s">
        <v>130</v>
      </c>
      <c r="C128" s="98">
        <v>0</v>
      </c>
      <c r="D128" s="58"/>
      <c r="E128" s="58"/>
      <c r="F128" s="58"/>
      <c r="G128" s="98"/>
      <c r="H128" s="86">
        <v>0</v>
      </c>
      <c r="I128" s="58"/>
      <c r="J128" s="120">
        <f t="shared" si="4"/>
        <v>0</v>
      </c>
    </row>
    <row r="129" spans="1:10" s="75" customFormat="1" ht="24.75" customHeight="1" x14ac:dyDescent="0.25">
      <c r="A129" s="164">
        <v>2216</v>
      </c>
      <c r="B129" s="78" t="s">
        <v>131</v>
      </c>
      <c r="C129" s="98">
        <v>2500</v>
      </c>
      <c r="D129" s="58"/>
      <c r="E129" s="58"/>
      <c r="F129" s="58"/>
      <c r="G129" s="98"/>
      <c r="H129" s="122">
        <v>0</v>
      </c>
      <c r="I129" s="58"/>
      <c r="J129" s="120">
        <f t="shared" si="4"/>
        <v>2500</v>
      </c>
    </row>
    <row r="130" spans="1:10" s="75" customFormat="1" ht="14.25" customHeight="1" x14ac:dyDescent="0.25">
      <c r="A130" s="164">
        <v>222</v>
      </c>
      <c r="B130" s="78" t="s">
        <v>132</v>
      </c>
      <c r="C130" s="98">
        <v>0</v>
      </c>
      <c r="D130" s="58"/>
      <c r="E130" s="58"/>
      <c r="F130" s="58"/>
      <c r="G130" s="98"/>
      <c r="H130" s="86">
        <v>0</v>
      </c>
      <c r="I130" s="58"/>
      <c r="J130" s="120">
        <f t="shared" si="4"/>
        <v>0</v>
      </c>
    </row>
    <row r="131" spans="1:10" s="75" customFormat="1" ht="14.25" customHeight="1" x14ac:dyDescent="0.25">
      <c r="A131" s="164">
        <v>2221</v>
      </c>
      <c r="B131" s="78" t="s">
        <v>132</v>
      </c>
      <c r="C131" s="98">
        <v>0</v>
      </c>
      <c r="D131" s="58"/>
      <c r="E131" s="58"/>
      <c r="F131" s="58"/>
      <c r="G131" s="98"/>
      <c r="H131" s="86">
        <v>0</v>
      </c>
      <c r="I131" s="58"/>
      <c r="J131" s="120">
        <f t="shared" si="4"/>
        <v>0</v>
      </c>
    </row>
    <row r="132" spans="1:10" s="75" customFormat="1" ht="14.25" customHeight="1" x14ac:dyDescent="0.25">
      <c r="A132" s="164">
        <v>223</v>
      </c>
      <c r="B132" s="78" t="s">
        <v>133</v>
      </c>
      <c r="C132" s="98">
        <v>0</v>
      </c>
      <c r="D132" s="58"/>
      <c r="E132" s="58"/>
      <c r="F132" s="58"/>
      <c r="G132" s="98"/>
      <c r="H132" s="86">
        <v>0</v>
      </c>
      <c r="I132" s="58"/>
      <c r="J132" s="120">
        <f t="shared" si="4"/>
        <v>0</v>
      </c>
    </row>
    <row r="133" spans="1:10" s="75" customFormat="1" ht="14.25" customHeight="1" x14ac:dyDescent="0.25">
      <c r="A133" s="164">
        <v>2231</v>
      </c>
      <c r="B133" s="78" t="s">
        <v>133</v>
      </c>
      <c r="C133" s="98">
        <v>5500</v>
      </c>
      <c r="D133" s="58">
        <v>4500</v>
      </c>
      <c r="E133" s="58">
        <v>1000</v>
      </c>
      <c r="F133" s="58"/>
      <c r="G133" s="98"/>
      <c r="H133" s="98">
        <v>0</v>
      </c>
      <c r="I133" s="58"/>
      <c r="J133" s="120">
        <f t="shared" si="4"/>
        <v>11000</v>
      </c>
    </row>
    <row r="134" spans="1:10" s="75" customFormat="1" ht="28.5" customHeight="1" x14ac:dyDescent="0.25">
      <c r="A134" s="164">
        <v>2300</v>
      </c>
      <c r="B134" s="79" t="s">
        <v>134</v>
      </c>
      <c r="C134" s="98">
        <v>0</v>
      </c>
      <c r="D134" s="58"/>
      <c r="E134" s="58"/>
      <c r="F134" s="58"/>
      <c r="G134" s="98"/>
      <c r="H134" s="86">
        <v>0</v>
      </c>
      <c r="I134" s="58"/>
      <c r="J134" s="120">
        <f t="shared" si="4"/>
        <v>0</v>
      </c>
    </row>
    <row r="135" spans="1:10" s="75" customFormat="1" ht="27" customHeight="1" x14ac:dyDescent="0.25">
      <c r="A135" s="164">
        <v>231</v>
      </c>
      <c r="B135" s="78" t="s">
        <v>135</v>
      </c>
      <c r="C135" s="98">
        <v>0</v>
      </c>
      <c r="D135" s="58"/>
      <c r="E135" s="58"/>
      <c r="F135" s="58"/>
      <c r="G135" s="98"/>
      <c r="H135" s="86">
        <v>0</v>
      </c>
      <c r="I135" s="58"/>
      <c r="J135" s="120">
        <f t="shared" si="4"/>
        <v>0</v>
      </c>
    </row>
    <row r="136" spans="1:10" s="75" customFormat="1" ht="31.5" customHeight="1" x14ac:dyDescent="0.25">
      <c r="A136" s="164">
        <v>2311</v>
      </c>
      <c r="B136" s="78" t="s">
        <v>135</v>
      </c>
      <c r="C136" s="98">
        <v>18728.169999999998</v>
      </c>
      <c r="D136" s="58">
        <v>0</v>
      </c>
      <c r="E136" s="58">
        <v>6000</v>
      </c>
      <c r="F136" s="58"/>
      <c r="G136" s="98"/>
      <c r="H136" s="122">
        <v>0</v>
      </c>
      <c r="I136" s="58"/>
      <c r="J136" s="120">
        <f t="shared" si="4"/>
        <v>24728.17</v>
      </c>
    </row>
    <row r="137" spans="1:10" s="75" customFormat="1" ht="14.25" customHeight="1" x14ac:dyDescent="0.25">
      <c r="A137" s="164">
        <v>232</v>
      </c>
      <c r="B137" s="78" t="s">
        <v>136</v>
      </c>
      <c r="C137" s="98">
        <v>0</v>
      </c>
      <c r="D137" s="58"/>
      <c r="E137" s="58"/>
      <c r="F137" s="58"/>
      <c r="G137" s="98"/>
      <c r="H137" s="86">
        <v>0</v>
      </c>
      <c r="I137" s="58"/>
      <c r="J137" s="120">
        <f t="shared" si="4"/>
        <v>0</v>
      </c>
    </row>
    <row r="138" spans="1:10" s="75" customFormat="1" ht="14.25" customHeight="1" x14ac:dyDescent="0.25">
      <c r="A138" s="164">
        <v>2321</v>
      </c>
      <c r="B138" s="78" t="s">
        <v>136</v>
      </c>
      <c r="C138" s="98">
        <v>0</v>
      </c>
      <c r="D138" s="58"/>
      <c r="E138" s="58"/>
      <c r="F138" s="58"/>
      <c r="G138" s="98"/>
      <c r="H138" s="86">
        <v>0</v>
      </c>
      <c r="I138" s="58"/>
      <c r="J138" s="120">
        <f t="shared" si="4"/>
        <v>0</v>
      </c>
    </row>
    <row r="139" spans="1:10" s="75" customFormat="1" ht="28.5" customHeight="1" x14ac:dyDescent="0.25">
      <c r="A139" s="164">
        <v>233</v>
      </c>
      <c r="B139" s="78" t="s">
        <v>137</v>
      </c>
      <c r="C139" s="98">
        <v>0</v>
      </c>
      <c r="D139" s="58"/>
      <c r="E139" s="58"/>
      <c r="F139" s="58"/>
      <c r="G139" s="98"/>
      <c r="H139" s="86">
        <v>0</v>
      </c>
      <c r="I139" s="58"/>
      <c r="J139" s="120">
        <f t="shared" si="4"/>
        <v>0</v>
      </c>
    </row>
    <row r="140" spans="1:10" s="75" customFormat="1" ht="31.5" customHeight="1" x14ac:dyDescent="0.25">
      <c r="A140" s="164">
        <v>2331</v>
      </c>
      <c r="B140" s="78" t="s">
        <v>137</v>
      </c>
      <c r="C140" s="98">
        <v>0</v>
      </c>
      <c r="D140" s="58"/>
      <c r="E140" s="58"/>
      <c r="F140" s="58"/>
      <c r="G140" s="98"/>
      <c r="H140" s="86">
        <v>0</v>
      </c>
      <c r="I140" s="58"/>
      <c r="J140" s="120">
        <f t="shared" si="4"/>
        <v>0</v>
      </c>
    </row>
    <row r="141" spans="1:10" s="75" customFormat="1" ht="25.5" customHeight="1" x14ac:dyDescent="0.25">
      <c r="A141" s="164">
        <v>234</v>
      </c>
      <c r="B141" s="78" t="s">
        <v>138</v>
      </c>
      <c r="C141" s="98">
        <v>0</v>
      </c>
      <c r="D141" s="58"/>
      <c r="E141" s="58"/>
      <c r="F141" s="58"/>
      <c r="G141" s="98"/>
      <c r="H141" s="86">
        <v>0</v>
      </c>
      <c r="I141" s="58"/>
      <c r="J141" s="120">
        <f t="shared" si="4"/>
        <v>0</v>
      </c>
    </row>
    <row r="142" spans="1:10" s="75" customFormat="1" ht="14.25" customHeight="1" x14ac:dyDescent="0.25">
      <c r="A142" s="164">
        <v>2341</v>
      </c>
      <c r="B142" s="78" t="s">
        <v>138</v>
      </c>
      <c r="C142" s="98">
        <v>0</v>
      </c>
      <c r="D142" s="58"/>
      <c r="E142" s="58"/>
      <c r="F142" s="58"/>
      <c r="G142" s="98"/>
      <c r="H142" s="86">
        <v>0</v>
      </c>
      <c r="I142" s="58"/>
      <c r="J142" s="120">
        <f t="shared" si="4"/>
        <v>0</v>
      </c>
    </row>
    <row r="143" spans="1:10" s="75" customFormat="1" ht="28.5" customHeight="1" x14ac:dyDescent="0.25">
      <c r="A143" s="164">
        <v>235</v>
      </c>
      <c r="B143" s="78" t="s">
        <v>139</v>
      </c>
      <c r="C143" s="98">
        <v>0</v>
      </c>
      <c r="D143" s="58"/>
      <c r="E143" s="58"/>
      <c r="F143" s="58"/>
      <c r="G143" s="98"/>
      <c r="H143" s="86">
        <v>0</v>
      </c>
      <c r="I143" s="58"/>
      <c r="J143" s="120">
        <f t="shared" si="4"/>
        <v>0</v>
      </c>
    </row>
    <row r="144" spans="1:10" s="75" customFormat="1" ht="30" customHeight="1" x14ac:dyDescent="0.25">
      <c r="A144" s="164">
        <v>2351</v>
      </c>
      <c r="B144" s="78" t="s">
        <v>140</v>
      </c>
      <c r="C144" s="98">
        <v>0</v>
      </c>
      <c r="D144" s="58"/>
      <c r="E144" s="58"/>
      <c r="F144" s="58"/>
      <c r="G144" s="98"/>
      <c r="H144" s="86">
        <v>0</v>
      </c>
      <c r="I144" s="58"/>
      <c r="J144" s="120">
        <f t="shared" si="4"/>
        <v>0</v>
      </c>
    </row>
    <row r="145" spans="1:10" s="75" customFormat="1" ht="26.25" customHeight="1" x14ac:dyDescent="0.25">
      <c r="A145" s="164">
        <v>236</v>
      </c>
      <c r="B145" s="78" t="s">
        <v>141</v>
      </c>
      <c r="C145" s="98">
        <v>0</v>
      </c>
      <c r="D145" s="58"/>
      <c r="E145" s="58"/>
      <c r="F145" s="58"/>
      <c r="G145" s="98"/>
      <c r="H145" s="86">
        <v>0</v>
      </c>
      <c r="I145" s="58"/>
      <c r="J145" s="120">
        <f t="shared" si="4"/>
        <v>0</v>
      </c>
    </row>
    <row r="146" spans="1:10" s="75" customFormat="1" ht="27.75" customHeight="1" x14ac:dyDescent="0.25">
      <c r="A146" s="164">
        <v>2361</v>
      </c>
      <c r="B146" s="78" t="s">
        <v>141</v>
      </c>
      <c r="C146" s="98">
        <v>0</v>
      </c>
      <c r="D146" s="58"/>
      <c r="E146" s="58"/>
      <c r="F146" s="58"/>
      <c r="G146" s="98"/>
      <c r="H146" s="86">
        <v>0</v>
      </c>
      <c r="I146" s="58"/>
      <c r="J146" s="120">
        <f t="shared" si="4"/>
        <v>0</v>
      </c>
    </row>
    <row r="147" spans="1:10" s="75" customFormat="1" ht="27" customHeight="1" x14ac:dyDescent="0.25">
      <c r="A147" s="164">
        <v>237</v>
      </c>
      <c r="B147" s="78" t="s">
        <v>142</v>
      </c>
      <c r="C147" s="98">
        <v>0</v>
      </c>
      <c r="D147" s="58"/>
      <c r="E147" s="58"/>
      <c r="F147" s="58"/>
      <c r="G147" s="98"/>
      <c r="H147" s="86">
        <v>0</v>
      </c>
      <c r="I147" s="58"/>
      <c r="J147" s="120">
        <f t="shared" si="4"/>
        <v>0</v>
      </c>
    </row>
    <row r="148" spans="1:10" s="75" customFormat="1" ht="30.75" customHeight="1" x14ac:dyDescent="0.25">
      <c r="A148" s="164">
        <v>2371</v>
      </c>
      <c r="B148" s="78" t="s">
        <v>142</v>
      </c>
      <c r="C148" s="98">
        <v>0</v>
      </c>
      <c r="D148" s="58"/>
      <c r="E148" s="58"/>
      <c r="F148" s="58"/>
      <c r="G148" s="98"/>
      <c r="H148" s="86">
        <v>0</v>
      </c>
      <c r="I148" s="58"/>
      <c r="J148" s="120">
        <f t="shared" si="4"/>
        <v>0</v>
      </c>
    </row>
    <row r="149" spans="1:10" s="75" customFormat="1" ht="14.25" customHeight="1" x14ac:dyDescent="0.25">
      <c r="A149" s="164">
        <v>238</v>
      </c>
      <c r="B149" s="78" t="s">
        <v>143</v>
      </c>
      <c r="C149" s="98">
        <v>0</v>
      </c>
      <c r="D149" s="58"/>
      <c r="E149" s="58"/>
      <c r="F149" s="58"/>
      <c r="G149" s="98"/>
      <c r="H149" s="86">
        <v>0</v>
      </c>
      <c r="I149" s="58"/>
      <c r="J149" s="120">
        <f t="shared" si="4"/>
        <v>0</v>
      </c>
    </row>
    <row r="150" spans="1:10" s="75" customFormat="1" ht="14.25" customHeight="1" x14ac:dyDescent="0.25">
      <c r="A150" s="164">
        <v>2381</v>
      </c>
      <c r="B150" s="78" t="s">
        <v>143</v>
      </c>
      <c r="C150" s="98">
        <v>0</v>
      </c>
      <c r="D150" s="58"/>
      <c r="E150" s="58"/>
      <c r="F150" s="58"/>
      <c r="G150" s="98"/>
      <c r="H150" s="86">
        <v>0</v>
      </c>
      <c r="I150" s="58"/>
      <c r="J150" s="120">
        <f t="shared" si="4"/>
        <v>0</v>
      </c>
    </row>
    <row r="151" spans="1:10" s="75" customFormat="1" ht="14.25" customHeight="1" x14ac:dyDescent="0.25">
      <c r="A151" s="164">
        <v>239</v>
      </c>
      <c r="B151" s="78" t="s">
        <v>144</v>
      </c>
      <c r="C151" s="98">
        <v>0</v>
      </c>
      <c r="D151" s="58"/>
      <c r="E151" s="58"/>
      <c r="F151" s="58"/>
      <c r="G151" s="98"/>
      <c r="H151" s="86">
        <v>0</v>
      </c>
      <c r="I151" s="58"/>
      <c r="J151" s="120">
        <f t="shared" si="4"/>
        <v>0</v>
      </c>
    </row>
    <row r="152" spans="1:10" s="75" customFormat="1" ht="14.25" customHeight="1" x14ac:dyDescent="0.25">
      <c r="A152" s="164">
        <v>2391</v>
      </c>
      <c r="B152" s="78" t="s">
        <v>144</v>
      </c>
      <c r="C152" s="98">
        <v>0</v>
      </c>
      <c r="D152" s="58"/>
      <c r="E152" s="58"/>
      <c r="F152" s="58"/>
      <c r="G152" s="98"/>
      <c r="H152" s="86">
        <v>0</v>
      </c>
      <c r="I152" s="58"/>
      <c r="J152" s="120">
        <f t="shared" si="4"/>
        <v>0</v>
      </c>
    </row>
    <row r="153" spans="1:10" s="75" customFormat="1" ht="23.25" customHeight="1" x14ac:dyDescent="0.25">
      <c r="A153" s="163">
        <v>2400</v>
      </c>
      <c r="B153" s="79" t="s">
        <v>145</v>
      </c>
      <c r="C153" s="98">
        <v>0</v>
      </c>
      <c r="D153" s="58"/>
      <c r="E153" s="58"/>
      <c r="F153" s="58"/>
      <c r="G153" s="98"/>
      <c r="H153" s="86">
        <v>0</v>
      </c>
      <c r="I153" s="58"/>
      <c r="J153" s="120">
        <f t="shared" si="4"/>
        <v>0</v>
      </c>
    </row>
    <row r="154" spans="1:10" s="75" customFormat="1" ht="14.25" customHeight="1" x14ac:dyDescent="0.25">
      <c r="A154" s="164">
        <v>241</v>
      </c>
      <c r="B154" s="78" t="s">
        <v>146</v>
      </c>
      <c r="C154" s="98">
        <v>0</v>
      </c>
      <c r="D154" s="58"/>
      <c r="E154" s="58"/>
      <c r="F154" s="58"/>
      <c r="G154" s="98"/>
      <c r="H154" s="86">
        <v>0</v>
      </c>
      <c r="I154" s="58"/>
      <c r="J154" s="120">
        <f t="shared" si="4"/>
        <v>0</v>
      </c>
    </row>
    <row r="155" spans="1:10" s="75" customFormat="1" ht="14.25" customHeight="1" x14ac:dyDescent="0.25">
      <c r="A155" s="164">
        <v>2411</v>
      </c>
      <c r="B155" s="78" t="s">
        <v>146</v>
      </c>
      <c r="C155" s="98">
        <v>0</v>
      </c>
      <c r="D155" s="58">
        <v>10000</v>
      </c>
      <c r="E155" s="58">
        <v>15000</v>
      </c>
      <c r="F155" s="58"/>
      <c r="G155" s="98"/>
      <c r="H155" s="86">
        <v>0</v>
      </c>
      <c r="I155" s="58"/>
      <c r="J155" s="120">
        <f t="shared" si="4"/>
        <v>25000</v>
      </c>
    </row>
    <row r="156" spans="1:10" s="75" customFormat="1" ht="14.25" customHeight="1" x14ac:dyDescent="0.25">
      <c r="A156" s="164">
        <v>242</v>
      </c>
      <c r="B156" s="78" t="s">
        <v>147</v>
      </c>
      <c r="C156" s="98">
        <v>0</v>
      </c>
      <c r="D156" s="58"/>
      <c r="E156" s="58"/>
      <c r="F156" s="58"/>
      <c r="G156" s="98"/>
      <c r="H156" s="86">
        <v>0</v>
      </c>
      <c r="I156" s="58"/>
      <c r="J156" s="120">
        <f t="shared" si="4"/>
        <v>0</v>
      </c>
    </row>
    <row r="157" spans="1:10" s="75" customFormat="1" ht="14.25" customHeight="1" x14ac:dyDescent="0.25">
      <c r="A157" s="164">
        <v>2421</v>
      </c>
      <c r="B157" s="78" t="s">
        <v>147</v>
      </c>
      <c r="C157" s="98">
        <v>0</v>
      </c>
      <c r="D157" s="58">
        <v>5000</v>
      </c>
      <c r="E157" s="58">
        <v>7000</v>
      </c>
      <c r="F157" s="58"/>
      <c r="G157" s="98"/>
      <c r="H157" s="86">
        <v>20000</v>
      </c>
      <c r="I157" s="58"/>
      <c r="J157" s="120">
        <f t="shared" si="4"/>
        <v>32000</v>
      </c>
    </row>
    <row r="158" spans="1:10" s="75" customFormat="1" ht="14.25" customHeight="1" x14ac:dyDescent="0.25">
      <c r="A158" s="164">
        <v>243</v>
      </c>
      <c r="B158" s="78" t="s">
        <v>148</v>
      </c>
      <c r="C158" s="98">
        <v>0</v>
      </c>
      <c r="D158" s="58"/>
      <c r="E158" s="58"/>
      <c r="F158" s="58"/>
      <c r="G158" s="98"/>
      <c r="H158" s="86">
        <v>0</v>
      </c>
      <c r="I158" s="58"/>
      <c r="J158" s="120">
        <f t="shared" si="4"/>
        <v>0</v>
      </c>
    </row>
    <row r="159" spans="1:10" s="75" customFormat="1" ht="14.25" customHeight="1" x14ac:dyDescent="0.25">
      <c r="A159" s="164">
        <v>2431</v>
      </c>
      <c r="B159" s="78" t="s">
        <v>148</v>
      </c>
      <c r="C159" s="98">
        <v>0</v>
      </c>
      <c r="D159" s="58">
        <v>5000</v>
      </c>
      <c r="E159" s="58">
        <v>5000</v>
      </c>
      <c r="F159" s="58"/>
      <c r="G159" s="98"/>
      <c r="H159" s="86">
        <v>0</v>
      </c>
      <c r="I159" s="58"/>
      <c r="J159" s="120">
        <f t="shared" si="4"/>
        <v>10000</v>
      </c>
    </row>
    <row r="160" spans="1:10" s="75" customFormat="1" ht="14.25" customHeight="1" x14ac:dyDescent="0.25">
      <c r="A160" s="164">
        <v>244</v>
      </c>
      <c r="B160" s="78" t="s">
        <v>149</v>
      </c>
      <c r="C160" s="98">
        <v>0</v>
      </c>
      <c r="D160" s="58"/>
      <c r="E160" s="58"/>
      <c r="F160" s="58"/>
      <c r="G160" s="98"/>
      <c r="H160" s="86">
        <v>0</v>
      </c>
      <c r="I160" s="58"/>
      <c r="J160" s="120">
        <f t="shared" si="4"/>
        <v>0</v>
      </c>
    </row>
    <row r="161" spans="1:10" s="75" customFormat="1" ht="14.25" customHeight="1" x14ac:dyDescent="0.25">
      <c r="A161" s="164">
        <v>2441</v>
      </c>
      <c r="B161" s="78" t="s">
        <v>149</v>
      </c>
      <c r="C161" s="98">
        <v>0</v>
      </c>
      <c r="D161" s="58">
        <v>8000</v>
      </c>
      <c r="E161" s="58">
        <v>10000</v>
      </c>
      <c r="F161" s="58"/>
      <c r="G161" s="98"/>
      <c r="H161" s="86">
        <v>0</v>
      </c>
      <c r="I161" s="58"/>
      <c r="J161" s="120">
        <f t="shared" si="4"/>
        <v>18000</v>
      </c>
    </row>
    <row r="162" spans="1:10" s="75" customFormat="1" ht="14.25" customHeight="1" x14ac:dyDescent="0.25">
      <c r="A162" s="164">
        <v>245</v>
      </c>
      <c r="B162" s="78" t="s">
        <v>150</v>
      </c>
      <c r="C162" s="98">
        <v>0</v>
      </c>
      <c r="D162" s="58"/>
      <c r="E162" s="58"/>
      <c r="F162" s="58"/>
      <c r="G162" s="98"/>
      <c r="H162" s="86">
        <v>0</v>
      </c>
      <c r="I162" s="58"/>
      <c r="J162" s="120">
        <f t="shared" si="4"/>
        <v>0</v>
      </c>
    </row>
    <row r="163" spans="1:10" s="75" customFormat="1" ht="14.25" customHeight="1" x14ac:dyDescent="0.25">
      <c r="A163" s="164">
        <v>2451</v>
      </c>
      <c r="B163" s="78" t="s">
        <v>150</v>
      </c>
      <c r="C163" s="98">
        <v>9300</v>
      </c>
      <c r="D163" s="58">
        <v>3000</v>
      </c>
      <c r="E163" s="58">
        <v>6000</v>
      </c>
      <c r="F163" s="58"/>
      <c r="G163" s="98"/>
      <c r="H163" s="98">
        <v>0</v>
      </c>
      <c r="I163" s="58"/>
      <c r="J163" s="120">
        <f t="shared" si="4"/>
        <v>18300</v>
      </c>
    </row>
    <row r="164" spans="1:10" s="75" customFormat="1" ht="14.25" customHeight="1" x14ac:dyDescent="0.25">
      <c r="A164" s="164">
        <v>246</v>
      </c>
      <c r="B164" s="78" t="s">
        <v>151</v>
      </c>
      <c r="C164" s="98">
        <v>0</v>
      </c>
      <c r="D164" s="58"/>
      <c r="E164" s="58"/>
      <c r="F164" s="58"/>
      <c r="G164" s="98"/>
      <c r="H164" s="86">
        <v>0</v>
      </c>
      <c r="I164" s="58"/>
      <c r="J164" s="120">
        <f t="shared" si="4"/>
        <v>0</v>
      </c>
    </row>
    <row r="165" spans="1:10" s="75" customFormat="1" ht="14.25" customHeight="1" x14ac:dyDescent="0.25">
      <c r="A165" s="164">
        <v>2461</v>
      </c>
      <c r="B165" s="78" t="s">
        <v>151</v>
      </c>
      <c r="C165" s="98">
        <v>349237.93</v>
      </c>
      <c r="D165" s="58">
        <v>43000</v>
      </c>
      <c r="E165" s="58"/>
      <c r="F165" s="58"/>
      <c r="G165" s="98"/>
      <c r="H165" s="122">
        <v>78202.039999999994</v>
      </c>
      <c r="I165" s="58"/>
      <c r="J165" s="120">
        <f t="shared" si="4"/>
        <v>470439.97</v>
      </c>
    </row>
    <row r="166" spans="1:10" s="75" customFormat="1" ht="14.25" customHeight="1" x14ac:dyDescent="0.25">
      <c r="A166" s="164">
        <v>247</v>
      </c>
      <c r="B166" s="78" t="s">
        <v>152</v>
      </c>
      <c r="C166" s="98">
        <v>0</v>
      </c>
      <c r="D166" s="58"/>
      <c r="E166" s="58"/>
      <c r="F166" s="58"/>
      <c r="G166" s="98"/>
      <c r="H166" s="86">
        <v>0</v>
      </c>
      <c r="I166" s="58"/>
      <c r="J166" s="120">
        <f t="shared" si="4"/>
        <v>0</v>
      </c>
    </row>
    <row r="167" spans="1:10" s="75" customFormat="1" ht="14.25" customHeight="1" x14ac:dyDescent="0.25">
      <c r="A167" s="164">
        <v>2471</v>
      </c>
      <c r="B167" s="78" t="s">
        <v>152</v>
      </c>
      <c r="C167" s="98">
        <v>0</v>
      </c>
      <c r="D167" s="58">
        <v>5000</v>
      </c>
      <c r="E167" s="58">
        <v>22500</v>
      </c>
      <c r="F167" s="58"/>
      <c r="G167" s="98"/>
      <c r="H167" s="86">
        <v>27500</v>
      </c>
      <c r="I167" s="58"/>
      <c r="J167" s="120">
        <f t="shared" si="4"/>
        <v>55000</v>
      </c>
    </row>
    <row r="168" spans="1:10" s="75" customFormat="1" ht="14.25" customHeight="1" x14ac:dyDescent="0.25">
      <c r="A168" s="164">
        <v>248</v>
      </c>
      <c r="B168" s="78" t="s">
        <v>153</v>
      </c>
      <c r="C168" s="98">
        <v>0</v>
      </c>
      <c r="D168" s="58"/>
      <c r="E168" s="58"/>
      <c r="F168" s="58"/>
      <c r="G168" s="98"/>
      <c r="H168" s="86">
        <v>0</v>
      </c>
      <c r="I168" s="58"/>
      <c r="J168" s="120">
        <f t="shared" si="4"/>
        <v>0</v>
      </c>
    </row>
    <row r="169" spans="1:10" s="75" customFormat="1" ht="14.25" customHeight="1" x14ac:dyDescent="0.25">
      <c r="A169" s="164">
        <v>2481</v>
      </c>
      <c r="B169" s="78" t="s">
        <v>154</v>
      </c>
      <c r="C169" s="98">
        <v>2800</v>
      </c>
      <c r="D169" s="58">
        <v>1500</v>
      </c>
      <c r="E169" s="58">
        <v>22000</v>
      </c>
      <c r="F169" s="58"/>
      <c r="G169" s="98"/>
      <c r="H169" s="98">
        <v>0</v>
      </c>
      <c r="I169" s="58"/>
      <c r="J169" s="120">
        <f t="shared" ref="J169:J229" si="5">SUM(C169:I169)</f>
        <v>26300</v>
      </c>
    </row>
    <row r="170" spans="1:10" s="75" customFormat="1" ht="14.25" customHeight="1" x14ac:dyDescent="0.25">
      <c r="A170" s="164">
        <v>249</v>
      </c>
      <c r="B170" s="78" t="s">
        <v>155</v>
      </c>
      <c r="C170" s="98">
        <v>0</v>
      </c>
      <c r="D170" s="58"/>
      <c r="E170" s="58"/>
      <c r="F170" s="58"/>
      <c r="G170" s="98"/>
      <c r="H170" s="86">
        <v>0</v>
      </c>
      <c r="I170" s="58"/>
      <c r="J170" s="120">
        <f t="shared" si="5"/>
        <v>0</v>
      </c>
    </row>
    <row r="171" spans="1:10" s="75" customFormat="1" ht="14.25" customHeight="1" x14ac:dyDescent="0.25">
      <c r="A171" s="164">
        <v>2491</v>
      </c>
      <c r="B171" s="78" t="s">
        <v>155</v>
      </c>
      <c r="C171" s="98">
        <v>20440.129999999997</v>
      </c>
      <c r="D171" s="58">
        <v>10000</v>
      </c>
      <c r="E171" s="58">
        <v>21000</v>
      </c>
      <c r="F171" s="58"/>
      <c r="G171" s="98"/>
      <c r="H171" s="86">
        <v>45000</v>
      </c>
      <c r="I171" s="58"/>
      <c r="J171" s="120">
        <f t="shared" si="5"/>
        <v>96440.13</v>
      </c>
    </row>
    <row r="172" spans="1:10" s="75" customFormat="1" ht="14.25" customHeight="1" x14ac:dyDescent="0.25">
      <c r="A172" s="163">
        <v>2500</v>
      </c>
      <c r="B172" s="79" t="s">
        <v>156</v>
      </c>
      <c r="C172" s="98">
        <v>0</v>
      </c>
      <c r="D172" s="58"/>
      <c r="E172" s="58"/>
      <c r="F172" s="58"/>
      <c r="G172" s="98"/>
      <c r="H172" s="86">
        <v>0</v>
      </c>
      <c r="I172" s="58"/>
      <c r="J172" s="120">
        <f t="shared" si="5"/>
        <v>0</v>
      </c>
    </row>
    <row r="173" spans="1:10" s="75" customFormat="1" ht="14.25" customHeight="1" x14ac:dyDescent="0.25">
      <c r="A173" s="164">
        <v>251</v>
      </c>
      <c r="B173" s="78" t="s">
        <v>157</v>
      </c>
      <c r="C173" s="98">
        <v>0</v>
      </c>
      <c r="D173" s="58"/>
      <c r="E173" s="58"/>
      <c r="F173" s="58"/>
      <c r="G173" s="98"/>
      <c r="H173" s="86">
        <v>0</v>
      </c>
      <c r="I173" s="58"/>
      <c r="J173" s="120">
        <f t="shared" si="5"/>
        <v>0</v>
      </c>
    </row>
    <row r="174" spans="1:10" s="75" customFormat="1" ht="14.25" customHeight="1" x14ac:dyDescent="0.25">
      <c r="A174" s="164">
        <v>2511</v>
      </c>
      <c r="B174" s="78" t="s">
        <v>157</v>
      </c>
      <c r="C174" s="98">
        <v>13149.8</v>
      </c>
      <c r="D174" s="58">
        <v>0</v>
      </c>
      <c r="E174" s="58">
        <v>5000</v>
      </c>
      <c r="F174" s="58"/>
      <c r="G174" s="98"/>
      <c r="H174" s="98">
        <v>0</v>
      </c>
      <c r="I174" s="58"/>
      <c r="J174" s="120">
        <f t="shared" si="5"/>
        <v>18149.8</v>
      </c>
    </row>
    <row r="175" spans="1:10" s="75" customFormat="1" ht="14.25" customHeight="1" x14ac:dyDescent="0.25">
      <c r="A175" s="164">
        <v>252</v>
      </c>
      <c r="B175" s="78" t="s">
        <v>158</v>
      </c>
      <c r="C175" s="98">
        <v>0</v>
      </c>
      <c r="D175" s="58"/>
      <c r="E175" s="58"/>
      <c r="F175" s="58"/>
      <c r="G175" s="98"/>
      <c r="H175" s="86">
        <v>0</v>
      </c>
      <c r="I175" s="58"/>
      <c r="J175" s="120">
        <f t="shared" si="5"/>
        <v>0</v>
      </c>
    </row>
    <row r="176" spans="1:10" s="75" customFormat="1" ht="14.25" customHeight="1" x14ac:dyDescent="0.25">
      <c r="A176" s="164">
        <v>2521</v>
      </c>
      <c r="B176" s="78" t="s">
        <v>158</v>
      </c>
      <c r="C176" s="98">
        <v>1147.1300000000001</v>
      </c>
      <c r="D176" s="58">
        <v>0</v>
      </c>
      <c r="E176" s="58">
        <v>5000</v>
      </c>
      <c r="F176" s="58"/>
      <c r="G176" s="98"/>
      <c r="H176" s="98">
        <v>0</v>
      </c>
      <c r="I176" s="58"/>
      <c r="J176" s="120">
        <f t="shared" si="5"/>
        <v>6147.13</v>
      </c>
    </row>
    <row r="177" spans="1:10" s="75" customFormat="1" ht="14.25" customHeight="1" x14ac:dyDescent="0.25">
      <c r="A177" s="164">
        <v>253</v>
      </c>
      <c r="B177" s="78" t="s">
        <v>159</v>
      </c>
      <c r="C177" s="98">
        <v>0</v>
      </c>
      <c r="D177" s="58"/>
      <c r="E177" s="58"/>
      <c r="F177" s="58"/>
      <c r="G177" s="98"/>
      <c r="H177" s="86">
        <v>0</v>
      </c>
      <c r="I177" s="58"/>
      <c r="J177" s="120">
        <f t="shared" si="5"/>
        <v>0</v>
      </c>
    </row>
    <row r="178" spans="1:10" s="75" customFormat="1" ht="14.25" customHeight="1" x14ac:dyDescent="0.25">
      <c r="A178" s="164">
        <v>2531</v>
      </c>
      <c r="B178" s="78" t="s">
        <v>159</v>
      </c>
      <c r="C178" s="98">
        <v>10000</v>
      </c>
      <c r="D178" s="58">
        <v>13049.903504339942</v>
      </c>
      <c r="E178" s="58">
        <v>20783.136495660059</v>
      </c>
      <c r="F178" s="58"/>
      <c r="G178" s="98"/>
      <c r="H178" s="86">
        <v>0</v>
      </c>
      <c r="I178" s="58"/>
      <c r="J178" s="120">
        <f t="shared" si="5"/>
        <v>43833.04</v>
      </c>
    </row>
    <row r="179" spans="1:10" s="75" customFormat="1" ht="14.25" customHeight="1" x14ac:dyDescent="0.25">
      <c r="A179" s="164">
        <v>254</v>
      </c>
      <c r="B179" s="78" t="s">
        <v>160</v>
      </c>
      <c r="C179" s="98">
        <v>0</v>
      </c>
      <c r="D179" s="58"/>
      <c r="E179" s="58"/>
      <c r="F179" s="58"/>
      <c r="G179" s="98"/>
      <c r="H179" s="86">
        <v>0</v>
      </c>
      <c r="I179" s="58"/>
      <c r="J179" s="120">
        <f t="shared" si="5"/>
        <v>0</v>
      </c>
    </row>
    <row r="180" spans="1:10" s="75" customFormat="1" ht="14.25" customHeight="1" x14ac:dyDescent="0.25">
      <c r="A180" s="164">
        <v>2541</v>
      </c>
      <c r="B180" s="78" t="s">
        <v>160</v>
      </c>
      <c r="C180" s="98">
        <v>0</v>
      </c>
      <c r="D180" s="58">
        <v>1901.5682478300296</v>
      </c>
      <c r="E180" s="58">
        <v>1012.1317521699705</v>
      </c>
      <c r="F180" s="58"/>
      <c r="G180" s="98"/>
      <c r="H180" s="86">
        <v>0</v>
      </c>
      <c r="I180" s="58"/>
      <c r="J180" s="120">
        <f t="shared" si="5"/>
        <v>2913.7</v>
      </c>
    </row>
    <row r="181" spans="1:10" s="75" customFormat="1" ht="14.25" customHeight="1" x14ac:dyDescent="0.25">
      <c r="A181" s="164">
        <v>255</v>
      </c>
      <c r="B181" s="78" t="s">
        <v>161</v>
      </c>
      <c r="C181" s="98">
        <v>0</v>
      </c>
      <c r="D181" s="58"/>
      <c r="E181" s="58"/>
      <c r="F181" s="58"/>
      <c r="G181" s="98"/>
      <c r="H181" s="86">
        <v>0</v>
      </c>
      <c r="I181" s="58"/>
      <c r="J181" s="120">
        <f t="shared" si="5"/>
        <v>0</v>
      </c>
    </row>
    <row r="182" spans="1:10" s="75" customFormat="1" ht="14.25" customHeight="1" x14ac:dyDescent="0.25">
      <c r="A182" s="164">
        <v>2551</v>
      </c>
      <c r="B182" s="78" t="s">
        <v>161</v>
      </c>
      <c r="C182" s="98">
        <v>25000</v>
      </c>
      <c r="D182" s="58">
        <v>2500</v>
      </c>
      <c r="E182" s="58">
        <v>5500</v>
      </c>
      <c r="F182" s="58"/>
      <c r="G182" s="98"/>
      <c r="H182" s="86">
        <v>0</v>
      </c>
      <c r="I182" s="58"/>
      <c r="J182" s="120">
        <f t="shared" si="5"/>
        <v>33000</v>
      </c>
    </row>
    <row r="183" spans="1:10" s="75" customFormat="1" ht="14.25" customHeight="1" x14ac:dyDescent="0.25">
      <c r="A183" s="164">
        <v>256</v>
      </c>
      <c r="B183" s="78" t="s">
        <v>162</v>
      </c>
      <c r="C183" s="98">
        <v>0</v>
      </c>
      <c r="D183" s="58"/>
      <c r="E183" s="58"/>
      <c r="F183" s="58"/>
      <c r="G183" s="98"/>
      <c r="H183" s="86">
        <v>0</v>
      </c>
      <c r="I183" s="58"/>
      <c r="J183" s="120">
        <f t="shared" si="5"/>
        <v>0</v>
      </c>
    </row>
    <row r="184" spans="1:10" s="75" customFormat="1" ht="14.25" customHeight="1" x14ac:dyDescent="0.25">
      <c r="A184" s="164">
        <v>2561</v>
      </c>
      <c r="B184" s="78" t="s">
        <v>162</v>
      </c>
      <c r="C184" s="98">
        <v>7500</v>
      </c>
      <c r="D184" s="58">
        <v>11000</v>
      </c>
      <c r="E184" s="58">
        <v>4000</v>
      </c>
      <c r="F184" s="58"/>
      <c r="G184" s="98"/>
      <c r="H184" s="86">
        <v>0</v>
      </c>
      <c r="I184" s="58"/>
      <c r="J184" s="120">
        <f t="shared" si="5"/>
        <v>22500</v>
      </c>
    </row>
    <row r="185" spans="1:10" s="75" customFormat="1" ht="14.25" customHeight="1" x14ac:dyDescent="0.25">
      <c r="A185" s="164">
        <v>259</v>
      </c>
      <c r="B185" s="78" t="s">
        <v>163</v>
      </c>
      <c r="C185" s="98">
        <v>0</v>
      </c>
      <c r="D185" s="58"/>
      <c r="E185" s="58"/>
      <c r="F185" s="58"/>
      <c r="G185" s="98"/>
      <c r="H185" s="86">
        <v>0</v>
      </c>
      <c r="I185" s="58"/>
      <c r="J185" s="120">
        <f t="shared" si="5"/>
        <v>0</v>
      </c>
    </row>
    <row r="186" spans="1:10" s="75" customFormat="1" ht="14.25" customHeight="1" x14ac:dyDescent="0.25">
      <c r="A186" s="164">
        <v>2591</v>
      </c>
      <c r="B186" s="78" t="s">
        <v>163</v>
      </c>
      <c r="C186" s="98">
        <v>26000</v>
      </c>
      <c r="D186" s="58">
        <v>4000</v>
      </c>
      <c r="E186" s="58">
        <v>1000</v>
      </c>
      <c r="F186" s="58"/>
      <c r="G186" s="98"/>
      <c r="H186" s="98">
        <v>0</v>
      </c>
      <c r="I186" s="58"/>
      <c r="J186" s="120">
        <f t="shared" si="5"/>
        <v>31000</v>
      </c>
    </row>
    <row r="187" spans="1:10" s="75" customFormat="1" ht="14.25" customHeight="1" x14ac:dyDescent="0.25">
      <c r="A187" s="163">
        <v>2600</v>
      </c>
      <c r="B187" s="83" t="s">
        <v>164</v>
      </c>
      <c r="C187" s="98">
        <v>0</v>
      </c>
      <c r="D187" s="58"/>
      <c r="E187" s="58"/>
      <c r="F187" s="58"/>
      <c r="G187" s="98"/>
      <c r="H187" s="86">
        <v>0</v>
      </c>
      <c r="I187" s="58"/>
      <c r="J187" s="120">
        <f t="shared" si="5"/>
        <v>0</v>
      </c>
    </row>
    <row r="188" spans="1:10" s="75" customFormat="1" ht="14.25" customHeight="1" x14ac:dyDescent="0.25">
      <c r="A188" s="164">
        <v>261</v>
      </c>
      <c r="B188" s="78" t="s">
        <v>165</v>
      </c>
      <c r="C188" s="98">
        <v>0</v>
      </c>
      <c r="D188" s="58"/>
      <c r="E188" s="58"/>
      <c r="F188" s="58"/>
      <c r="G188" s="98"/>
      <c r="H188" s="86">
        <v>0</v>
      </c>
      <c r="I188" s="58"/>
      <c r="J188" s="120">
        <f t="shared" si="5"/>
        <v>0</v>
      </c>
    </row>
    <row r="189" spans="1:10" s="193" customFormat="1" ht="28.5" customHeight="1" x14ac:dyDescent="0.25">
      <c r="A189" s="167">
        <v>2611</v>
      </c>
      <c r="B189" s="91" t="s">
        <v>166</v>
      </c>
      <c r="C189" s="98">
        <v>1519.89</v>
      </c>
      <c r="D189" s="86">
        <v>0</v>
      </c>
      <c r="E189" s="86">
        <v>0</v>
      </c>
      <c r="F189" s="86"/>
      <c r="G189" s="98"/>
      <c r="H189" s="98">
        <v>0</v>
      </c>
      <c r="I189" s="86"/>
      <c r="J189" s="120">
        <f t="shared" si="5"/>
        <v>1519.89</v>
      </c>
    </row>
    <row r="190" spans="1:10" s="193" customFormat="1" ht="29.25" customHeight="1" x14ac:dyDescent="0.25">
      <c r="A190" s="167">
        <v>2612</v>
      </c>
      <c r="B190" s="91" t="s">
        <v>167</v>
      </c>
      <c r="C190" s="98">
        <v>27872.320000000003</v>
      </c>
      <c r="D190" s="86">
        <v>8000</v>
      </c>
      <c r="E190" s="86">
        <v>0</v>
      </c>
      <c r="F190" s="86"/>
      <c r="G190" s="98"/>
      <c r="H190" s="86"/>
      <c r="I190" s="86"/>
      <c r="J190" s="120">
        <f t="shared" si="5"/>
        <v>35872.320000000007</v>
      </c>
    </row>
    <row r="191" spans="1:10" s="193" customFormat="1" ht="24.75" customHeight="1" x14ac:dyDescent="0.25">
      <c r="A191" s="167">
        <v>2613</v>
      </c>
      <c r="B191" s="91" t="s">
        <v>168</v>
      </c>
      <c r="C191" s="98">
        <v>0</v>
      </c>
      <c r="D191" s="86">
        <v>0</v>
      </c>
      <c r="E191" s="86">
        <v>0</v>
      </c>
      <c r="F191" s="86"/>
      <c r="G191" s="98"/>
      <c r="H191" s="86"/>
      <c r="I191" s="86"/>
      <c r="J191" s="120">
        <f t="shared" si="5"/>
        <v>0</v>
      </c>
    </row>
    <row r="192" spans="1:10" s="193" customFormat="1" ht="24.75" customHeight="1" x14ac:dyDescent="0.25">
      <c r="A192" s="167">
        <v>2614</v>
      </c>
      <c r="B192" s="91" t="s">
        <v>169</v>
      </c>
      <c r="C192" s="98">
        <v>14544.949999999997</v>
      </c>
      <c r="D192" s="86">
        <v>30000</v>
      </c>
      <c r="E192" s="86">
        <v>0</v>
      </c>
      <c r="F192" s="86"/>
      <c r="G192" s="98"/>
      <c r="H192" s="98">
        <v>0</v>
      </c>
      <c r="I192" s="86"/>
      <c r="J192" s="120">
        <f t="shared" si="5"/>
        <v>44544.95</v>
      </c>
    </row>
    <row r="193" spans="1:10" s="75" customFormat="1" ht="30" customHeight="1" x14ac:dyDescent="0.25">
      <c r="A193" s="165">
        <v>2700</v>
      </c>
      <c r="B193" s="79" t="s">
        <v>170</v>
      </c>
      <c r="C193" s="98">
        <v>0</v>
      </c>
      <c r="D193" s="58"/>
      <c r="E193" s="58"/>
      <c r="F193" s="58"/>
      <c r="G193" s="98"/>
      <c r="H193" s="86">
        <v>0</v>
      </c>
      <c r="I193" s="58"/>
      <c r="J193" s="120">
        <f t="shared" si="5"/>
        <v>0</v>
      </c>
    </row>
    <row r="194" spans="1:10" s="75" customFormat="1" ht="14.25" customHeight="1" x14ac:dyDescent="0.25">
      <c r="A194" s="164">
        <v>271</v>
      </c>
      <c r="B194" s="78" t="s">
        <v>171</v>
      </c>
      <c r="C194" s="98">
        <v>0</v>
      </c>
      <c r="D194" s="58"/>
      <c r="E194" s="58"/>
      <c r="F194" s="58"/>
      <c r="G194" s="98"/>
      <c r="H194" s="86">
        <v>0</v>
      </c>
      <c r="I194" s="58"/>
      <c r="J194" s="120">
        <f t="shared" si="5"/>
        <v>0</v>
      </c>
    </row>
    <row r="195" spans="1:10" s="75" customFormat="1" ht="14.25" customHeight="1" x14ac:dyDescent="0.25">
      <c r="A195" s="164">
        <v>2711</v>
      </c>
      <c r="B195" s="78" t="s">
        <v>172</v>
      </c>
      <c r="C195" s="98">
        <v>200836.50999999998</v>
      </c>
      <c r="D195" s="58">
        <v>85627.66</v>
      </c>
      <c r="E195" s="58">
        <v>11920</v>
      </c>
      <c r="F195" s="58"/>
      <c r="G195" s="98"/>
      <c r="H195" s="86">
        <v>95000</v>
      </c>
      <c r="I195" s="58"/>
      <c r="J195" s="120">
        <f t="shared" si="5"/>
        <v>393384.17</v>
      </c>
    </row>
    <row r="196" spans="1:10" s="75" customFormat="1" ht="14.25" customHeight="1" x14ac:dyDescent="0.25">
      <c r="A196" s="164">
        <v>272</v>
      </c>
      <c r="B196" s="78" t="s">
        <v>173</v>
      </c>
      <c r="C196" s="98">
        <v>0</v>
      </c>
      <c r="D196" s="58"/>
      <c r="E196" s="58"/>
      <c r="F196" s="58"/>
      <c r="G196" s="98"/>
      <c r="H196" s="86">
        <v>0</v>
      </c>
      <c r="I196" s="58"/>
      <c r="J196" s="120">
        <f t="shared" si="5"/>
        <v>0</v>
      </c>
    </row>
    <row r="197" spans="1:10" s="75" customFormat="1" ht="14.25" customHeight="1" x14ac:dyDescent="0.25">
      <c r="A197" s="164">
        <v>2721</v>
      </c>
      <c r="B197" s="78" t="s">
        <v>173</v>
      </c>
      <c r="C197" s="98">
        <v>33000</v>
      </c>
      <c r="D197" s="58">
        <v>33000</v>
      </c>
      <c r="E197" s="58">
        <v>0</v>
      </c>
      <c r="F197" s="58"/>
      <c r="G197" s="98"/>
      <c r="H197" s="86">
        <v>0</v>
      </c>
      <c r="I197" s="58"/>
      <c r="J197" s="120">
        <f t="shared" si="5"/>
        <v>66000</v>
      </c>
    </row>
    <row r="198" spans="1:10" s="75" customFormat="1" ht="14.25" customHeight="1" x14ac:dyDescent="0.25">
      <c r="A198" s="164">
        <v>273</v>
      </c>
      <c r="B198" s="78" t="s">
        <v>174</v>
      </c>
      <c r="C198" s="98">
        <v>0</v>
      </c>
      <c r="D198" s="58"/>
      <c r="E198" s="58"/>
      <c r="F198" s="58"/>
      <c r="G198" s="98"/>
      <c r="H198" s="86">
        <v>0</v>
      </c>
      <c r="I198" s="58"/>
      <c r="J198" s="120">
        <f t="shared" si="5"/>
        <v>0</v>
      </c>
    </row>
    <row r="199" spans="1:10" s="75" customFormat="1" ht="14.25" customHeight="1" x14ac:dyDescent="0.25">
      <c r="A199" s="164">
        <v>2731</v>
      </c>
      <c r="B199" s="78" t="s">
        <v>174</v>
      </c>
      <c r="C199" s="98">
        <v>68797.09</v>
      </c>
      <c r="D199" s="58">
        <v>0</v>
      </c>
      <c r="E199" s="58">
        <v>10761.900000000001</v>
      </c>
      <c r="F199" s="58"/>
      <c r="G199" s="98"/>
      <c r="H199" s="98">
        <v>0</v>
      </c>
      <c r="I199" s="58"/>
      <c r="J199" s="120">
        <f t="shared" si="5"/>
        <v>79558.989999999991</v>
      </c>
    </row>
    <row r="200" spans="1:10" s="75" customFormat="1" ht="14.25" customHeight="1" x14ac:dyDescent="0.25">
      <c r="A200" s="164">
        <v>274</v>
      </c>
      <c r="B200" s="78" t="s">
        <v>175</v>
      </c>
      <c r="C200" s="98">
        <v>0</v>
      </c>
      <c r="D200" s="58"/>
      <c r="E200" s="58"/>
      <c r="F200" s="58"/>
      <c r="G200" s="98"/>
      <c r="H200" s="86">
        <v>0</v>
      </c>
      <c r="I200" s="58"/>
      <c r="J200" s="120">
        <f t="shared" si="5"/>
        <v>0</v>
      </c>
    </row>
    <row r="201" spans="1:10" s="75" customFormat="1" ht="14.25" customHeight="1" x14ac:dyDescent="0.25">
      <c r="A201" s="164">
        <v>2741</v>
      </c>
      <c r="B201" s="78" t="s">
        <v>175</v>
      </c>
      <c r="C201" s="98">
        <v>0</v>
      </c>
      <c r="D201" s="58">
        <v>500</v>
      </c>
      <c r="E201" s="58">
        <v>0</v>
      </c>
      <c r="F201" s="58"/>
      <c r="G201" s="98"/>
      <c r="H201" s="86">
        <v>0</v>
      </c>
      <c r="I201" s="58"/>
      <c r="J201" s="120">
        <f t="shared" si="5"/>
        <v>500</v>
      </c>
    </row>
    <row r="202" spans="1:10" s="75" customFormat="1" ht="14.25" customHeight="1" x14ac:dyDescent="0.25">
      <c r="A202" s="164">
        <v>275</v>
      </c>
      <c r="B202" s="78" t="s">
        <v>176</v>
      </c>
      <c r="C202" s="98">
        <v>0</v>
      </c>
      <c r="D202" s="58"/>
      <c r="E202" s="58"/>
      <c r="F202" s="58"/>
      <c r="G202" s="98"/>
      <c r="H202" s="86">
        <v>0</v>
      </c>
      <c r="I202" s="58"/>
      <c r="J202" s="120">
        <f t="shared" si="5"/>
        <v>0</v>
      </c>
    </row>
    <row r="203" spans="1:10" s="75" customFormat="1" ht="14.25" customHeight="1" x14ac:dyDescent="0.25">
      <c r="A203" s="164">
        <v>2751</v>
      </c>
      <c r="B203" s="78" t="s">
        <v>176</v>
      </c>
      <c r="C203" s="98">
        <v>0</v>
      </c>
      <c r="D203" s="58"/>
      <c r="E203" s="58"/>
      <c r="F203" s="58"/>
      <c r="G203" s="98"/>
      <c r="H203" s="86">
        <v>0</v>
      </c>
      <c r="I203" s="58"/>
      <c r="J203" s="120">
        <f t="shared" si="5"/>
        <v>0</v>
      </c>
    </row>
    <row r="204" spans="1:10" s="75" customFormat="1" ht="14.25" customHeight="1" x14ac:dyDescent="0.25">
      <c r="A204" s="163">
        <v>2800</v>
      </c>
      <c r="B204" s="79" t="s">
        <v>177</v>
      </c>
      <c r="C204" s="98">
        <v>0</v>
      </c>
      <c r="D204" s="58"/>
      <c r="E204" s="58"/>
      <c r="F204" s="58"/>
      <c r="G204" s="98"/>
      <c r="H204" s="86">
        <v>0</v>
      </c>
      <c r="I204" s="58"/>
      <c r="J204" s="120">
        <f t="shared" si="5"/>
        <v>0</v>
      </c>
    </row>
    <row r="205" spans="1:10" s="75" customFormat="1" ht="14.25" customHeight="1" x14ac:dyDescent="0.25">
      <c r="A205" s="164">
        <v>281</v>
      </c>
      <c r="B205" s="78" t="s">
        <v>178</v>
      </c>
      <c r="C205" s="98">
        <v>0</v>
      </c>
      <c r="D205" s="58"/>
      <c r="E205" s="58"/>
      <c r="F205" s="58"/>
      <c r="G205" s="98"/>
      <c r="H205" s="86">
        <v>0</v>
      </c>
      <c r="I205" s="58"/>
      <c r="J205" s="120">
        <f t="shared" si="5"/>
        <v>0</v>
      </c>
    </row>
    <row r="206" spans="1:10" s="75" customFormat="1" ht="14.25" customHeight="1" x14ac:dyDescent="0.25">
      <c r="A206" s="164">
        <v>2811</v>
      </c>
      <c r="B206" s="78" t="s">
        <v>178</v>
      </c>
      <c r="C206" s="98">
        <v>0</v>
      </c>
      <c r="D206" s="58"/>
      <c r="E206" s="58"/>
      <c r="F206" s="58"/>
      <c r="G206" s="98"/>
      <c r="H206" s="86">
        <v>0</v>
      </c>
      <c r="I206" s="58"/>
      <c r="J206" s="120">
        <f t="shared" si="5"/>
        <v>0</v>
      </c>
    </row>
    <row r="207" spans="1:10" s="75" customFormat="1" ht="14.25" customHeight="1" x14ac:dyDescent="0.25">
      <c r="A207" s="164">
        <v>282</v>
      </c>
      <c r="B207" s="78" t="s">
        <v>179</v>
      </c>
      <c r="C207" s="98">
        <v>0</v>
      </c>
      <c r="D207" s="58"/>
      <c r="E207" s="58"/>
      <c r="F207" s="58"/>
      <c r="G207" s="98"/>
      <c r="H207" s="86">
        <v>0</v>
      </c>
      <c r="I207" s="58"/>
      <c r="J207" s="120">
        <f t="shared" si="5"/>
        <v>0</v>
      </c>
    </row>
    <row r="208" spans="1:10" s="75" customFormat="1" ht="14.25" customHeight="1" x14ac:dyDescent="0.25">
      <c r="A208" s="164">
        <v>2821</v>
      </c>
      <c r="B208" s="78" t="s">
        <v>179</v>
      </c>
      <c r="C208" s="98">
        <v>0</v>
      </c>
      <c r="D208" s="58"/>
      <c r="E208" s="58"/>
      <c r="F208" s="58"/>
      <c r="G208" s="98"/>
      <c r="H208" s="86">
        <v>0</v>
      </c>
      <c r="I208" s="58"/>
      <c r="J208" s="120">
        <f t="shared" si="5"/>
        <v>0</v>
      </c>
    </row>
    <row r="209" spans="1:10" s="75" customFormat="1" ht="14.25" customHeight="1" x14ac:dyDescent="0.25">
      <c r="A209" s="164">
        <v>283</v>
      </c>
      <c r="B209" s="78" t="s">
        <v>180</v>
      </c>
      <c r="C209" s="98">
        <v>0</v>
      </c>
      <c r="D209" s="58"/>
      <c r="E209" s="58"/>
      <c r="F209" s="58"/>
      <c r="G209" s="98"/>
      <c r="H209" s="86">
        <v>0</v>
      </c>
      <c r="I209" s="58"/>
      <c r="J209" s="120">
        <f t="shared" si="5"/>
        <v>0</v>
      </c>
    </row>
    <row r="210" spans="1:10" s="75" customFormat="1" ht="14.25" customHeight="1" x14ac:dyDescent="0.25">
      <c r="A210" s="164">
        <v>2831</v>
      </c>
      <c r="B210" s="78" t="s">
        <v>181</v>
      </c>
      <c r="C210" s="98">
        <v>0</v>
      </c>
      <c r="D210" s="58"/>
      <c r="E210" s="58"/>
      <c r="F210" s="58"/>
      <c r="G210" s="98"/>
      <c r="H210" s="86">
        <v>0</v>
      </c>
      <c r="I210" s="58"/>
      <c r="J210" s="120">
        <f t="shared" si="5"/>
        <v>0</v>
      </c>
    </row>
    <row r="211" spans="1:10" s="75" customFormat="1" ht="14.25" customHeight="1" x14ac:dyDescent="0.25">
      <c r="A211" s="163">
        <v>2900</v>
      </c>
      <c r="B211" s="79" t="s">
        <v>182</v>
      </c>
      <c r="C211" s="98">
        <v>0</v>
      </c>
      <c r="D211" s="58"/>
      <c r="E211" s="58"/>
      <c r="F211" s="58"/>
      <c r="G211" s="98"/>
      <c r="H211" s="86">
        <v>0</v>
      </c>
      <c r="I211" s="58"/>
      <c r="J211" s="120">
        <f t="shared" si="5"/>
        <v>0</v>
      </c>
    </row>
    <row r="212" spans="1:10" s="75" customFormat="1" ht="14.25" customHeight="1" x14ac:dyDescent="0.25">
      <c r="A212" s="164">
        <v>291</v>
      </c>
      <c r="B212" s="82" t="s">
        <v>183</v>
      </c>
      <c r="C212" s="98">
        <v>0</v>
      </c>
      <c r="D212" s="58"/>
      <c r="E212" s="58"/>
      <c r="F212" s="58"/>
      <c r="G212" s="98"/>
      <c r="H212" s="86">
        <v>0</v>
      </c>
      <c r="I212" s="58"/>
      <c r="J212" s="120">
        <f t="shared" si="5"/>
        <v>0</v>
      </c>
    </row>
    <row r="213" spans="1:10" s="75" customFormat="1" ht="14.25" customHeight="1" x14ac:dyDescent="0.25">
      <c r="A213" s="164">
        <v>2911</v>
      </c>
      <c r="B213" s="82" t="s">
        <v>183</v>
      </c>
      <c r="C213" s="98">
        <v>0</v>
      </c>
      <c r="D213" s="58">
        <v>16500</v>
      </c>
      <c r="E213" s="58">
        <v>12000</v>
      </c>
      <c r="F213" s="58"/>
      <c r="G213" s="98"/>
      <c r="H213" s="86">
        <v>42348.2</v>
      </c>
      <c r="I213" s="58"/>
      <c r="J213" s="120">
        <f t="shared" si="5"/>
        <v>70848.2</v>
      </c>
    </row>
    <row r="214" spans="1:10" s="75" customFormat="1" ht="14.25" customHeight="1" x14ac:dyDescent="0.25">
      <c r="A214" s="164">
        <v>292</v>
      </c>
      <c r="B214" s="82" t="s">
        <v>184</v>
      </c>
      <c r="C214" s="98">
        <v>0</v>
      </c>
      <c r="D214" s="58"/>
      <c r="E214" s="58"/>
      <c r="F214" s="58"/>
      <c r="G214" s="98"/>
      <c r="H214" s="86">
        <v>0</v>
      </c>
      <c r="I214" s="58"/>
      <c r="J214" s="120">
        <f t="shared" si="5"/>
        <v>0</v>
      </c>
    </row>
    <row r="215" spans="1:10" s="75" customFormat="1" ht="14.25" customHeight="1" x14ac:dyDescent="0.25">
      <c r="A215" s="164">
        <v>2921</v>
      </c>
      <c r="B215" s="82" t="s">
        <v>184</v>
      </c>
      <c r="C215" s="98">
        <v>0</v>
      </c>
      <c r="D215" s="58">
        <v>12500</v>
      </c>
      <c r="E215" s="58">
        <v>19000</v>
      </c>
      <c r="F215" s="58"/>
      <c r="G215" s="98"/>
      <c r="H215" s="86">
        <v>0</v>
      </c>
      <c r="I215" s="58"/>
      <c r="J215" s="120">
        <f t="shared" si="5"/>
        <v>31500</v>
      </c>
    </row>
    <row r="216" spans="1:10" s="85" customFormat="1" ht="27.75" customHeight="1" x14ac:dyDescent="0.25">
      <c r="A216" s="166">
        <v>293</v>
      </c>
      <c r="B216" s="78" t="s">
        <v>185</v>
      </c>
      <c r="C216" s="98">
        <v>0</v>
      </c>
      <c r="D216" s="84"/>
      <c r="E216" s="84"/>
      <c r="F216" s="84"/>
      <c r="G216" s="98"/>
      <c r="H216" s="91">
        <v>0</v>
      </c>
      <c r="I216" s="84"/>
      <c r="J216" s="120">
        <f t="shared" si="5"/>
        <v>0</v>
      </c>
    </row>
    <row r="217" spans="1:10" s="75" customFormat="1" ht="23.25" customHeight="1" x14ac:dyDescent="0.25">
      <c r="A217" s="164">
        <v>2931</v>
      </c>
      <c r="B217" s="78" t="s">
        <v>185</v>
      </c>
      <c r="C217" s="98">
        <v>0</v>
      </c>
      <c r="D217" s="58">
        <v>16500</v>
      </c>
      <c r="E217" s="58">
        <v>15500</v>
      </c>
      <c r="F217" s="58"/>
      <c r="G217" s="98"/>
      <c r="H217" s="86">
        <v>0</v>
      </c>
      <c r="I217" s="58"/>
      <c r="J217" s="120">
        <f t="shared" si="5"/>
        <v>32000</v>
      </c>
    </row>
    <row r="218" spans="1:10" s="75" customFormat="1" ht="24.75" customHeight="1" x14ac:dyDescent="0.25">
      <c r="A218" s="164">
        <v>294</v>
      </c>
      <c r="B218" s="78" t="s">
        <v>186</v>
      </c>
      <c r="C218" s="98">
        <v>0</v>
      </c>
      <c r="D218" s="58"/>
      <c r="E218" s="58"/>
      <c r="F218" s="58"/>
      <c r="G218" s="98"/>
      <c r="H218" s="86">
        <v>0</v>
      </c>
      <c r="I218" s="58"/>
      <c r="J218" s="120">
        <f t="shared" si="5"/>
        <v>0</v>
      </c>
    </row>
    <row r="219" spans="1:10" s="75" customFormat="1" ht="26.25" customHeight="1" x14ac:dyDescent="0.25">
      <c r="A219" s="164">
        <v>2941</v>
      </c>
      <c r="B219" s="78" t="s">
        <v>187</v>
      </c>
      <c r="C219" s="98">
        <v>42105</v>
      </c>
      <c r="D219" s="58">
        <v>12038</v>
      </c>
      <c r="E219" s="58">
        <v>23320</v>
      </c>
      <c r="F219" s="58"/>
      <c r="G219" s="98"/>
      <c r="H219" s="98">
        <v>16146.039999999997</v>
      </c>
      <c r="I219" s="58"/>
      <c r="J219" s="120">
        <f t="shared" si="5"/>
        <v>93609.04</v>
      </c>
    </row>
    <row r="220" spans="1:10" s="75" customFormat="1" ht="26.25" customHeight="1" x14ac:dyDescent="0.25">
      <c r="A220" s="164">
        <v>295</v>
      </c>
      <c r="B220" s="78" t="s">
        <v>188</v>
      </c>
      <c r="C220" s="98">
        <v>0</v>
      </c>
      <c r="D220" s="58"/>
      <c r="E220" s="58"/>
      <c r="F220" s="58"/>
      <c r="G220" s="98"/>
      <c r="H220" s="86">
        <v>0</v>
      </c>
      <c r="I220" s="58"/>
      <c r="J220" s="120">
        <f t="shared" si="5"/>
        <v>0</v>
      </c>
    </row>
    <row r="221" spans="1:10" s="75" customFormat="1" ht="29.25" customHeight="1" x14ac:dyDescent="0.25">
      <c r="A221" s="164">
        <v>2951</v>
      </c>
      <c r="B221" s="78" t="s">
        <v>188</v>
      </c>
      <c r="C221" s="98">
        <v>103000</v>
      </c>
      <c r="D221" s="58">
        <v>3000</v>
      </c>
      <c r="E221" s="58">
        <v>0</v>
      </c>
      <c r="F221" s="58"/>
      <c r="G221" s="98"/>
      <c r="H221" s="98">
        <v>0</v>
      </c>
      <c r="I221" s="58"/>
      <c r="J221" s="120">
        <f t="shared" si="5"/>
        <v>106000</v>
      </c>
    </row>
    <row r="222" spans="1:10" s="75" customFormat="1" ht="14.25" customHeight="1" x14ac:dyDescent="0.25">
      <c r="A222" s="164">
        <v>296</v>
      </c>
      <c r="B222" s="82" t="s">
        <v>189</v>
      </c>
      <c r="C222" s="98">
        <v>0</v>
      </c>
      <c r="D222" s="58"/>
      <c r="E222" s="58"/>
      <c r="F222" s="58"/>
      <c r="G222" s="98"/>
      <c r="H222" s="86">
        <v>0</v>
      </c>
      <c r="I222" s="58"/>
      <c r="J222" s="120">
        <f t="shared" si="5"/>
        <v>0</v>
      </c>
    </row>
    <row r="223" spans="1:10" s="75" customFormat="1" ht="14.25" customHeight="1" x14ac:dyDescent="0.25">
      <c r="A223" s="164">
        <v>2961</v>
      </c>
      <c r="B223" s="82" t="s">
        <v>189</v>
      </c>
      <c r="C223" s="98">
        <v>52700</v>
      </c>
      <c r="D223" s="58">
        <v>90000</v>
      </c>
      <c r="E223" s="58">
        <v>300</v>
      </c>
      <c r="F223" s="58"/>
      <c r="G223" s="98"/>
      <c r="H223" s="98">
        <v>20000</v>
      </c>
      <c r="I223" s="58"/>
      <c r="J223" s="120">
        <f t="shared" si="5"/>
        <v>163000</v>
      </c>
    </row>
    <row r="224" spans="1:10" s="75" customFormat="1" ht="27.75" customHeight="1" x14ac:dyDescent="0.25">
      <c r="A224" s="164">
        <v>297</v>
      </c>
      <c r="B224" s="78" t="s">
        <v>190</v>
      </c>
      <c r="C224" s="98">
        <v>0</v>
      </c>
      <c r="D224" s="58"/>
      <c r="E224" s="58"/>
      <c r="F224" s="58"/>
      <c r="G224" s="98"/>
      <c r="H224" s="86">
        <v>0</v>
      </c>
      <c r="I224" s="58"/>
      <c r="J224" s="120">
        <f t="shared" si="5"/>
        <v>0</v>
      </c>
    </row>
    <row r="225" spans="1:10" s="75" customFormat="1" ht="25.5" customHeight="1" x14ac:dyDescent="0.25">
      <c r="A225" s="164">
        <v>2971</v>
      </c>
      <c r="B225" s="78" t="s">
        <v>190</v>
      </c>
      <c r="C225" s="98">
        <v>0</v>
      </c>
      <c r="D225" s="58"/>
      <c r="E225" s="58"/>
      <c r="F225" s="58"/>
      <c r="G225" s="98"/>
      <c r="H225" s="86">
        <v>0</v>
      </c>
      <c r="I225" s="58"/>
      <c r="J225" s="120">
        <f t="shared" si="5"/>
        <v>0</v>
      </c>
    </row>
    <row r="226" spans="1:10" s="75" customFormat="1" ht="22.5" customHeight="1" x14ac:dyDescent="0.25">
      <c r="A226" s="164">
        <v>298</v>
      </c>
      <c r="B226" s="82" t="s">
        <v>191</v>
      </c>
      <c r="C226" s="98">
        <v>0</v>
      </c>
      <c r="D226" s="58"/>
      <c r="E226" s="58"/>
      <c r="F226" s="58"/>
      <c r="G226" s="98"/>
      <c r="H226" s="86">
        <v>0</v>
      </c>
      <c r="I226" s="58"/>
      <c r="J226" s="120">
        <f t="shared" si="5"/>
        <v>0</v>
      </c>
    </row>
    <row r="227" spans="1:10" s="75" customFormat="1" ht="14.25" customHeight="1" x14ac:dyDescent="0.25">
      <c r="A227" s="164">
        <v>2981</v>
      </c>
      <c r="B227" s="82" t="s">
        <v>191</v>
      </c>
      <c r="C227" s="98">
        <v>54202</v>
      </c>
      <c r="D227" s="58">
        <v>12500</v>
      </c>
      <c r="E227" s="58">
        <v>10584.130000000001</v>
      </c>
      <c r="F227" s="58"/>
      <c r="G227" s="98"/>
      <c r="H227" s="98">
        <v>0</v>
      </c>
      <c r="I227" s="58"/>
      <c r="J227" s="120">
        <f t="shared" si="5"/>
        <v>77286.13</v>
      </c>
    </row>
    <row r="228" spans="1:10" s="75" customFormat="1" ht="14.25" customHeight="1" x14ac:dyDescent="0.25">
      <c r="A228" s="164">
        <v>299</v>
      </c>
      <c r="B228" s="82" t="s">
        <v>192</v>
      </c>
      <c r="C228" s="98">
        <v>0</v>
      </c>
      <c r="D228" s="58"/>
      <c r="E228" s="58"/>
      <c r="F228" s="58"/>
      <c r="G228" s="98"/>
      <c r="H228" s="86">
        <v>0</v>
      </c>
      <c r="I228" s="58"/>
      <c r="J228" s="120">
        <f t="shared" si="5"/>
        <v>0</v>
      </c>
    </row>
    <row r="229" spans="1:10" s="75" customFormat="1" ht="14.25" customHeight="1" x14ac:dyDescent="0.25">
      <c r="A229" s="164">
        <v>2991</v>
      </c>
      <c r="B229" s="82" t="s">
        <v>193</v>
      </c>
      <c r="C229" s="98">
        <v>5000</v>
      </c>
      <c r="D229" s="58">
        <v>5000</v>
      </c>
      <c r="E229" s="58">
        <v>0</v>
      </c>
      <c r="F229" s="58"/>
      <c r="G229" s="98"/>
      <c r="H229" s="86">
        <v>0</v>
      </c>
      <c r="I229" s="58"/>
      <c r="J229" s="120">
        <f t="shared" si="5"/>
        <v>10000</v>
      </c>
    </row>
    <row r="230" spans="1:10" s="81" customFormat="1" ht="12.75" x14ac:dyDescent="0.2">
      <c r="A230" s="162"/>
      <c r="B230" s="57" t="s">
        <v>194</v>
      </c>
      <c r="C230" s="57">
        <f>SUM(C104:C229)</f>
        <v>1691370.8476589797</v>
      </c>
      <c r="D230" s="57">
        <f t="shared" ref="D230:J230" si="6">SUM(D104:D229)</f>
        <v>783830.82399999991</v>
      </c>
      <c r="E230" s="57">
        <f t="shared" si="6"/>
        <v>317729.34824783006</v>
      </c>
      <c r="F230" s="57">
        <f t="shared" si="6"/>
        <v>0</v>
      </c>
      <c r="G230" s="57">
        <f t="shared" si="6"/>
        <v>0</v>
      </c>
      <c r="H230" s="57">
        <v>384196.27999999997</v>
      </c>
      <c r="I230" s="57">
        <f t="shared" si="6"/>
        <v>0</v>
      </c>
      <c r="J230" s="57">
        <f t="shared" si="6"/>
        <v>3177127.2999068098</v>
      </c>
    </row>
    <row r="231" spans="1:10" s="75" customFormat="1" ht="13.5" x14ac:dyDescent="0.25">
      <c r="A231" s="159" t="s">
        <v>195</v>
      </c>
      <c r="B231" s="74"/>
      <c r="C231" s="58"/>
      <c r="D231" s="58"/>
      <c r="E231" s="58"/>
      <c r="F231" s="58"/>
      <c r="G231" s="58"/>
      <c r="H231" s="58">
        <v>0</v>
      </c>
      <c r="I231" s="58"/>
      <c r="J231" s="58"/>
    </row>
    <row r="232" spans="1:10" s="75" customFormat="1" ht="13.5" x14ac:dyDescent="0.25">
      <c r="A232" s="164">
        <v>3100</v>
      </c>
      <c r="B232" s="82" t="s">
        <v>196</v>
      </c>
      <c r="C232" s="58"/>
      <c r="D232" s="58"/>
      <c r="E232" s="58"/>
      <c r="F232" s="58"/>
      <c r="G232" s="58"/>
      <c r="H232" s="58">
        <v>0</v>
      </c>
      <c r="I232" s="58"/>
      <c r="J232" s="58"/>
    </row>
    <row r="233" spans="1:10" s="75" customFormat="1" ht="13.5" x14ac:dyDescent="0.25">
      <c r="A233" s="164">
        <v>311</v>
      </c>
      <c r="B233" s="82" t="s">
        <v>197</v>
      </c>
      <c r="C233" s="58"/>
      <c r="D233" s="58"/>
      <c r="E233" s="58"/>
      <c r="F233" s="58"/>
      <c r="G233" s="58"/>
      <c r="H233" s="58">
        <v>0</v>
      </c>
      <c r="I233" s="58"/>
      <c r="J233" s="58"/>
    </row>
    <row r="234" spans="1:10" s="75" customFormat="1" ht="13.5" x14ac:dyDescent="0.25">
      <c r="A234" s="164">
        <v>3111</v>
      </c>
      <c r="B234" s="82" t="s">
        <v>3</v>
      </c>
      <c r="C234" s="98">
        <v>810000</v>
      </c>
      <c r="D234" s="58">
        <v>0</v>
      </c>
      <c r="E234" s="58">
        <v>0</v>
      </c>
      <c r="F234" s="58"/>
      <c r="G234" s="98"/>
      <c r="H234" s="58">
        <v>0</v>
      </c>
      <c r="I234" s="58"/>
      <c r="J234" s="120">
        <f t="shared" ref="J234:J297" si="7">SUM(C234:I234)</f>
        <v>810000</v>
      </c>
    </row>
    <row r="235" spans="1:10" s="75" customFormat="1" ht="13.5" x14ac:dyDescent="0.25">
      <c r="A235" s="164">
        <v>3112</v>
      </c>
      <c r="B235" s="82" t="s">
        <v>198</v>
      </c>
      <c r="C235" s="58"/>
      <c r="D235" s="58"/>
      <c r="E235" s="58"/>
      <c r="F235" s="58"/>
      <c r="G235" s="98">
        <v>0</v>
      </c>
      <c r="H235" s="58">
        <v>0</v>
      </c>
      <c r="I235" s="58"/>
      <c r="J235" s="120">
        <f t="shared" si="7"/>
        <v>0</v>
      </c>
    </row>
    <row r="236" spans="1:10" s="75" customFormat="1" ht="27" x14ac:dyDescent="0.25">
      <c r="A236" s="164">
        <v>3113</v>
      </c>
      <c r="B236" s="78" t="s">
        <v>199</v>
      </c>
      <c r="C236" s="58"/>
      <c r="D236" s="58"/>
      <c r="E236" s="58"/>
      <c r="F236" s="58"/>
      <c r="G236" s="98">
        <v>0</v>
      </c>
      <c r="H236" s="58">
        <v>0</v>
      </c>
      <c r="I236" s="58"/>
      <c r="J236" s="120">
        <f t="shared" si="7"/>
        <v>0</v>
      </c>
    </row>
    <row r="237" spans="1:10" s="75" customFormat="1" ht="13.5" x14ac:dyDescent="0.25">
      <c r="A237" s="164">
        <v>312</v>
      </c>
      <c r="B237" s="82" t="s">
        <v>200</v>
      </c>
      <c r="C237" s="58"/>
      <c r="D237" s="58"/>
      <c r="E237" s="58"/>
      <c r="F237" s="58"/>
      <c r="G237" s="98">
        <v>0</v>
      </c>
      <c r="H237" s="58">
        <v>0</v>
      </c>
      <c r="I237" s="58"/>
      <c r="J237" s="120">
        <f t="shared" si="7"/>
        <v>0</v>
      </c>
    </row>
    <row r="238" spans="1:10" s="75" customFormat="1" ht="13.5" x14ac:dyDescent="0.25">
      <c r="A238" s="164">
        <v>3121</v>
      </c>
      <c r="B238" s="82" t="s">
        <v>201</v>
      </c>
      <c r="C238" s="58"/>
      <c r="D238" s="58">
        <v>0</v>
      </c>
      <c r="E238" s="58">
        <v>0</v>
      </c>
      <c r="F238" s="58"/>
      <c r="G238" s="98">
        <v>1500</v>
      </c>
      <c r="H238" s="120">
        <v>0</v>
      </c>
      <c r="I238" s="58"/>
      <c r="J238" s="120">
        <f t="shared" si="7"/>
        <v>1500</v>
      </c>
    </row>
    <row r="239" spans="1:10" s="75" customFormat="1" ht="13.5" x14ac:dyDescent="0.25">
      <c r="A239" s="164">
        <v>313</v>
      </c>
      <c r="B239" s="82" t="s">
        <v>202</v>
      </c>
      <c r="C239" s="58"/>
      <c r="D239" s="58"/>
      <c r="E239" s="58"/>
      <c r="F239" s="58"/>
      <c r="G239" s="98">
        <v>0</v>
      </c>
      <c r="H239" s="58">
        <v>0</v>
      </c>
      <c r="I239" s="58"/>
      <c r="J239" s="120">
        <f t="shared" si="7"/>
        <v>0</v>
      </c>
    </row>
    <row r="240" spans="1:10" s="75" customFormat="1" ht="13.5" x14ac:dyDescent="0.25">
      <c r="A240" s="164">
        <v>3131</v>
      </c>
      <c r="B240" s="82" t="s">
        <v>203</v>
      </c>
      <c r="C240" s="58"/>
      <c r="D240" s="58">
        <v>0</v>
      </c>
      <c r="E240" s="58">
        <v>0</v>
      </c>
      <c r="F240" s="58"/>
      <c r="G240" s="98">
        <v>0</v>
      </c>
      <c r="H240" s="58">
        <v>0</v>
      </c>
      <c r="I240" s="58"/>
      <c r="J240" s="120">
        <f t="shared" si="7"/>
        <v>0</v>
      </c>
    </row>
    <row r="241" spans="1:10" s="75" customFormat="1" ht="13.5" x14ac:dyDescent="0.25">
      <c r="A241" s="164">
        <v>314</v>
      </c>
      <c r="B241" s="82" t="s">
        <v>4</v>
      </c>
      <c r="C241" s="58"/>
      <c r="D241" s="58"/>
      <c r="E241" s="58"/>
      <c r="F241" s="58"/>
      <c r="G241" s="98">
        <v>0</v>
      </c>
      <c r="H241" s="58">
        <v>0</v>
      </c>
      <c r="I241" s="58"/>
      <c r="J241" s="120">
        <f t="shared" si="7"/>
        <v>0</v>
      </c>
    </row>
    <row r="242" spans="1:10" s="75" customFormat="1" ht="13.5" x14ac:dyDescent="0.25">
      <c r="A242" s="164">
        <v>3141</v>
      </c>
      <c r="B242" s="82" t="s">
        <v>204</v>
      </c>
      <c r="C242" s="58"/>
      <c r="D242" s="58">
        <v>20000</v>
      </c>
      <c r="E242" s="58">
        <v>0</v>
      </c>
      <c r="F242" s="58"/>
      <c r="G242" s="98">
        <v>42000</v>
      </c>
      <c r="H242" s="58">
        <v>0</v>
      </c>
      <c r="I242" s="58"/>
      <c r="J242" s="120">
        <f t="shared" si="7"/>
        <v>62000</v>
      </c>
    </row>
    <row r="243" spans="1:10" s="75" customFormat="1" ht="13.5" x14ac:dyDescent="0.25">
      <c r="A243" s="164">
        <v>315</v>
      </c>
      <c r="B243" s="82" t="s">
        <v>205</v>
      </c>
      <c r="C243" s="58"/>
      <c r="D243" s="58"/>
      <c r="E243" s="58"/>
      <c r="F243" s="58"/>
      <c r="G243" s="98">
        <v>0</v>
      </c>
      <c r="H243" s="58">
        <v>0</v>
      </c>
      <c r="I243" s="58"/>
      <c r="J243" s="120">
        <f t="shared" si="7"/>
        <v>0</v>
      </c>
    </row>
    <row r="244" spans="1:10" s="75" customFormat="1" ht="13.5" x14ac:dyDescent="0.25">
      <c r="A244" s="164">
        <v>3151</v>
      </c>
      <c r="B244" s="82" t="s">
        <v>206</v>
      </c>
      <c r="C244" s="58"/>
      <c r="D244" s="58">
        <v>0</v>
      </c>
      <c r="E244" s="58">
        <v>0</v>
      </c>
      <c r="F244" s="58"/>
      <c r="G244" s="98">
        <v>0</v>
      </c>
      <c r="H244" s="58">
        <v>0</v>
      </c>
      <c r="I244" s="58"/>
      <c r="J244" s="120">
        <f t="shared" si="7"/>
        <v>0</v>
      </c>
    </row>
    <row r="245" spans="1:10" s="75" customFormat="1" ht="13.5" x14ac:dyDescent="0.25">
      <c r="A245" s="164">
        <v>316</v>
      </c>
      <c r="B245" s="82" t="s">
        <v>207</v>
      </c>
      <c r="C245" s="58"/>
      <c r="D245" s="58"/>
      <c r="E245" s="58"/>
      <c r="F245" s="58"/>
      <c r="G245" s="98">
        <v>0</v>
      </c>
      <c r="H245" s="58">
        <v>0</v>
      </c>
      <c r="I245" s="58"/>
      <c r="J245" s="120">
        <f t="shared" si="7"/>
        <v>0</v>
      </c>
    </row>
    <row r="246" spans="1:10" s="75" customFormat="1" ht="13.5" x14ac:dyDescent="0.25">
      <c r="A246" s="164">
        <v>3161</v>
      </c>
      <c r="B246" s="82" t="s">
        <v>208</v>
      </c>
      <c r="C246" s="58"/>
      <c r="D246" s="58">
        <v>0</v>
      </c>
      <c r="E246" s="58">
        <v>0</v>
      </c>
      <c r="F246" s="58"/>
      <c r="G246" s="98">
        <v>0</v>
      </c>
      <c r="H246" s="58">
        <v>0</v>
      </c>
      <c r="I246" s="58"/>
      <c r="J246" s="120">
        <f t="shared" si="7"/>
        <v>0</v>
      </c>
    </row>
    <row r="247" spans="1:10" s="75" customFormat="1" ht="13.5" x14ac:dyDescent="0.25">
      <c r="A247" s="164">
        <v>317</v>
      </c>
      <c r="B247" s="82" t="s">
        <v>209</v>
      </c>
      <c r="C247" s="58"/>
      <c r="D247" s="58"/>
      <c r="E247" s="58"/>
      <c r="F247" s="58"/>
      <c r="G247" s="98">
        <v>0</v>
      </c>
      <c r="H247" s="58">
        <v>0</v>
      </c>
      <c r="I247" s="58"/>
      <c r="J247" s="120">
        <f t="shared" si="7"/>
        <v>0</v>
      </c>
    </row>
    <row r="248" spans="1:10" s="75" customFormat="1" ht="13.5" x14ac:dyDescent="0.25">
      <c r="A248" s="164">
        <v>3171</v>
      </c>
      <c r="B248" s="82" t="s">
        <v>5</v>
      </c>
      <c r="C248" s="58"/>
      <c r="D248" s="210">
        <v>351849.58</v>
      </c>
      <c r="E248" s="58">
        <v>0</v>
      </c>
      <c r="F248" s="58"/>
      <c r="G248" s="211">
        <f>565007.14-351849.58</f>
        <v>213157.56</v>
      </c>
      <c r="H248" s="120">
        <v>0</v>
      </c>
      <c r="I248" s="58"/>
      <c r="J248" s="120">
        <f t="shared" si="7"/>
        <v>565007.14</v>
      </c>
    </row>
    <row r="249" spans="1:10" s="75" customFormat="1" ht="13.5" x14ac:dyDescent="0.25">
      <c r="A249" s="164">
        <v>318</v>
      </c>
      <c r="B249" s="82" t="s">
        <v>210</v>
      </c>
      <c r="C249" s="58"/>
      <c r="D249" s="58"/>
      <c r="E249" s="58"/>
      <c r="F249" s="58"/>
      <c r="G249" s="98">
        <v>0</v>
      </c>
      <c r="H249" s="58">
        <v>0</v>
      </c>
      <c r="I249" s="58"/>
      <c r="J249" s="120">
        <f t="shared" si="7"/>
        <v>0</v>
      </c>
    </row>
    <row r="250" spans="1:10" s="75" customFormat="1" ht="13.5" x14ac:dyDescent="0.25">
      <c r="A250" s="164">
        <v>3181</v>
      </c>
      <c r="B250" s="82" t="s">
        <v>211</v>
      </c>
      <c r="C250" s="58"/>
      <c r="D250" s="58">
        <v>3280</v>
      </c>
      <c r="E250" s="58">
        <v>0</v>
      </c>
      <c r="F250" s="58"/>
      <c r="G250" s="98">
        <v>34720</v>
      </c>
      <c r="H250" s="58">
        <v>0</v>
      </c>
      <c r="I250" s="58"/>
      <c r="J250" s="120">
        <f t="shared" si="7"/>
        <v>38000</v>
      </c>
    </row>
    <row r="251" spans="1:10" s="75" customFormat="1" ht="13.5" x14ac:dyDescent="0.25">
      <c r="A251" s="164">
        <v>3182</v>
      </c>
      <c r="B251" s="82" t="s">
        <v>212</v>
      </c>
      <c r="C251" s="58"/>
      <c r="D251" s="58">
        <v>0</v>
      </c>
      <c r="E251" s="58">
        <v>0</v>
      </c>
      <c r="F251" s="58"/>
      <c r="G251" s="98">
        <v>0</v>
      </c>
      <c r="H251" s="58">
        <v>0</v>
      </c>
      <c r="I251" s="58"/>
      <c r="J251" s="120">
        <f t="shared" si="7"/>
        <v>0</v>
      </c>
    </row>
    <row r="252" spans="1:10" s="75" customFormat="1" ht="13.5" x14ac:dyDescent="0.25">
      <c r="A252" s="164">
        <v>319</v>
      </c>
      <c r="B252" s="82" t="s">
        <v>213</v>
      </c>
      <c r="C252" s="58"/>
      <c r="D252" s="58">
        <v>0</v>
      </c>
      <c r="E252" s="58">
        <v>0</v>
      </c>
      <c r="F252" s="58"/>
      <c r="G252" s="98">
        <v>0</v>
      </c>
      <c r="H252" s="58">
        <v>0</v>
      </c>
      <c r="I252" s="58"/>
      <c r="J252" s="120">
        <f t="shared" si="7"/>
        <v>0</v>
      </c>
    </row>
    <row r="253" spans="1:10" s="75" customFormat="1" ht="13.5" x14ac:dyDescent="0.25">
      <c r="A253" s="164">
        <v>3191</v>
      </c>
      <c r="B253" s="82" t="s">
        <v>214</v>
      </c>
      <c r="C253" s="58"/>
      <c r="D253" s="58">
        <v>0</v>
      </c>
      <c r="E253" s="58">
        <v>0</v>
      </c>
      <c r="F253" s="58"/>
      <c r="G253" s="98">
        <v>0</v>
      </c>
      <c r="H253" s="58">
        <v>0</v>
      </c>
      <c r="I253" s="58"/>
      <c r="J253" s="120">
        <f t="shared" si="7"/>
        <v>0</v>
      </c>
    </row>
    <row r="254" spans="1:10" s="75" customFormat="1" ht="13.5" x14ac:dyDescent="0.25">
      <c r="A254" s="164">
        <v>3192</v>
      </c>
      <c r="B254" s="82" t="s">
        <v>215</v>
      </c>
      <c r="C254" s="58"/>
      <c r="D254" s="58">
        <v>0</v>
      </c>
      <c r="E254" s="58">
        <v>0</v>
      </c>
      <c r="F254" s="58"/>
      <c r="G254" s="98">
        <v>0</v>
      </c>
      <c r="H254" s="58">
        <v>0</v>
      </c>
      <c r="I254" s="58"/>
      <c r="J254" s="120">
        <f t="shared" si="7"/>
        <v>0</v>
      </c>
    </row>
    <row r="255" spans="1:10" s="75" customFormat="1" ht="13.5" x14ac:dyDescent="0.25">
      <c r="A255" s="164">
        <v>3193</v>
      </c>
      <c r="B255" s="82" t="s">
        <v>216</v>
      </c>
      <c r="C255" s="58"/>
      <c r="D255" s="58">
        <v>0</v>
      </c>
      <c r="E255" s="58">
        <v>0</v>
      </c>
      <c r="F255" s="58"/>
      <c r="G255" s="98">
        <v>0</v>
      </c>
      <c r="H255" s="58">
        <v>0</v>
      </c>
      <c r="I255" s="58"/>
      <c r="J255" s="120">
        <f t="shared" si="7"/>
        <v>0</v>
      </c>
    </row>
    <row r="256" spans="1:10" s="75" customFormat="1" ht="13.5" x14ac:dyDescent="0.25">
      <c r="A256" s="163">
        <v>3200</v>
      </c>
      <c r="B256" s="87" t="s">
        <v>217</v>
      </c>
      <c r="C256" s="58"/>
      <c r="D256" s="58">
        <v>0</v>
      </c>
      <c r="E256" s="58">
        <v>0</v>
      </c>
      <c r="F256" s="58"/>
      <c r="G256" s="98">
        <v>0</v>
      </c>
      <c r="H256" s="58">
        <v>0</v>
      </c>
      <c r="I256" s="58"/>
      <c r="J256" s="120">
        <f t="shared" si="7"/>
        <v>0</v>
      </c>
    </row>
    <row r="257" spans="1:10" s="75" customFormat="1" ht="13.5" x14ac:dyDescent="0.25">
      <c r="A257" s="164">
        <v>321</v>
      </c>
      <c r="B257" s="82" t="s">
        <v>218</v>
      </c>
      <c r="C257" s="58"/>
      <c r="D257" s="58">
        <v>0</v>
      </c>
      <c r="E257" s="58">
        <v>0</v>
      </c>
      <c r="F257" s="58"/>
      <c r="G257" s="98">
        <v>0</v>
      </c>
      <c r="H257" s="58">
        <v>0</v>
      </c>
      <c r="I257" s="58"/>
      <c r="J257" s="120">
        <f t="shared" si="7"/>
        <v>0</v>
      </c>
    </row>
    <row r="258" spans="1:10" s="75" customFormat="1" ht="13.5" x14ac:dyDescent="0.25">
      <c r="A258" s="164">
        <v>3211</v>
      </c>
      <c r="B258" s="82" t="s">
        <v>218</v>
      </c>
      <c r="C258" s="58"/>
      <c r="D258" s="58">
        <v>0</v>
      </c>
      <c r="E258" s="58">
        <v>0</v>
      </c>
      <c r="F258" s="58"/>
      <c r="G258" s="98">
        <v>0</v>
      </c>
      <c r="H258" s="58">
        <v>0</v>
      </c>
      <c r="I258" s="58"/>
      <c r="J258" s="120">
        <f t="shared" si="7"/>
        <v>0</v>
      </c>
    </row>
    <row r="259" spans="1:10" s="75" customFormat="1" ht="13.5" x14ac:dyDescent="0.25">
      <c r="A259" s="164">
        <v>322</v>
      </c>
      <c r="B259" s="78" t="s">
        <v>14</v>
      </c>
      <c r="C259" s="58"/>
      <c r="D259" s="58">
        <v>0</v>
      </c>
      <c r="E259" s="58">
        <v>0</v>
      </c>
      <c r="F259" s="58"/>
      <c r="G259" s="98">
        <v>0</v>
      </c>
      <c r="H259" s="58">
        <v>0</v>
      </c>
      <c r="I259" s="58"/>
      <c r="J259" s="120">
        <f t="shared" si="7"/>
        <v>0</v>
      </c>
    </row>
    <row r="260" spans="1:10" s="75" customFormat="1" ht="13.5" x14ac:dyDescent="0.25">
      <c r="A260" s="164">
        <v>3221</v>
      </c>
      <c r="B260" s="78" t="s">
        <v>219</v>
      </c>
      <c r="C260" s="58"/>
      <c r="D260" s="58">
        <v>0</v>
      </c>
      <c r="E260" s="58">
        <v>0</v>
      </c>
      <c r="F260" s="58"/>
      <c r="G260" s="98">
        <v>0</v>
      </c>
      <c r="H260" s="58">
        <v>0</v>
      </c>
      <c r="I260" s="58"/>
      <c r="J260" s="120">
        <f t="shared" si="7"/>
        <v>0</v>
      </c>
    </row>
    <row r="261" spans="1:10" s="75" customFormat="1" ht="27" x14ac:dyDescent="0.25">
      <c r="A261" s="164">
        <v>323</v>
      </c>
      <c r="B261" s="78" t="s">
        <v>220</v>
      </c>
      <c r="C261" s="58"/>
      <c r="D261" s="58">
        <v>0</v>
      </c>
      <c r="E261" s="58">
        <v>0</v>
      </c>
      <c r="F261" s="58"/>
      <c r="G261" s="98">
        <v>0</v>
      </c>
      <c r="H261" s="58">
        <v>0</v>
      </c>
      <c r="I261" s="58"/>
      <c r="J261" s="120">
        <f t="shared" si="7"/>
        <v>0</v>
      </c>
    </row>
    <row r="262" spans="1:10" s="75" customFormat="1" ht="27" x14ac:dyDescent="0.25">
      <c r="A262" s="164">
        <v>3231</v>
      </c>
      <c r="B262" s="78" t="s">
        <v>220</v>
      </c>
      <c r="C262" s="58"/>
      <c r="D262" s="58">
        <v>0</v>
      </c>
      <c r="E262" s="58">
        <v>0</v>
      </c>
      <c r="F262" s="58"/>
      <c r="G262" s="98">
        <v>0</v>
      </c>
      <c r="H262" s="58">
        <v>0</v>
      </c>
      <c r="I262" s="58"/>
      <c r="J262" s="120">
        <f t="shared" si="7"/>
        <v>0</v>
      </c>
    </row>
    <row r="263" spans="1:10" s="75" customFormat="1" ht="13.5" x14ac:dyDescent="0.25">
      <c r="A263" s="164">
        <v>3232</v>
      </c>
      <c r="B263" s="78" t="s">
        <v>221</v>
      </c>
      <c r="C263" s="58"/>
      <c r="D263" s="58">
        <v>0</v>
      </c>
      <c r="E263" s="58">
        <v>0</v>
      </c>
      <c r="F263" s="58"/>
      <c r="G263" s="98">
        <v>90000</v>
      </c>
      <c r="H263" s="120">
        <v>0</v>
      </c>
      <c r="I263" s="58"/>
      <c r="J263" s="120">
        <f t="shared" si="7"/>
        <v>90000</v>
      </c>
    </row>
    <row r="264" spans="1:10" s="75" customFormat="1" ht="13.5" x14ac:dyDescent="0.25">
      <c r="A264" s="164">
        <v>3233</v>
      </c>
      <c r="B264" s="78" t="s">
        <v>222</v>
      </c>
      <c r="C264" s="58"/>
      <c r="D264" s="58">
        <v>0</v>
      </c>
      <c r="E264" s="58">
        <v>0</v>
      </c>
      <c r="F264" s="58"/>
      <c r="G264" s="98">
        <v>0</v>
      </c>
      <c r="H264" s="58">
        <v>0</v>
      </c>
      <c r="I264" s="58"/>
      <c r="J264" s="120">
        <f t="shared" si="7"/>
        <v>0</v>
      </c>
    </row>
    <row r="265" spans="1:10" s="75" customFormat="1" ht="27" x14ac:dyDescent="0.25">
      <c r="A265" s="164">
        <v>324</v>
      </c>
      <c r="B265" s="78" t="s">
        <v>223</v>
      </c>
      <c r="C265" s="58"/>
      <c r="D265" s="58">
        <v>0</v>
      </c>
      <c r="E265" s="58">
        <v>0</v>
      </c>
      <c r="F265" s="58"/>
      <c r="G265" s="98">
        <v>0</v>
      </c>
      <c r="H265" s="58">
        <v>0</v>
      </c>
      <c r="I265" s="58"/>
      <c r="J265" s="120">
        <f t="shared" si="7"/>
        <v>0</v>
      </c>
    </row>
    <row r="266" spans="1:10" s="75" customFormat="1" ht="27" x14ac:dyDescent="0.25">
      <c r="A266" s="164">
        <v>3241</v>
      </c>
      <c r="B266" s="78" t="s">
        <v>223</v>
      </c>
      <c r="C266" s="58"/>
      <c r="D266" s="58">
        <v>0</v>
      </c>
      <c r="E266" s="58">
        <v>0</v>
      </c>
      <c r="F266" s="58"/>
      <c r="G266" s="98">
        <v>0</v>
      </c>
      <c r="H266" s="58">
        <v>0</v>
      </c>
      <c r="I266" s="58"/>
      <c r="J266" s="120">
        <f t="shared" si="7"/>
        <v>0</v>
      </c>
    </row>
    <row r="267" spans="1:10" s="75" customFormat="1" ht="13.5" x14ac:dyDescent="0.25">
      <c r="A267" s="164">
        <v>325</v>
      </c>
      <c r="B267" s="78" t="s">
        <v>224</v>
      </c>
      <c r="C267" s="58"/>
      <c r="D267" s="58">
        <v>0</v>
      </c>
      <c r="E267" s="58">
        <v>0</v>
      </c>
      <c r="F267" s="58"/>
      <c r="G267" s="98">
        <v>0</v>
      </c>
      <c r="H267" s="58">
        <v>0</v>
      </c>
      <c r="I267" s="58"/>
      <c r="J267" s="120">
        <f t="shared" si="7"/>
        <v>0</v>
      </c>
    </row>
    <row r="268" spans="1:10" s="75" customFormat="1" ht="40.5" x14ac:dyDescent="0.25">
      <c r="A268" s="164">
        <v>3251</v>
      </c>
      <c r="B268" s="78" t="s">
        <v>225</v>
      </c>
      <c r="C268" s="58"/>
      <c r="D268" s="58">
        <v>0</v>
      </c>
      <c r="E268" s="58">
        <v>0</v>
      </c>
      <c r="F268" s="58"/>
      <c r="G268" s="98">
        <v>0</v>
      </c>
      <c r="H268" s="58">
        <v>0</v>
      </c>
      <c r="I268" s="58"/>
      <c r="J268" s="120">
        <f t="shared" si="7"/>
        <v>0</v>
      </c>
    </row>
    <row r="269" spans="1:10" s="75" customFormat="1" ht="27" x14ac:dyDescent="0.25">
      <c r="A269" s="164">
        <v>3252</v>
      </c>
      <c r="B269" s="78" t="s">
        <v>226</v>
      </c>
      <c r="C269" s="58"/>
      <c r="D269" s="58">
        <v>0</v>
      </c>
      <c r="E269" s="58">
        <v>0</v>
      </c>
      <c r="F269" s="58"/>
      <c r="G269" s="98">
        <v>0</v>
      </c>
      <c r="H269" s="58">
        <v>0</v>
      </c>
      <c r="I269" s="58"/>
      <c r="J269" s="120">
        <f t="shared" si="7"/>
        <v>0</v>
      </c>
    </row>
    <row r="270" spans="1:10" s="75" customFormat="1" ht="27" x14ac:dyDescent="0.25">
      <c r="A270" s="164">
        <v>3253</v>
      </c>
      <c r="B270" s="78" t="s">
        <v>227</v>
      </c>
      <c r="C270" s="58"/>
      <c r="D270" s="58">
        <v>0</v>
      </c>
      <c r="E270" s="58">
        <v>0</v>
      </c>
      <c r="F270" s="58"/>
      <c r="G270" s="98">
        <v>0</v>
      </c>
      <c r="H270" s="58">
        <v>0</v>
      </c>
      <c r="I270" s="58"/>
      <c r="J270" s="120">
        <f t="shared" si="7"/>
        <v>0</v>
      </c>
    </row>
    <row r="271" spans="1:10" s="75" customFormat="1" ht="27" x14ac:dyDescent="0.25">
      <c r="A271" s="164">
        <v>3254</v>
      </c>
      <c r="B271" s="78" t="s">
        <v>228</v>
      </c>
      <c r="C271" s="58"/>
      <c r="D271" s="58">
        <v>0</v>
      </c>
      <c r="E271" s="58">
        <v>0</v>
      </c>
      <c r="F271" s="58"/>
      <c r="G271" s="98">
        <v>0</v>
      </c>
      <c r="H271" s="58">
        <v>0</v>
      </c>
      <c r="I271" s="58"/>
      <c r="J271" s="120">
        <f t="shared" si="7"/>
        <v>0</v>
      </c>
    </row>
    <row r="272" spans="1:10" s="75" customFormat="1" ht="27" x14ac:dyDescent="0.25">
      <c r="A272" s="164">
        <v>326</v>
      </c>
      <c r="B272" s="78" t="s">
        <v>229</v>
      </c>
      <c r="C272" s="58"/>
      <c r="D272" s="58">
        <v>0</v>
      </c>
      <c r="E272" s="58">
        <v>0</v>
      </c>
      <c r="F272" s="58"/>
      <c r="G272" s="98">
        <v>0</v>
      </c>
      <c r="H272" s="58">
        <v>0</v>
      </c>
      <c r="I272" s="58"/>
      <c r="J272" s="120">
        <f t="shared" si="7"/>
        <v>0</v>
      </c>
    </row>
    <row r="273" spans="1:10" s="75" customFormat="1" ht="27" x14ac:dyDescent="0.25">
      <c r="A273" s="164">
        <v>3261</v>
      </c>
      <c r="B273" s="78" t="s">
        <v>229</v>
      </c>
      <c r="C273" s="58"/>
      <c r="D273" s="58">
        <v>0</v>
      </c>
      <c r="E273" s="58">
        <v>0</v>
      </c>
      <c r="F273" s="58"/>
      <c r="G273" s="98">
        <v>18000</v>
      </c>
      <c r="H273" s="120">
        <v>0</v>
      </c>
      <c r="I273" s="58"/>
      <c r="J273" s="120">
        <f t="shared" si="7"/>
        <v>18000</v>
      </c>
    </row>
    <row r="274" spans="1:10" s="75" customFormat="1" ht="13.5" x14ac:dyDescent="0.25">
      <c r="A274" s="164">
        <v>327</v>
      </c>
      <c r="B274" s="78" t="s">
        <v>230</v>
      </c>
      <c r="C274" s="58"/>
      <c r="D274" s="58">
        <v>0</v>
      </c>
      <c r="E274" s="58">
        <v>0</v>
      </c>
      <c r="F274" s="58"/>
      <c r="G274" s="98">
        <v>0</v>
      </c>
      <c r="H274" s="58">
        <v>0</v>
      </c>
      <c r="I274" s="58"/>
      <c r="J274" s="120">
        <f t="shared" si="7"/>
        <v>0</v>
      </c>
    </row>
    <row r="275" spans="1:10" s="75" customFormat="1" ht="13.5" x14ac:dyDescent="0.25">
      <c r="A275" s="164">
        <v>3271</v>
      </c>
      <c r="B275" s="78" t="s">
        <v>231</v>
      </c>
      <c r="C275" s="58"/>
      <c r="D275" s="58">
        <v>0</v>
      </c>
      <c r="E275" s="58">
        <v>0</v>
      </c>
      <c r="F275" s="58"/>
      <c r="G275" s="98">
        <v>0</v>
      </c>
      <c r="H275" s="58">
        <v>0</v>
      </c>
      <c r="I275" s="58"/>
      <c r="J275" s="120">
        <f t="shared" si="7"/>
        <v>0</v>
      </c>
    </row>
    <row r="276" spans="1:10" s="75" customFormat="1" ht="13.5" x14ac:dyDescent="0.25">
      <c r="A276" s="164">
        <v>328</v>
      </c>
      <c r="B276" s="78" t="s">
        <v>232</v>
      </c>
      <c r="C276" s="58"/>
      <c r="D276" s="58">
        <v>0</v>
      </c>
      <c r="E276" s="58">
        <v>0</v>
      </c>
      <c r="F276" s="58"/>
      <c r="G276" s="98">
        <v>0</v>
      </c>
      <c r="H276" s="58">
        <v>0</v>
      </c>
      <c r="I276" s="58"/>
      <c r="J276" s="120">
        <f t="shared" si="7"/>
        <v>0</v>
      </c>
    </row>
    <row r="277" spans="1:10" s="75" customFormat="1" ht="13.5" x14ac:dyDescent="0.25">
      <c r="A277" s="164">
        <v>3281</v>
      </c>
      <c r="B277" s="78" t="s">
        <v>233</v>
      </c>
      <c r="C277" s="58"/>
      <c r="D277" s="58">
        <v>0</v>
      </c>
      <c r="E277" s="58">
        <v>0</v>
      </c>
      <c r="F277" s="58"/>
      <c r="G277" s="98">
        <v>0</v>
      </c>
      <c r="H277" s="58">
        <v>0</v>
      </c>
      <c r="I277" s="58"/>
      <c r="J277" s="120">
        <f t="shared" si="7"/>
        <v>0</v>
      </c>
    </row>
    <row r="278" spans="1:10" s="75" customFormat="1" ht="13.5" x14ac:dyDescent="0.25">
      <c r="A278" s="164">
        <v>329</v>
      </c>
      <c r="B278" s="78" t="s">
        <v>234</v>
      </c>
      <c r="C278" s="58"/>
      <c r="D278" s="58">
        <v>0</v>
      </c>
      <c r="E278" s="58">
        <v>0</v>
      </c>
      <c r="F278" s="58"/>
      <c r="G278" s="98">
        <v>0</v>
      </c>
      <c r="H278" s="58">
        <v>0</v>
      </c>
      <c r="I278" s="58"/>
      <c r="J278" s="120">
        <f t="shared" si="7"/>
        <v>0</v>
      </c>
    </row>
    <row r="279" spans="1:10" s="75" customFormat="1" ht="13.5" x14ac:dyDescent="0.25">
      <c r="A279" s="164">
        <v>3291</v>
      </c>
      <c r="B279" s="78" t="s">
        <v>235</v>
      </c>
      <c r="C279" s="58"/>
      <c r="D279" s="58">
        <v>0</v>
      </c>
      <c r="E279" s="58">
        <v>12328.58</v>
      </c>
      <c r="F279" s="58"/>
      <c r="G279" s="98">
        <v>0</v>
      </c>
      <c r="H279" s="58">
        <v>0</v>
      </c>
      <c r="I279" s="58"/>
      <c r="J279" s="120">
        <f t="shared" si="7"/>
        <v>12328.58</v>
      </c>
    </row>
    <row r="280" spans="1:10" s="75" customFormat="1" ht="13.5" x14ac:dyDescent="0.25">
      <c r="A280" s="164">
        <v>3291</v>
      </c>
      <c r="B280" s="78" t="s">
        <v>235</v>
      </c>
      <c r="C280" s="58"/>
      <c r="D280" s="58"/>
      <c r="E280" s="58"/>
      <c r="F280" s="58"/>
      <c r="G280" s="98">
        <v>0</v>
      </c>
      <c r="H280" s="58">
        <v>0</v>
      </c>
      <c r="I280" s="58"/>
      <c r="J280" s="120">
        <f t="shared" si="7"/>
        <v>0</v>
      </c>
    </row>
    <row r="281" spans="1:10" s="75" customFormat="1" ht="13.5" x14ac:dyDescent="0.25">
      <c r="A281" s="164">
        <v>3292</v>
      </c>
      <c r="B281" s="78" t="s">
        <v>236</v>
      </c>
      <c r="C281" s="58"/>
      <c r="D281" s="58"/>
      <c r="E281" s="58"/>
      <c r="F281" s="58"/>
      <c r="G281" s="98">
        <v>0</v>
      </c>
      <c r="H281" s="58">
        <v>0</v>
      </c>
      <c r="I281" s="58"/>
      <c r="J281" s="120">
        <f t="shared" si="7"/>
        <v>0</v>
      </c>
    </row>
    <row r="282" spans="1:10" s="75" customFormat="1" ht="13.5" x14ac:dyDescent="0.25">
      <c r="A282" s="164">
        <v>3293</v>
      </c>
      <c r="B282" s="78" t="s">
        <v>237</v>
      </c>
      <c r="C282" s="58"/>
      <c r="D282" s="58"/>
      <c r="E282" s="58"/>
      <c r="F282" s="58"/>
      <c r="G282" s="98">
        <v>0</v>
      </c>
      <c r="H282" s="58">
        <v>0</v>
      </c>
      <c r="I282" s="58"/>
      <c r="J282" s="120">
        <f t="shared" si="7"/>
        <v>0</v>
      </c>
    </row>
    <row r="283" spans="1:10" s="75" customFormat="1" ht="26.25" x14ac:dyDescent="0.25">
      <c r="A283" s="163">
        <v>3300</v>
      </c>
      <c r="B283" s="79" t="s">
        <v>238</v>
      </c>
      <c r="C283" s="58"/>
      <c r="D283" s="58"/>
      <c r="E283" s="58"/>
      <c r="F283" s="58"/>
      <c r="G283" s="98">
        <v>0</v>
      </c>
      <c r="H283" s="58">
        <v>0</v>
      </c>
      <c r="I283" s="58"/>
      <c r="J283" s="120">
        <f t="shared" si="7"/>
        <v>0</v>
      </c>
    </row>
    <row r="284" spans="1:10" s="75" customFormat="1" ht="13.5" x14ac:dyDescent="0.25">
      <c r="A284" s="164">
        <v>331</v>
      </c>
      <c r="B284" s="78" t="s">
        <v>239</v>
      </c>
      <c r="C284" s="58"/>
      <c r="D284" s="58"/>
      <c r="E284" s="58"/>
      <c r="F284" s="58"/>
      <c r="G284" s="98">
        <v>0</v>
      </c>
      <c r="H284" s="58">
        <v>0</v>
      </c>
      <c r="I284" s="58"/>
      <c r="J284" s="120">
        <f t="shared" si="7"/>
        <v>0</v>
      </c>
    </row>
    <row r="285" spans="1:10" s="75" customFormat="1" ht="13.5" x14ac:dyDescent="0.25">
      <c r="A285" s="164">
        <v>3311</v>
      </c>
      <c r="B285" s="78" t="s">
        <v>239</v>
      </c>
      <c r="C285" s="58"/>
      <c r="D285" s="58">
        <v>0</v>
      </c>
      <c r="E285" s="58">
        <v>0</v>
      </c>
      <c r="F285" s="58"/>
      <c r="G285" s="98">
        <v>190000</v>
      </c>
      <c r="H285" s="86">
        <v>60000</v>
      </c>
      <c r="I285" s="58"/>
      <c r="J285" s="120">
        <f t="shared" si="7"/>
        <v>250000</v>
      </c>
    </row>
    <row r="286" spans="1:10" s="75" customFormat="1" ht="27" x14ac:dyDescent="0.25">
      <c r="A286" s="164">
        <v>332</v>
      </c>
      <c r="B286" s="78" t="s">
        <v>240</v>
      </c>
      <c r="C286" s="58"/>
      <c r="D286" s="86"/>
      <c r="E286" s="86"/>
      <c r="F286" s="86"/>
      <c r="G286" s="98">
        <v>0</v>
      </c>
      <c r="H286" s="86">
        <v>0</v>
      </c>
      <c r="I286" s="58"/>
      <c r="J286" s="120">
        <f t="shared" si="7"/>
        <v>0</v>
      </c>
    </row>
    <row r="287" spans="1:10" s="75" customFormat="1" ht="27" x14ac:dyDescent="0.25">
      <c r="A287" s="164">
        <v>3321</v>
      </c>
      <c r="B287" s="78" t="s">
        <v>240</v>
      </c>
      <c r="C287" s="58"/>
      <c r="D287" s="86"/>
      <c r="E287" s="86"/>
      <c r="F287" s="86"/>
      <c r="G287" s="98">
        <v>0</v>
      </c>
      <c r="H287" s="86">
        <v>0</v>
      </c>
      <c r="I287" s="58"/>
      <c r="J287" s="120">
        <f t="shared" si="7"/>
        <v>0</v>
      </c>
    </row>
    <row r="288" spans="1:10" s="75" customFormat="1" ht="27" x14ac:dyDescent="0.25">
      <c r="A288" s="164">
        <v>333</v>
      </c>
      <c r="B288" s="78" t="s">
        <v>241</v>
      </c>
      <c r="C288" s="58"/>
      <c r="D288" s="86"/>
      <c r="E288" s="86"/>
      <c r="F288" s="86"/>
      <c r="G288" s="98">
        <v>0</v>
      </c>
      <c r="H288" s="86">
        <v>0</v>
      </c>
      <c r="I288" s="58"/>
      <c r="J288" s="120">
        <f t="shared" si="7"/>
        <v>0</v>
      </c>
    </row>
    <row r="289" spans="1:10" s="75" customFormat="1" ht="13.5" x14ac:dyDescent="0.25">
      <c r="A289" s="164">
        <v>3331</v>
      </c>
      <c r="B289" s="78" t="s">
        <v>242</v>
      </c>
      <c r="C289" s="58"/>
      <c r="D289" s="86">
        <v>0</v>
      </c>
      <c r="E289" s="86">
        <v>0</v>
      </c>
      <c r="F289" s="86"/>
      <c r="G289" s="98">
        <v>919469.4</v>
      </c>
      <c r="H289" s="98">
        <v>0</v>
      </c>
      <c r="I289" s="58"/>
      <c r="J289" s="120">
        <f t="shared" si="7"/>
        <v>919469.4</v>
      </c>
    </row>
    <row r="290" spans="1:10" s="75" customFormat="1" ht="13.5" x14ac:dyDescent="0.25">
      <c r="A290" s="164">
        <v>334</v>
      </c>
      <c r="B290" s="78" t="s">
        <v>243</v>
      </c>
      <c r="C290" s="58"/>
      <c r="D290" s="86"/>
      <c r="E290" s="86"/>
      <c r="F290" s="86"/>
      <c r="G290" s="98">
        <v>0</v>
      </c>
      <c r="H290" s="86">
        <v>0</v>
      </c>
      <c r="I290" s="58"/>
      <c r="J290" s="120">
        <f t="shared" si="7"/>
        <v>0</v>
      </c>
    </row>
    <row r="291" spans="1:10" s="75" customFormat="1" ht="13.5" x14ac:dyDescent="0.25">
      <c r="A291" s="164">
        <v>3341</v>
      </c>
      <c r="B291" s="78" t="s">
        <v>244</v>
      </c>
      <c r="C291" s="58"/>
      <c r="D291" s="86">
        <v>70000</v>
      </c>
      <c r="E291" s="86">
        <v>40000</v>
      </c>
      <c r="F291" s="86"/>
      <c r="G291" s="98">
        <v>0</v>
      </c>
      <c r="H291" s="86">
        <v>0</v>
      </c>
      <c r="I291" s="58"/>
      <c r="J291" s="120">
        <f t="shared" si="7"/>
        <v>110000</v>
      </c>
    </row>
    <row r="292" spans="1:10" s="75" customFormat="1" ht="13.5" x14ac:dyDescent="0.25">
      <c r="A292" s="164">
        <v>3342</v>
      </c>
      <c r="B292" s="78" t="s">
        <v>245</v>
      </c>
      <c r="C292" s="58"/>
      <c r="D292" s="86">
        <v>155000</v>
      </c>
      <c r="E292" s="86">
        <v>15000</v>
      </c>
      <c r="F292" s="86"/>
      <c r="G292" s="98">
        <v>478000.69</v>
      </c>
      <c r="H292" s="86">
        <v>0</v>
      </c>
      <c r="I292" s="58"/>
      <c r="J292" s="120">
        <f t="shared" si="7"/>
        <v>648000.68999999994</v>
      </c>
    </row>
    <row r="293" spans="1:10" s="75" customFormat="1" ht="13.5" x14ac:dyDescent="0.25">
      <c r="A293" s="164">
        <v>335</v>
      </c>
      <c r="B293" s="78" t="s">
        <v>246</v>
      </c>
      <c r="C293" s="58"/>
      <c r="D293" s="86"/>
      <c r="E293" s="86"/>
      <c r="F293" s="86"/>
      <c r="G293" s="98">
        <v>0</v>
      </c>
      <c r="H293" s="86">
        <v>0</v>
      </c>
      <c r="I293" s="58"/>
      <c r="J293" s="120">
        <f t="shared" si="7"/>
        <v>0</v>
      </c>
    </row>
    <row r="294" spans="1:10" s="75" customFormat="1" ht="13.5" x14ac:dyDescent="0.25">
      <c r="A294" s="164">
        <v>3351</v>
      </c>
      <c r="B294" s="78" t="s">
        <v>246</v>
      </c>
      <c r="C294" s="58"/>
      <c r="D294" s="86">
        <v>50000</v>
      </c>
      <c r="E294" s="86"/>
      <c r="F294" s="86"/>
      <c r="G294" s="98">
        <v>0</v>
      </c>
      <c r="H294" s="86">
        <v>0</v>
      </c>
      <c r="I294" s="58"/>
      <c r="J294" s="120">
        <f t="shared" si="7"/>
        <v>50000</v>
      </c>
    </row>
    <row r="295" spans="1:10" s="75" customFormat="1" ht="27" x14ac:dyDescent="0.25">
      <c r="A295" s="164">
        <v>336</v>
      </c>
      <c r="B295" s="78" t="s">
        <v>247</v>
      </c>
      <c r="C295" s="58"/>
      <c r="D295" s="86"/>
      <c r="E295" s="86"/>
      <c r="F295" s="86"/>
      <c r="G295" s="98">
        <v>0</v>
      </c>
      <c r="H295" s="86">
        <v>0</v>
      </c>
      <c r="I295" s="58"/>
      <c r="J295" s="120">
        <f t="shared" si="7"/>
        <v>0</v>
      </c>
    </row>
    <row r="296" spans="1:10" s="75" customFormat="1" ht="13.5" x14ac:dyDescent="0.25">
      <c r="A296" s="164">
        <v>3361</v>
      </c>
      <c r="B296" s="78" t="s">
        <v>248</v>
      </c>
      <c r="C296" s="58"/>
      <c r="D296" s="86">
        <v>0</v>
      </c>
      <c r="E296" s="86">
        <v>0</v>
      </c>
      <c r="F296" s="86"/>
      <c r="G296" s="98">
        <v>0</v>
      </c>
      <c r="H296" s="86">
        <v>0</v>
      </c>
      <c r="I296" s="58"/>
      <c r="J296" s="120">
        <f t="shared" si="7"/>
        <v>0</v>
      </c>
    </row>
    <row r="297" spans="1:10" s="75" customFormat="1" ht="13.5" x14ac:dyDescent="0.25">
      <c r="A297" s="164">
        <v>3362</v>
      </c>
      <c r="B297" s="78" t="s">
        <v>249</v>
      </c>
      <c r="C297" s="58"/>
      <c r="D297" s="86">
        <v>7000</v>
      </c>
      <c r="E297" s="86">
        <f>127000-14000</f>
        <v>113000</v>
      </c>
      <c r="F297" s="86"/>
      <c r="G297" s="98">
        <v>70000</v>
      </c>
      <c r="H297" s="86">
        <v>0</v>
      </c>
      <c r="I297" s="58"/>
      <c r="J297" s="120">
        <f t="shared" si="7"/>
        <v>190000</v>
      </c>
    </row>
    <row r="298" spans="1:10" s="75" customFormat="1" ht="27" x14ac:dyDescent="0.25">
      <c r="A298" s="164">
        <v>3363</v>
      </c>
      <c r="B298" s="78" t="s">
        <v>250</v>
      </c>
      <c r="C298" s="58"/>
      <c r="D298" s="58"/>
      <c r="E298" s="58"/>
      <c r="F298" s="58"/>
      <c r="G298" s="98">
        <v>0</v>
      </c>
      <c r="H298" s="58">
        <v>0</v>
      </c>
      <c r="I298" s="58"/>
      <c r="J298" s="120">
        <f t="shared" ref="J298:J361" si="8">SUM(C298:I298)</f>
        <v>0</v>
      </c>
    </row>
    <row r="299" spans="1:10" s="75" customFormat="1" ht="13.5" x14ac:dyDescent="0.25">
      <c r="A299" s="164">
        <v>3364</v>
      </c>
      <c r="B299" s="78" t="s">
        <v>251</v>
      </c>
      <c r="C299" s="58"/>
      <c r="D299" s="58"/>
      <c r="E299" s="58"/>
      <c r="F299" s="58"/>
      <c r="G299" s="98">
        <v>0</v>
      </c>
      <c r="H299" s="58">
        <v>0</v>
      </c>
      <c r="I299" s="58"/>
      <c r="J299" s="120">
        <f t="shared" si="8"/>
        <v>0</v>
      </c>
    </row>
    <row r="300" spans="1:10" s="75" customFormat="1" ht="27" x14ac:dyDescent="0.25">
      <c r="A300" s="164">
        <v>3365</v>
      </c>
      <c r="B300" s="78" t="s">
        <v>252</v>
      </c>
      <c r="C300" s="58"/>
      <c r="D300" s="58"/>
      <c r="E300" s="58"/>
      <c r="F300" s="58"/>
      <c r="G300" s="98">
        <v>0</v>
      </c>
      <c r="H300" s="58">
        <v>0</v>
      </c>
      <c r="I300" s="58"/>
      <c r="J300" s="120">
        <f t="shared" si="8"/>
        <v>0</v>
      </c>
    </row>
    <row r="301" spans="1:10" s="75" customFormat="1" ht="13.5" x14ac:dyDescent="0.25">
      <c r="A301" s="164">
        <v>3366</v>
      </c>
      <c r="B301" s="78" t="s">
        <v>253</v>
      </c>
      <c r="C301" s="58"/>
      <c r="D301" s="58"/>
      <c r="E301" s="58"/>
      <c r="F301" s="58"/>
      <c r="G301" s="98">
        <v>0</v>
      </c>
      <c r="H301" s="58">
        <v>0</v>
      </c>
      <c r="I301" s="58"/>
      <c r="J301" s="120">
        <f t="shared" si="8"/>
        <v>0</v>
      </c>
    </row>
    <row r="302" spans="1:10" s="75" customFormat="1" ht="13.5" x14ac:dyDescent="0.25">
      <c r="A302" s="164">
        <v>337</v>
      </c>
      <c r="B302" s="78" t="s">
        <v>254</v>
      </c>
      <c r="C302" s="58"/>
      <c r="D302" s="58"/>
      <c r="E302" s="58"/>
      <c r="F302" s="58"/>
      <c r="G302" s="98">
        <v>0</v>
      </c>
      <c r="H302" s="58">
        <v>0</v>
      </c>
      <c r="I302" s="58"/>
      <c r="J302" s="120">
        <f t="shared" si="8"/>
        <v>0</v>
      </c>
    </row>
    <row r="303" spans="1:10" s="75" customFormat="1" ht="13.5" x14ac:dyDescent="0.25">
      <c r="A303" s="164">
        <v>3371</v>
      </c>
      <c r="B303" s="78" t="s">
        <v>254</v>
      </c>
      <c r="C303" s="58"/>
      <c r="D303" s="58"/>
      <c r="E303" s="58"/>
      <c r="F303" s="58"/>
      <c r="G303" s="98">
        <v>0</v>
      </c>
      <c r="H303" s="58">
        <v>0</v>
      </c>
      <c r="I303" s="58"/>
      <c r="J303" s="120">
        <f t="shared" si="8"/>
        <v>0</v>
      </c>
    </row>
    <row r="304" spans="1:10" s="75" customFormat="1" ht="13.5" x14ac:dyDescent="0.25">
      <c r="A304" s="164">
        <v>338</v>
      </c>
      <c r="B304" s="78" t="s">
        <v>255</v>
      </c>
      <c r="C304" s="58"/>
      <c r="D304" s="58"/>
      <c r="E304" s="58"/>
      <c r="F304" s="58"/>
      <c r="G304" s="98">
        <v>0</v>
      </c>
      <c r="H304" s="58">
        <v>0</v>
      </c>
      <c r="I304" s="58"/>
      <c r="J304" s="120">
        <f t="shared" si="8"/>
        <v>0</v>
      </c>
    </row>
    <row r="305" spans="1:10" s="75" customFormat="1" ht="13.5" x14ac:dyDescent="0.25">
      <c r="A305" s="164">
        <v>3381</v>
      </c>
      <c r="B305" s="78" t="s">
        <v>255</v>
      </c>
      <c r="C305" s="58"/>
      <c r="D305" s="58"/>
      <c r="E305" s="58"/>
      <c r="F305" s="58"/>
      <c r="G305" s="98">
        <v>0</v>
      </c>
      <c r="H305" s="58">
        <v>0</v>
      </c>
      <c r="I305" s="58"/>
      <c r="J305" s="120">
        <f t="shared" si="8"/>
        <v>0</v>
      </c>
    </row>
    <row r="306" spans="1:10" s="75" customFormat="1" ht="13.5" x14ac:dyDescent="0.25">
      <c r="A306" s="164">
        <v>339</v>
      </c>
      <c r="B306" s="78" t="s">
        <v>256</v>
      </c>
      <c r="C306" s="58"/>
      <c r="D306" s="58"/>
      <c r="E306" s="58"/>
      <c r="F306" s="58"/>
      <c r="G306" s="98">
        <v>0</v>
      </c>
      <c r="H306" s="58">
        <v>0</v>
      </c>
      <c r="I306" s="58"/>
      <c r="J306" s="120">
        <f t="shared" si="8"/>
        <v>0</v>
      </c>
    </row>
    <row r="307" spans="1:10" s="75" customFormat="1" ht="13.5" x14ac:dyDescent="0.25">
      <c r="A307" s="164">
        <v>3391</v>
      </c>
      <c r="B307" s="78" t="s">
        <v>256</v>
      </c>
      <c r="C307" s="58"/>
      <c r="D307" s="58">
        <v>120000</v>
      </c>
      <c r="E307" s="58">
        <v>48000</v>
      </c>
      <c r="F307" s="58"/>
      <c r="G307" s="98">
        <v>505000</v>
      </c>
      <c r="H307" s="58">
        <v>0</v>
      </c>
      <c r="I307" s="58"/>
      <c r="J307" s="120">
        <f t="shared" si="8"/>
        <v>673000</v>
      </c>
    </row>
    <row r="308" spans="1:10" s="75" customFormat="1" ht="13.5" x14ac:dyDescent="0.25">
      <c r="A308" s="163">
        <v>3400</v>
      </c>
      <c r="B308" s="79" t="s">
        <v>257</v>
      </c>
      <c r="C308" s="58"/>
      <c r="D308" s="58"/>
      <c r="E308" s="58"/>
      <c r="F308" s="58"/>
      <c r="G308" s="98">
        <v>0</v>
      </c>
      <c r="H308" s="58">
        <v>0</v>
      </c>
      <c r="I308" s="58"/>
      <c r="J308" s="120">
        <f t="shared" si="8"/>
        <v>0</v>
      </c>
    </row>
    <row r="309" spans="1:10" s="75" customFormat="1" ht="13.5" x14ac:dyDescent="0.25">
      <c r="A309" s="164">
        <v>341</v>
      </c>
      <c r="B309" s="78" t="s">
        <v>6</v>
      </c>
      <c r="C309" s="58"/>
      <c r="D309" s="58"/>
      <c r="E309" s="58"/>
      <c r="F309" s="58"/>
      <c r="G309" s="98">
        <v>0</v>
      </c>
      <c r="H309" s="58">
        <v>0</v>
      </c>
      <c r="I309" s="58"/>
      <c r="J309" s="120">
        <f t="shared" si="8"/>
        <v>0</v>
      </c>
    </row>
    <row r="310" spans="1:10" s="75" customFormat="1" ht="13.5" x14ac:dyDescent="0.25">
      <c r="A310" s="164">
        <v>3411</v>
      </c>
      <c r="B310" s="78" t="s">
        <v>258</v>
      </c>
      <c r="C310" s="58"/>
      <c r="D310" s="58">
        <v>12000</v>
      </c>
      <c r="E310" s="58">
        <v>0</v>
      </c>
      <c r="F310" s="58"/>
      <c r="G310" s="98">
        <v>12000</v>
      </c>
      <c r="H310" s="58">
        <v>40000</v>
      </c>
      <c r="I310" s="58"/>
      <c r="J310" s="120">
        <f t="shared" si="8"/>
        <v>64000</v>
      </c>
    </row>
    <row r="311" spans="1:10" s="75" customFormat="1" ht="13.5" x14ac:dyDescent="0.25">
      <c r="A311" s="164">
        <v>342</v>
      </c>
      <c r="B311" s="78" t="s">
        <v>259</v>
      </c>
      <c r="C311" s="58"/>
      <c r="D311" s="58"/>
      <c r="E311" s="58"/>
      <c r="F311" s="58"/>
      <c r="G311" s="98">
        <v>0</v>
      </c>
      <c r="H311" s="58">
        <v>0</v>
      </c>
      <c r="I311" s="58"/>
      <c r="J311" s="120">
        <f t="shared" si="8"/>
        <v>0</v>
      </c>
    </row>
    <row r="312" spans="1:10" s="75" customFormat="1" ht="13.5" x14ac:dyDescent="0.25">
      <c r="A312" s="164">
        <v>3421</v>
      </c>
      <c r="B312" s="78" t="s">
        <v>260</v>
      </c>
      <c r="C312" s="58"/>
      <c r="D312" s="58"/>
      <c r="E312" s="58"/>
      <c r="F312" s="58"/>
      <c r="G312" s="98">
        <v>0</v>
      </c>
      <c r="H312" s="58">
        <v>0</v>
      </c>
      <c r="I312" s="58"/>
      <c r="J312" s="120">
        <f t="shared" si="8"/>
        <v>0</v>
      </c>
    </row>
    <row r="313" spans="1:10" s="75" customFormat="1" ht="13.5" x14ac:dyDescent="0.25">
      <c r="A313" s="164">
        <v>343</v>
      </c>
      <c r="B313" s="78" t="s">
        <v>261</v>
      </c>
      <c r="C313" s="58"/>
      <c r="D313" s="58"/>
      <c r="E313" s="58"/>
      <c r="F313" s="58"/>
      <c r="G313" s="98">
        <v>0</v>
      </c>
      <c r="H313" s="58">
        <v>0</v>
      </c>
      <c r="I313" s="58"/>
      <c r="J313" s="120">
        <f t="shared" si="8"/>
        <v>0</v>
      </c>
    </row>
    <row r="314" spans="1:10" s="75" customFormat="1" ht="13.5" x14ac:dyDescent="0.25">
      <c r="A314" s="164">
        <v>3431</v>
      </c>
      <c r="B314" s="78" t="s">
        <v>261</v>
      </c>
      <c r="C314" s="58"/>
      <c r="D314" s="58"/>
      <c r="E314" s="58"/>
      <c r="F314" s="58"/>
      <c r="G314" s="98">
        <v>0</v>
      </c>
      <c r="H314" s="58">
        <v>0</v>
      </c>
      <c r="I314" s="58"/>
      <c r="J314" s="120">
        <f t="shared" si="8"/>
        <v>0</v>
      </c>
    </row>
    <row r="315" spans="1:10" s="75" customFormat="1" ht="13.5" x14ac:dyDescent="0.25">
      <c r="A315" s="164">
        <v>344</v>
      </c>
      <c r="B315" s="78" t="s">
        <v>262</v>
      </c>
      <c r="C315" s="58"/>
      <c r="D315" s="58"/>
      <c r="E315" s="58"/>
      <c r="F315" s="58"/>
      <c r="G315" s="98">
        <v>0</v>
      </c>
      <c r="H315" s="58">
        <v>0</v>
      </c>
      <c r="I315" s="58"/>
      <c r="J315" s="120">
        <f t="shared" si="8"/>
        <v>0</v>
      </c>
    </row>
    <row r="316" spans="1:10" s="75" customFormat="1" ht="13.5" x14ac:dyDescent="0.25">
      <c r="A316" s="164">
        <v>3441</v>
      </c>
      <c r="B316" s="78" t="s">
        <v>263</v>
      </c>
      <c r="C316" s="58"/>
      <c r="D316" s="58"/>
      <c r="E316" s="58"/>
      <c r="F316" s="58"/>
      <c r="G316" s="98">
        <v>0</v>
      </c>
      <c r="H316" s="58">
        <v>0</v>
      </c>
      <c r="I316" s="58"/>
      <c r="J316" s="120">
        <f t="shared" si="8"/>
        <v>0</v>
      </c>
    </row>
    <row r="317" spans="1:10" s="75" customFormat="1" ht="13.5" x14ac:dyDescent="0.25">
      <c r="A317" s="164">
        <v>345</v>
      </c>
      <c r="B317" s="78" t="s">
        <v>7</v>
      </c>
      <c r="C317" s="58"/>
      <c r="D317" s="58"/>
      <c r="E317" s="58"/>
      <c r="F317" s="58"/>
      <c r="G317" s="98">
        <v>0</v>
      </c>
      <c r="H317" s="58">
        <v>0</v>
      </c>
      <c r="I317" s="58"/>
      <c r="J317" s="120">
        <f t="shared" si="8"/>
        <v>0</v>
      </c>
    </row>
    <row r="318" spans="1:10" s="75" customFormat="1" ht="13.5" x14ac:dyDescent="0.25">
      <c r="A318" s="164">
        <v>3451</v>
      </c>
      <c r="B318" s="78" t="s">
        <v>264</v>
      </c>
      <c r="C318" s="58"/>
      <c r="D318" s="58">
        <v>5911.36</v>
      </c>
      <c r="E318" s="58">
        <v>69562</v>
      </c>
      <c r="F318" s="58"/>
      <c r="G318" s="98">
        <v>220000</v>
      </c>
      <c r="H318" s="58">
        <v>125000</v>
      </c>
      <c r="I318" s="58"/>
      <c r="J318" s="120">
        <f t="shared" si="8"/>
        <v>420473.36</v>
      </c>
    </row>
    <row r="319" spans="1:10" s="75" customFormat="1" ht="13.5" x14ac:dyDescent="0.25">
      <c r="A319" s="164">
        <v>346</v>
      </c>
      <c r="B319" s="78" t="s">
        <v>265</v>
      </c>
      <c r="C319" s="58"/>
      <c r="D319" s="58"/>
      <c r="E319" s="58"/>
      <c r="F319" s="58"/>
      <c r="G319" s="98">
        <v>0</v>
      </c>
      <c r="H319" s="58">
        <v>0</v>
      </c>
      <c r="I319" s="58"/>
      <c r="J319" s="120">
        <f t="shared" si="8"/>
        <v>0</v>
      </c>
    </row>
    <row r="320" spans="1:10" s="75" customFormat="1" ht="13.5" x14ac:dyDescent="0.25">
      <c r="A320" s="164">
        <v>3461</v>
      </c>
      <c r="B320" s="78" t="s">
        <v>266</v>
      </c>
      <c r="C320" s="58"/>
      <c r="D320" s="58"/>
      <c r="E320" s="58"/>
      <c r="F320" s="58"/>
      <c r="G320" s="98">
        <v>0</v>
      </c>
      <c r="H320" s="58">
        <v>0</v>
      </c>
      <c r="I320" s="58"/>
      <c r="J320" s="120">
        <f t="shared" si="8"/>
        <v>0</v>
      </c>
    </row>
    <row r="321" spans="1:10" s="75" customFormat="1" ht="13.5" x14ac:dyDescent="0.25">
      <c r="A321" s="164">
        <v>347</v>
      </c>
      <c r="B321" s="78" t="s">
        <v>267</v>
      </c>
      <c r="C321" s="58"/>
      <c r="D321" s="58"/>
      <c r="E321" s="58"/>
      <c r="F321" s="58"/>
      <c r="G321" s="98">
        <v>0</v>
      </c>
      <c r="H321" s="58">
        <v>0</v>
      </c>
      <c r="I321" s="58"/>
      <c r="J321" s="120">
        <f t="shared" si="8"/>
        <v>0</v>
      </c>
    </row>
    <row r="322" spans="1:10" s="75" customFormat="1" ht="13.5" x14ac:dyDescent="0.25">
      <c r="A322" s="164">
        <v>3471</v>
      </c>
      <c r="B322" s="78" t="s">
        <v>267</v>
      </c>
      <c r="C322" s="58"/>
      <c r="D322" s="58">
        <v>15661.09</v>
      </c>
      <c r="E322" s="58">
        <v>0</v>
      </c>
      <c r="F322" s="58"/>
      <c r="G322" s="98">
        <v>31000</v>
      </c>
      <c r="H322" s="58">
        <v>0</v>
      </c>
      <c r="I322" s="58"/>
      <c r="J322" s="120">
        <f t="shared" si="8"/>
        <v>46661.09</v>
      </c>
    </row>
    <row r="323" spans="1:10" s="75" customFormat="1" ht="13.5" x14ac:dyDescent="0.25">
      <c r="A323" s="164">
        <v>348</v>
      </c>
      <c r="B323" s="78" t="s">
        <v>268</v>
      </c>
      <c r="C323" s="58"/>
      <c r="D323" s="58"/>
      <c r="E323" s="58"/>
      <c r="F323" s="58"/>
      <c r="G323" s="98">
        <v>0</v>
      </c>
      <c r="H323" s="58">
        <v>0</v>
      </c>
      <c r="I323" s="58"/>
      <c r="J323" s="120">
        <f t="shared" si="8"/>
        <v>0</v>
      </c>
    </row>
    <row r="324" spans="1:10" s="75" customFormat="1" ht="13.5" x14ac:dyDescent="0.25">
      <c r="A324" s="164">
        <v>3481</v>
      </c>
      <c r="B324" s="78" t="s">
        <v>268</v>
      </c>
      <c r="C324" s="58"/>
      <c r="D324" s="58"/>
      <c r="E324" s="58"/>
      <c r="F324" s="58"/>
      <c r="G324" s="98">
        <v>0</v>
      </c>
      <c r="H324" s="58">
        <v>0</v>
      </c>
      <c r="I324" s="58"/>
      <c r="J324" s="120">
        <f t="shared" si="8"/>
        <v>0</v>
      </c>
    </row>
    <row r="325" spans="1:10" s="75" customFormat="1" ht="13.5" x14ac:dyDescent="0.25">
      <c r="A325" s="164">
        <v>349</v>
      </c>
      <c r="B325" s="78" t="s">
        <v>269</v>
      </c>
      <c r="C325" s="58"/>
      <c r="D325" s="58"/>
      <c r="E325" s="58"/>
      <c r="F325" s="58"/>
      <c r="G325" s="98">
        <v>0</v>
      </c>
      <c r="H325" s="58">
        <v>0</v>
      </c>
      <c r="I325" s="58"/>
      <c r="J325" s="120">
        <f t="shared" si="8"/>
        <v>0</v>
      </c>
    </row>
    <row r="326" spans="1:10" s="75" customFormat="1" ht="13.5" x14ac:dyDescent="0.25">
      <c r="A326" s="164">
        <v>3491</v>
      </c>
      <c r="B326" s="78" t="s">
        <v>269</v>
      </c>
      <c r="C326" s="58"/>
      <c r="D326" s="58"/>
      <c r="E326" s="58"/>
      <c r="F326" s="58"/>
      <c r="G326" s="98">
        <v>0</v>
      </c>
      <c r="H326" s="58">
        <v>0</v>
      </c>
      <c r="I326" s="58"/>
      <c r="J326" s="120">
        <f t="shared" si="8"/>
        <v>0</v>
      </c>
    </row>
    <row r="327" spans="1:10" s="75" customFormat="1" ht="26.25" x14ac:dyDescent="0.25">
      <c r="A327" s="163">
        <v>3500</v>
      </c>
      <c r="B327" s="79" t="s">
        <v>270</v>
      </c>
      <c r="C327" s="58"/>
      <c r="D327" s="58"/>
      <c r="E327" s="58"/>
      <c r="F327" s="58"/>
      <c r="G327" s="98">
        <v>0</v>
      </c>
      <c r="H327" s="58">
        <v>0</v>
      </c>
      <c r="I327" s="58"/>
      <c r="J327" s="120">
        <f t="shared" si="8"/>
        <v>0</v>
      </c>
    </row>
    <row r="328" spans="1:10" s="75" customFormat="1" ht="13.5" x14ac:dyDescent="0.25">
      <c r="A328" s="164">
        <v>351</v>
      </c>
      <c r="B328" s="78" t="s">
        <v>271</v>
      </c>
      <c r="C328" s="58"/>
      <c r="D328" s="58"/>
      <c r="E328" s="58"/>
      <c r="F328" s="58"/>
      <c r="G328" s="98">
        <v>0</v>
      </c>
      <c r="H328" s="58">
        <v>0</v>
      </c>
      <c r="I328" s="58"/>
      <c r="J328" s="120">
        <f t="shared" si="8"/>
        <v>0</v>
      </c>
    </row>
    <row r="329" spans="1:10" s="75" customFormat="1" ht="27" x14ac:dyDescent="0.25">
      <c r="A329" s="164">
        <v>3511</v>
      </c>
      <c r="B329" s="78" t="s">
        <v>272</v>
      </c>
      <c r="C329" s="58"/>
      <c r="D329" s="58"/>
      <c r="E329" s="58"/>
      <c r="F329" s="58"/>
      <c r="G329" s="98">
        <v>0</v>
      </c>
      <c r="H329" s="58">
        <v>0</v>
      </c>
      <c r="I329" s="58"/>
      <c r="J329" s="120">
        <f t="shared" si="8"/>
        <v>0</v>
      </c>
    </row>
    <row r="330" spans="1:10" s="75" customFormat="1" ht="27" x14ac:dyDescent="0.25">
      <c r="A330" s="164">
        <v>3512</v>
      </c>
      <c r="B330" s="78" t="s">
        <v>273</v>
      </c>
      <c r="C330" s="58"/>
      <c r="D330" s="58">
        <v>10000</v>
      </c>
      <c r="E330" s="58">
        <v>0</v>
      </c>
      <c r="F330" s="58"/>
      <c r="G330" s="98">
        <v>560360.78</v>
      </c>
      <c r="H330" s="58">
        <v>100000</v>
      </c>
      <c r="I330" s="58"/>
      <c r="J330" s="120">
        <f t="shared" si="8"/>
        <v>670360.78</v>
      </c>
    </row>
    <row r="331" spans="1:10" s="75" customFormat="1" ht="27" x14ac:dyDescent="0.25">
      <c r="A331" s="164">
        <v>3512</v>
      </c>
      <c r="B331" s="78" t="s">
        <v>274</v>
      </c>
      <c r="C331" s="58"/>
      <c r="D331" s="58"/>
      <c r="E331" s="58"/>
      <c r="F331" s="58"/>
      <c r="G331" s="98">
        <v>0</v>
      </c>
      <c r="H331" s="58">
        <v>0</v>
      </c>
      <c r="I331" s="58"/>
      <c r="J331" s="120">
        <f t="shared" si="8"/>
        <v>0</v>
      </c>
    </row>
    <row r="332" spans="1:10" s="75" customFormat="1" ht="27" x14ac:dyDescent="0.25">
      <c r="A332" s="164">
        <v>3521</v>
      </c>
      <c r="B332" s="78" t="s">
        <v>275</v>
      </c>
      <c r="C332" s="58"/>
      <c r="D332" s="58">
        <v>10000</v>
      </c>
      <c r="E332" s="58">
        <v>0</v>
      </c>
      <c r="F332" s="58"/>
      <c r="G332" s="98">
        <v>31000</v>
      </c>
      <c r="H332" s="98">
        <v>0</v>
      </c>
      <c r="I332" s="58"/>
      <c r="J332" s="120">
        <f t="shared" si="8"/>
        <v>41000</v>
      </c>
    </row>
    <row r="333" spans="1:10" s="75" customFormat="1" ht="27" x14ac:dyDescent="0.25">
      <c r="A333" s="164">
        <v>353</v>
      </c>
      <c r="B333" s="78" t="s">
        <v>276</v>
      </c>
      <c r="C333" s="58"/>
      <c r="D333" s="58"/>
      <c r="E333" s="58"/>
      <c r="F333" s="58"/>
      <c r="G333" s="98">
        <v>0</v>
      </c>
      <c r="H333" s="58">
        <v>0</v>
      </c>
      <c r="I333" s="58"/>
      <c r="J333" s="120">
        <f t="shared" si="8"/>
        <v>0</v>
      </c>
    </row>
    <row r="334" spans="1:10" s="75" customFormat="1" ht="27" x14ac:dyDescent="0.25">
      <c r="A334" s="164">
        <v>3531</v>
      </c>
      <c r="B334" s="78" t="s">
        <v>276</v>
      </c>
      <c r="C334" s="58"/>
      <c r="D334" s="58">
        <v>18000</v>
      </c>
      <c r="E334" s="58">
        <v>25000</v>
      </c>
      <c r="F334" s="58"/>
      <c r="G334" s="98">
        <v>53000</v>
      </c>
      <c r="H334" s="120">
        <v>0</v>
      </c>
      <c r="I334" s="58"/>
      <c r="J334" s="120">
        <f t="shared" si="8"/>
        <v>96000</v>
      </c>
    </row>
    <row r="335" spans="1:10" s="75" customFormat="1" ht="27" x14ac:dyDescent="0.25">
      <c r="A335" s="164">
        <v>354</v>
      </c>
      <c r="B335" s="78" t="s">
        <v>277</v>
      </c>
      <c r="C335" s="58"/>
      <c r="D335" s="58"/>
      <c r="E335" s="58"/>
      <c r="F335" s="58"/>
      <c r="G335" s="98">
        <v>0</v>
      </c>
      <c r="H335" s="58">
        <v>0</v>
      </c>
      <c r="I335" s="58"/>
      <c r="J335" s="120">
        <f t="shared" si="8"/>
        <v>0</v>
      </c>
    </row>
    <row r="336" spans="1:10" s="75" customFormat="1" ht="27" x14ac:dyDescent="0.25">
      <c r="A336" s="164">
        <v>3541</v>
      </c>
      <c r="B336" s="78" t="s">
        <v>277</v>
      </c>
      <c r="C336" s="58"/>
      <c r="D336" s="58"/>
      <c r="E336" s="58"/>
      <c r="F336" s="58"/>
      <c r="G336" s="98">
        <v>0</v>
      </c>
      <c r="H336" s="58">
        <v>0</v>
      </c>
      <c r="I336" s="58"/>
      <c r="J336" s="120">
        <f t="shared" si="8"/>
        <v>0</v>
      </c>
    </row>
    <row r="337" spans="1:10" s="75" customFormat="1" ht="13.5" x14ac:dyDescent="0.25">
      <c r="A337" s="164">
        <v>355</v>
      </c>
      <c r="B337" s="78" t="s">
        <v>278</v>
      </c>
      <c r="C337" s="58"/>
      <c r="D337" s="58"/>
      <c r="E337" s="58"/>
      <c r="F337" s="58"/>
      <c r="G337" s="98">
        <v>0</v>
      </c>
      <c r="H337" s="58">
        <v>0</v>
      </c>
      <c r="I337" s="58"/>
      <c r="J337" s="120">
        <f t="shared" si="8"/>
        <v>0</v>
      </c>
    </row>
    <row r="338" spans="1:10" s="75" customFormat="1" ht="27" x14ac:dyDescent="0.25">
      <c r="A338" s="164">
        <v>3551</v>
      </c>
      <c r="B338" s="78" t="s">
        <v>279</v>
      </c>
      <c r="C338" s="58"/>
      <c r="D338" s="58">
        <v>100000</v>
      </c>
      <c r="E338" s="58">
        <v>0</v>
      </c>
      <c r="F338" s="58"/>
      <c r="G338" s="98">
        <v>110000</v>
      </c>
      <c r="H338" s="58">
        <v>0</v>
      </c>
      <c r="I338" s="58"/>
      <c r="J338" s="120">
        <f t="shared" si="8"/>
        <v>210000</v>
      </c>
    </row>
    <row r="339" spans="1:10" s="75" customFormat="1" ht="27" x14ac:dyDescent="0.25">
      <c r="A339" s="164">
        <v>356</v>
      </c>
      <c r="B339" s="78" t="s">
        <v>280</v>
      </c>
      <c r="C339" s="58"/>
      <c r="D339" s="58"/>
      <c r="E339" s="58"/>
      <c r="F339" s="58"/>
      <c r="G339" s="98">
        <v>0</v>
      </c>
      <c r="H339" s="58">
        <v>0</v>
      </c>
      <c r="I339" s="58"/>
      <c r="J339" s="120">
        <f t="shared" si="8"/>
        <v>0</v>
      </c>
    </row>
    <row r="340" spans="1:10" s="75" customFormat="1" ht="27" x14ac:dyDescent="0.25">
      <c r="A340" s="164">
        <v>3561</v>
      </c>
      <c r="B340" s="78" t="s">
        <v>281</v>
      </c>
      <c r="C340" s="58"/>
      <c r="D340" s="58"/>
      <c r="E340" s="58"/>
      <c r="F340" s="58"/>
      <c r="G340" s="98">
        <v>0</v>
      </c>
      <c r="H340" s="58">
        <v>0</v>
      </c>
      <c r="I340" s="58"/>
      <c r="J340" s="120">
        <f t="shared" si="8"/>
        <v>0</v>
      </c>
    </row>
    <row r="341" spans="1:10" s="75" customFormat="1" ht="27" x14ac:dyDescent="0.25">
      <c r="A341" s="164">
        <v>357</v>
      </c>
      <c r="B341" s="78" t="s">
        <v>282</v>
      </c>
      <c r="C341" s="58"/>
      <c r="D341" s="58"/>
      <c r="E341" s="58"/>
      <c r="F341" s="58"/>
      <c r="G341" s="98">
        <v>0</v>
      </c>
      <c r="H341" s="58">
        <v>0</v>
      </c>
      <c r="I341" s="58"/>
      <c r="J341" s="120">
        <f t="shared" si="8"/>
        <v>0</v>
      </c>
    </row>
    <row r="342" spans="1:10" s="75" customFormat="1" ht="27" x14ac:dyDescent="0.25">
      <c r="A342" s="164">
        <v>3571</v>
      </c>
      <c r="B342" s="78" t="s">
        <v>283</v>
      </c>
      <c r="C342" s="58"/>
      <c r="D342" s="58">
        <v>100000</v>
      </c>
      <c r="E342" s="58">
        <v>10500</v>
      </c>
      <c r="F342" s="58"/>
      <c r="G342" s="98">
        <v>159327.97</v>
      </c>
      <c r="H342" s="120">
        <v>0</v>
      </c>
      <c r="I342" s="58"/>
      <c r="J342" s="120">
        <f t="shared" si="8"/>
        <v>269827.96999999997</v>
      </c>
    </row>
    <row r="343" spans="1:10" s="75" customFormat="1" ht="27" x14ac:dyDescent="0.25">
      <c r="A343" s="164">
        <v>3572</v>
      </c>
      <c r="B343" s="78" t="s">
        <v>284</v>
      </c>
      <c r="C343" s="58"/>
      <c r="D343" s="58">
        <v>10000</v>
      </c>
      <c r="E343" s="58">
        <v>0</v>
      </c>
      <c r="F343" s="58"/>
      <c r="G343" s="98">
        <v>15000</v>
      </c>
      <c r="H343" s="58">
        <v>15000</v>
      </c>
      <c r="I343" s="58"/>
      <c r="J343" s="120">
        <f t="shared" si="8"/>
        <v>40000</v>
      </c>
    </row>
    <row r="344" spans="1:10" s="75" customFormat="1" ht="27" x14ac:dyDescent="0.25">
      <c r="A344" s="164">
        <v>3573</v>
      </c>
      <c r="B344" s="78" t="s">
        <v>285</v>
      </c>
      <c r="C344" s="58"/>
      <c r="D344" s="58"/>
      <c r="E344" s="58"/>
      <c r="F344" s="58"/>
      <c r="G344" s="98">
        <v>0</v>
      </c>
      <c r="H344" s="58">
        <v>0</v>
      </c>
      <c r="I344" s="58"/>
      <c r="J344" s="120">
        <f t="shared" si="8"/>
        <v>0</v>
      </c>
    </row>
    <row r="345" spans="1:10" s="75" customFormat="1" ht="13.5" x14ac:dyDescent="0.25">
      <c r="A345" s="164">
        <v>358</v>
      </c>
      <c r="B345" s="78" t="s">
        <v>286</v>
      </c>
      <c r="C345" s="58"/>
      <c r="D345" s="58"/>
      <c r="E345" s="58"/>
      <c r="F345" s="58"/>
      <c r="G345" s="98">
        <v>0</v>
      </c>
      <c r="H345" s="58">
        <v>0</v>
      </c>
      <c r="I345" s="58"/>
      <c r="J345" s="120">
        <f t="shared" si="8"/>
        <v>0</v>
      </c>
    </row>
    <row r="346" spans="1:10" s="75" customFormat="1" ht="13.5" x14ac:dyDescent="0.25">
      <c r="A346" s="164">
        <v>3581</v>
      </c>
      <c r="B346" s="78" t="s">
        <v>286</v>
      </c>
      <c r="C346" s="58">
        <v>14450.11</v>
      </c>
      <c r="D346" s="58">
        <v>5549.89</v>
      </c>
      <c r="E346" s="58">
        <v>0</v>
      </c>
      <c r="F346" s="58"/>
      <c r="G346" s="98">
        <v>0</v>
      </c>
      <c r="H346" s="58">
        <v>0</v>
      </c>
      <c r="I346" s="58"/>
      <c r="J346" s="120">
        <f t="shared" si="8"/>
        <v>20000</v>
      </c>
    </row>
    <row r="347" spans="1:10" s="75" customFormat="1" ht="13.5" x14ac:dyDescent="0.25">
      <c r="A347" s="164">
        <v>359</v>
      </c>
      <c r="B347" s="78" t="s">
        <v>287</v>
      </c>
      <c r="C347" s="58"/>
      <c r="D347" s="58"/>
      <c r="E347" s="58"/>
      <c r="F347" s="58"/>
      <c r="G347" s="98">
        <v>0</v>
      </c>
      <c r="H347" s="58">
        <v>0</v>
      </c>
      <c r="I347" s="58"/>
      <c r="J347" s="120">
        <f t="shared" si="8"/>
        <v>0</v>
      </c>
    </row>
    <row r="348" spans="1:10" s="75" customFormat="1" ht="13.5" x14ac:dyDescent="0.25">
      <c r="A348" s="164">
        <v>3591</v>
      </c>
      <c r="B348" s="78" t="s">
        <v>287</v>
      </c>
      <c r="C348" s="58"/>
      <c r="D348" s="58">
        <v>10000</v>
      </c>
      <c r="E348" s="58">
        <v>0</v>
      </c>
      <c r="F348" s="58"/>
      <c r="G348" s="98">
        <v>25000</v>
      </c>
      <c r="H348" s="58">
        <v>0</v>
      </c>
      <c r="I348" s="58"/>
      <c r="J348" s="120">
        <f t="shared" si="8"/>
        <v>35000</v>
      </c>
    </row>
    <row r="349" spans="1:10" s="75" customFormat="1" ht="13.5" x14ac:dyDescent="0.25">
      <c r="A349" s="163">
        <v>3600</v>
      </c>
      <c r="B349" s="79" t="s">
        <v>288</v>
      </c>
      <c r="C349" s="58"/>
      <c r="D349" s="58"/>
      <c r="E349" s="58"/>
      <c r="F349" s="58"/>
      <c r="G349" s="98">
        <v>0</v>
      </c>
      <c r="H349" s="58">
        <v>0</v>
      </c>
      <c r="I349" s="58"/>
      <c r="J349" s="120">
        <f t="shared" si="8"/>
        <v>0</v>
      </c>
    </row>
    <row r="350" spans="1:10" s="75" customFormat="1" ht="13.5" x14ac:dyDescent="0.25">
      <c r="A350" s="164">
        <v>361</v>
      </c>
      <c r="B350" s="78" t="s">
        <v>207</v>
      </c>
      <c r="C350" s="58"/>
      <c r="D350" s="58"/>
      <c r="E350" s="58"/>
      <c r="F350" s="58"/>
      <c r="G350" s="98">
        <v>0</v>
      </c>
      <c r="H350" s="58">
        <v>0</v>
      </c>
      <c r="I350" s="58"/>
      <c r="J350" s="120">
        <f t="shared" si="8"/>
        <v>0</v>
      </c>
    </row>
    <row r="351" spans="1:10" s="75" customFormat="1" ht="27" x14ac:dyDescent="0.25">
      <c r="A351" s="164">
        <v>3611</v>
      </c>
      <c r="B351" s="78" t="s">
        <v>289</v>
      </c>
      <c r="C351" s="58"/>
      <c r="D351" s="117">
        <f>102595.18*0.7</f>
        <v>71816.625999999989</v>
      </c>
      <c r="E351" s="117">
        <f>37692.9*0.7</f>
        <v>26385.03</v>
      </c>
      <c r="F351" s="58"/>
      <c r="G351" s="186">
        <f>158924.73*0.7</f>
        <v>111247.311</v>
      </c>
      <c r="H351" s="120">
        <v>0</v>
      </c>
      <c r="I351" s="58"/>
      <c r="J351" s="120">
        <f t="shared" si="8"/>
        <v>209448.967</v>
      </c>
    </row>
    <row r="352" spans="1:10" s="75" customFormat="1" ht="27" x14ac:dyDescent="0.25">
      <c r="A352" s="164">
        <v>362</v>
      </c>
      <c r="B352" s="78" t="s">
        <v>8</v>
      </c>
      <c r="C352" s="58"/>
      <c r="D352" s="58"/>
      <c r="E352" s="58"/>
      <c r="F352" s="58"/>
      <c r="G352" s="98">
        <v>0</v>
      </c>
      <c r="H352" s="58">
        <v>0</v>
      </c>
      <c r="I352" s="58"/>
      <c r="J352" s="120">
        <f t="shared" si="8"/>
        <v>0</v>
      </c>
    </row>
    <row r="353" spans="1:10" s="75" customFormat="1" ht="27" x14ac:dyDescent="0.25">
      <c r="A353" s="164">
        <v>3621</v>
      </c>
      <c r="B353" s="78" t="s">
        <v>290</v>
      </c>
      <c r="C353" s="58"/>
      <c r="D353" s="58"/>
      <c r="E353" s="58"/>
      <c r="F353" s="58"/>
      <c r="G353" s="98">
        <v>0</v>
      </c>
      <c r="H353" s="58">
        <v>0</v>
      </c>
      <c r="I353" s="58"/>
      <c r="J353" s="120">
        <f t="shared" si="8"/>
        <v>0</v>
      </c>
    </row>
    <row r="354" spans="1:10" s="75" customFormat="1" ht="27" x14ac:dyDescent="0.25">
      <c r="A354" s="164">
        <v>363</v>
      </c>
      <c r="B354" s="78" t="s">
        <v>291</v>
      </c>
      <c r="C354" s="58"/>
      <c r="D354" s="58"/>
      <c r="E354" s="58"/>
      <c r="F354" s="58"/>
      <c r="G354" s="98">
        <v>0</v>
      </c>
      <c r="H354" s="58">
        <v>0</v>
      </c>
      <c r="I354" s="58"/>
      <c r="J354" s="120">
        <f t="shared" si="8"/>
        <v>0</v>
      </c>
    </row>
    <row r="355" spans="1:10" s="75" customFormat="1" ht="27" x14ac:dyDescent="0.25">
      <c r="A355" s="164">
        <v>3631</v>
      </c>
      <c r="B355" s="78" t="s">
        <v>291</v>
      </c>
      <c r="C355" s="58"/>
      <c r="D355" s="58"/>
      <c r="E355" s="58"/>
      <c r="F355" s="58"/>
      <c r="G355" s="98">
        <v>0</v>
      </c>
      <c r="H355" s="58">
        <v>0</v>
      </c>
      <c r="I355" s="58"/>
      <c r="J355" s="120">
        <f t="shared" si="8"/>
        <v>0</v>
      </c>
    </row>
    <row r="356" spans="1:10" s="75" customFormat="1" ht="13.5" x14ac:dyDescent="0.25">
      <c r="A356" s="164">
        <v>364</v>
      </c>
      <c r="B356" s="78" t="s">
        <v>292</v>
      </c>
      <c r="C356" s="58"/>
      <c r="D356" s="58"/>
      <c r="E356" s="58"/>
      <c r="F356" s="58"/>
      <c r="G356" s="98">
        <v>0</v>
      </c>
      <c r="H356" s="58">
        <v>0</v>
      </c>
      <c r="I356" s="58"/>
      <c r="J356" s="120">
        <f t="shared" si="8"/>
        <v>0</v>
      </c>
    </row>
    <row r="357" spans="1:10" s="75" customFormat="1" ht="13.5" x14ac:dyDescent="0.25">
      <c r="A357" s="164">
        <v>3641</v>
      </c>
      <c r="B357" s="78" t="s">
        <v>293</v>
      </c>
      <c r="C357" s="58"/>
      <c r="D357" s="86">
        <f>6500*0.7</f>
        <v>4550</v>
      </c>
      <c r="E357" s="86">
        <v>0</v>
      </c>
      <c r="F357" s="86"/>
      <c r="G357" s="98">
        <f>650*0.7</f>
        <v>454.99999999999994</v>
      </c>
      <c r="H357" s="120">
        <v>0</v>
      </c>
      <c r="I357" s="58"/>
      <c r="J357" s="120">
        <f t="shared" si="8"/>
        <v>5005</v>
      </c>
    </row>
    <row r="358" spans="1:10" s="75" customFormat="1" ht="13.5" x14ac:dyDescent="0.25">
      <c r="A358" s="164">
        <v>365</v>
      </c>
      <c r="B358" s="78" t="s">
        <v>294</v>
      </c>
      <c r="C358" s="58"/>
      <c r="D358" s="58"/>
      <c r="E358" s="58"/>
      <c r="F358" s="58"/>
      <c r="G358" s="98">
        <v>0</v>
      </c>
      <c r="H358" s="58">
        <v>0</v>
      </c>
      <c r="I358" s="58"/>
      <c r="J358" s="120">
        <f t="shared" si="8"/>
        <v>0</v>
      </c>
    </row>
    <row r="359" spans="1:10" s="75" customFormat="1" ht="13.5" x14ac:dyDescent="0.25">
      <c r="A359" s="164">
        <v>3651</v>
      </c>
      <c r="B359" s="78" t="s">
        <v>294</v>
      </c>
      <c r="C359" s="58"/>
      <c r="D359" s="58"/>
      <c r="E359" s="58"/>
      <c r="F359" s="58"/>
      <c r="G359" s="98">
        <v>0</v>
      </c>
      <c r="H359" s="58">
        <v>0</v>
      </c>
      <c r="I359" s="58"/>
      <c r="J359" s="120">
        <f t="shared" si="8"/>
        <v>0</v>
      </c>
    </row>
    <row r="360" spans="1:10" s="75" customFormat="1" ht="27" x14ac:dyDescent="0.25">
      <c r="A360" s="164">
        <v>366</v>
      </c>
      <c r="B360" s="78" t="s">
        <v>295</v>
      </c>
      <c r="C360" s="58"/>
      <c r="D360" s="58"/>
      <c r="E360" s="58"/>
      <c r="F360" s="58"/>
      <c r="G360" s="98">
        <v>0</v>
      </c>
      <c r="H360" s="58">
        <v>0</v>
      </c>
      <c r="I360" s="58"/>
      <c r="J360" s="120">
        <f t="shared" si="8"/>
        <v>0</v>
      </c>
    </row>
    <row r="361" spans="1:10" s="75" customFormat="1" ht="27" x14ac:dyDescent="0.25">
      <c r="A361" s="164">
        <v>3661</v>
      </c>
      <c r="B361" s="78" t="s">
        <v>295</v>
      </c>
      <c r="C361" s="58"/>
      <c r="D361" s="86">
        <v>80000</v>
      </c>
      <c r="E361" s="58"/>
      <c r="G361" s="98">
        <v>0</v>
      </c>
      <c r="H361" s="58">
        <v>0</v>
      </c>
      <c r="I361" s="58"/>
      <c r="J361" s="120">
        <f t="shared" si="8"/>
        <v>80000</v>
      </c>
    </row>
    <row r="362" spans="1:10" s="75" customFormat="1" ht="13.5" x14ac:dyDescent="0.25">
      <c r="A362" s="164">
        <v>369</v>
      </c>
      <c r="B362" s="78" t="s">
        <v>296</v>
      </c>
      <c r="C362" s="58"/>
      <c r="D362" s="58"/>
      <c r="E362" s="58"/>
      <c r="F362" s="58"/>
      <c r="G362" s="98">
        <v>0</v>
      </c>
      <c r="H362" s="58">
        <v>0</v>
      </c>
      <c r="I362" s="58"/>
      <c r="J362" s="120">
        <f t="shared" ref="J362:J423" si="9">SUM(C362:I362)</f>
        <v>0</v>
      </c>
    </row>
    <row r="363" spans="1:10" s="75" customFormat="1" ht="13.5" x14ac:dyDescent="0.25">
      <c r="A363" s="164">
        <v>3691</v>
      </c>
      <c r="B363" s="78" t="s">
        <v>296</v>
      </c>
      <c r="C363" s="58"/>
      <c r="D363" s="58"/>
      <c r="E363" s="58"/>
      <c r="F363" s="58"/>
      <c r="G363" s="98">
        <v>0</v>
      </c>
      <c r="H363" s="58">
        <v>0</v>
      </c>
      <c r="I363" s="58"/>
      <c r="J363" s="120">
        <f t="shared" si="9"/>
        <v>0</v>
      </c>
    </row>
    <row r="364" spans="1:10" s="75" customFormat="1" ht="13.5" x14ac:dyDescent="0.25">
      <c r="A364" s="163">
        <v>3700</v>
      </c>
      <c r="B364" s="79" t="s">
        <v>297</v>
      </c>
      <c r="C364" s="58"/>
      <c r="D364" s="58"/>
      <c r="E364" s="58"/>
      <c r="F364" s="58"/>
      <c r="G364" s="98">
        <v>0</v>
      </c>
      <c r="H364" s="58">
        <v>0</v>
      </c>
      <c r="I364" s="58"/>
      <c r="J364" s="120">
        <f t="shared" si="9"/>
        <v>0</v>
      </c>
    </row>
    <row r="365" spans="1:10" s="75" customFormat="1" ht="13.5" x14ac:dyDescent="0.25">
      <c r="A365" s="164">
        <v>371</v>
      </c>
      <c r="B365" s="78" t="s">
        <v>298</v>
      </c>
      <c r="C365" s="58"/>
      <c r="D365" s="58"/>
      <c r="E365" s="58"/>
      <c r="F365" s="58"/>
      <c r="G365" s="98">
        <v>0</v>
      </c>
      <c r="H365" s="58">
        <v>0</v>
      </c>
      <c r="I365" s="58"/>
      <c r="J365" s="120">
        <f t="shared" si="9"/>
        <v>0</v>
      </c>
    </row>
    <row r="366" spans="1:10" s="75" customFormat="1" ht="13.5" x14ac:dyDescent="0.25">
      <c r="A366" s="164">
        <v>3711</v>
      </c>
      <c r="B366" s="78" t="s">
        <v>299</v>
      </c>
      <c r="C366" s="58"/>
      <c r="D366" s="58">
        <v>92225.919999999998</v>
      </c>
      <c r="E366" s="58">
        <v>5000</v>
      </c>
      <c r="F366" s="58"/>
      <c r="G366" s="98">
        <v>32842.99</v>
      </c>
      <c r="H366" s="58">
        <v>0</v>
      </c>
      <c r="I366" s="58"/>
      <c r="J366" s="120">
        <f t="shared" si="9"/>
        <v>130068.91</v>
      </c>
    </row>
    <row r="367" spans="1:10" s="75" customFormat="1" ht="13.5" x14ac:dyDescent="0.25">
      <c r="A367" s="164">
        <v>3712</v>
      </c>
      <c r="B367" s="78" t="s">
        <v>300</v>
      </c>
      <c r="C367" s="58"/>
      <c r="D367" s="58"/>
      <c r="E367" s="58"/>
      <c r="F367" s="58"/>
      <c r="G367" s="98">
        <v>0</v>
      </c>
      <c r="H367" s="58">
        <v>0</v>
      </c>
      <c r="I367" s="58"/>
      <c r="J367" s="120">
        <f t="shared" si="9"/>
        <v>0</v>
      </c>
    </row>
    <row r="368" spans="1:10" s="75" customFormat="1" ht="13.5" x14ac:dyDescent="0.25">
      <c r="A368" s="164">
        <v>372</v>
      </c>
      <c r="B368" s="78" t="s">
        <v>301</v>
      </c>
      <c r="C368" s="58"/>
      <c r="D368" s="58"/>
      <c r="E368" s="58"/>
      <c r="F368" s="58"/>
      <c r="G368" s="98">
        <v>0</v>
      </c>
      <c r="H368" s="58">
        <v>0</v>
      </c>
      <c r="I368" s="58"/>
      <c r="J368" s="120">
        <f t="shared" si="9"/>
        <v>0</v>
      </c>
    </row>
    <row r="369" spans="1:10" s="75" customFormat="1" ht="13.5" x14ac:dyDescent="0.25">
      <c r="A369" s="164">
        <v>3721</v>
      </c>
      <c r="B369" s="78" t="s">
        <v>302</v>
      </c>
      <c r="C369" s="58"/>
      <c r="D369" s="58">
        <v>262250.95999999996</v>
      </c>
      <c r="E369" s="58">
        <v>63177</v>
      </c>
      <c r="F369" s="58"/>
      <c r="G369" s="98">
        <v>200000</v>
      </c>
      <c r="H369" s="120">
        <v>0</v>
      </c>
      <c r="I369" s="58"/>
      <c r="J369" s="120">
        <f t="shared" si="9"/>
        <v>525427.96</v>
      </c>
    </row>
    <row r="370" spans="1:10" s="75" customFormat="1" ht="13.5" x14ac:dyDescent="0.25">
      <c r="A370" s="164">
        <v>3722</v>
      </c>
      <c r="B370" s="78" t="s">
        <v>303</v>
      </c>
      <c r="C370" s="58"/>
      <c r="D370" s="58"/>
      <c r="E370" s="58"/>
      <c r="F370" s="58"/>
      <c r="G370" s="98">
        <v>0</v>
      </c>
      <c r="H370" s="58">
        <v>0</v>
      </c>
      <c r="I370" s="58"/>
      <c r="J370" s="120">
        <f t="shared" si="9"/>
        <v>0</v>
      </c>
    </row>
    <row r="371" spans="1:10" s="75" customFormat="1" ht="13.5" x14ac:dyDescent="0.25">
      <c r="A371" s="164">
        <v>373</v>
      </c>
      <c r="B371" s="78" t="s">
        <v>304</v>
      </c>
      <c r="C371" s="58"/>
      <c r="D371" s="58"/>
      <c r="E371" s="58"/>
      <c r="F371" s="58"/>
      <c r="G371" s="98">
        <v>0</v>
      </c>
      <c r="H371" s="58">
        <v>0</v>
      </c>
      <c r="I371" s="58"/>
      <c r="J371" s="120">
        <f t="shared" si="9"/>
        <v>0</v>
      </c>
    </row>
    <row r="372" spans="1:10" s="75" customFormat="1" ht="13.5" x14ac:dyDescent="0.25">
      <c r="A372" s="164">
        <v>3731</v>
      </c>
      <c r="B372" s="78" t="s">
        <v>304</v>
      </c>
      <c r="C372" s="58"/>
      <c r="D372" s="58"/>
      <c r="E372" s="58"/>
      <c r="F372" s="58"/>
      <c r="G372" s="98">
        <v>0</v>
      </c>
      <c r="H372" s="58">
        <v>0</v>
      </c>
      <c r="I372" s="58"/>
      <c r="J372" s="120">
        <f t="shared" si="9"/>
        <v>0</v>
      </c>
    </row>
    <row r="373" spans="1:10" s="75" customFormat="1" ht="13.5" x14ac:dyDescent="0.25">
      <c r="A373" s="164">
        <v>374</v>
      </c>
      <c r="B373" s="78" t="s">
        <v>305</v>
      </c>
      <c r="C373" s="58"/>
      <c r="D373" s="58"/>
      <c r="E373" s="58"/>
      <c r="F373" s="58"/>
      <c r="G373" s="98">
        <v>0</v>
      </c>
      <c r="H373" s="58">
        <v>0</v>
      </c>
      <c r="I373" s="58"/>
      <c r="J373" s="120">
        <f t="shared" si="9"/>
        <v>0</v>
      </c>
    </row>
    <row r="374" spans="1:10" s="75" customFormat="1" ht="13.5" x14ac:dyDescent="0.25">
      <c r="A374" s="164">
        <v>3741</v>
      </c>
      <c r="B374" s="78" t="s">
        <v>305</v>
      </c>
      <c r="C374" s="58"/>
      <c r="D374" s="58"/>
      <c r="E374" s="58"/>
      <c r="F374" s="58"/>
      <c r="G374" s="98">
        <v>0</v>
      </c>
      <c r="H374" s="58">
        <v>0</v>
      </c>
      <c r="I374" s="58"/>
      <c r="J374" s="120">
        <f t="shared" si="9"/>
        <v>0</v>
      </c>
    </row>
    <row r="375" spans="1:10" s="75" customFormat="1" ht="13.5" x14ac:dyDescent="0.25">
      <c r="A375" s="164">
        <v>375</v>
      </c>
      <c r="B375" s="78" t="s">
        <v>306</v>
      </c>
      <c r="C375" s="58"/>
      <c r="D375" s="58"/>
      <c r="E375" s="58"/>
      <c r="F375" s="58"/>
      <c r="G375" s="98">
        <v>0</v>
      </c>
      <c r="H375" s="58">
        <v>0</v>
      </c>
      <c r="I375" s="58"/>
      <c r="J375" s="120">
        <f t="shared" si="9"/>
        <v>0</v>
      </c>
    </row>
    <row r="376" spans="1:10" s="75" customFormat="1" ht="13.5" x14ac:dyDescent="0.25">
      <c r="A376" s="164">
        <v>3751</v>
      </c>
      <c r="B376" s="78" t="s">
        <v>306</v>
      </c>
      <c r="C376" s="58"/>
      <c r="D376" s="58">
        <v>280398.21999999997</v>
      </c>
      <c r="E376" s="58">
        <v>56756</v>
      </c>
      <c r="F376" s="58"/>
      <c r="G376" s="98">
        <v>159224</v>
      </c>
      <c r="H376" s="120">
        <v>0</v>
      </c>
      <c r="I376" s="58"/>
      <c r="J376" s="120">
        <f t="shared" si="9"/>
        <v>496378.22</v>
      </c>
    </row>
    <row r="377" spans="1:10" s="75" customFormat="1" ht="13.5" x14ac:dyDescent="0.25">
      <c r="A377" s="164">
        <v>376</v>
      </c>
      <c r="B377" s="78" t="s">
        <v>307</v>
      </c>
      <c r="C377" s="58"/>
      <c r="D377" s="58"/>
      <c r="E377" s="58"/>
      <c r="F377" s="58"/>
      <c r="G377" s="98">
        <v>0</v>
      </c>
      <c r="H377" s="58">
        <v>0</v>
      </c>
      <c r="I377" s="58"/>
      <c r="J377" s="120">
        <f t="shared" si="9"/>
        <v>0</v>
      </c>
    </row>
    <row r="378" spans="1:10" s="75" customFormat="1" ht="13.5" x14ac:dyDescent="0.25">
      <c r="A378" s="164">
        <v>3761</v>
      </c>
      <c r="B378" s="78" t="s">
        <v>307</v>
      </c>
      <c r="C378" s="58"/>
      <c r="D378" s="58"/>
      <c r="E378" s="58"/>
      <c r="F378" s="58"/>
      <c r="G378" s="98">
        <v>0</v>
      </c>
      <c r="H378" s="58">
        <v>0</v>
      </c>
      <c r="I378" s="58"/>
      <c r="J378" s="120">
        <f t="shared" si="9"/>
        <v>0</v>
      </c>
    </row>
    <row r="379" spans="1:10" s="75" customFormat="1" ht="13.5" x14ac:dyDescent="0.25">
      <c r="A379" s="164">
        <v>377</v>
      </c>
      <c r="B379" s="78" t="s">
        <v>308</v>
      </c>
      <c r="C379" s="58"/>
      <c r="D379" s="58"/>
      <c r="E379" s="58"/>
      <c r="F379" s="58"/>
      <c r="G379" s="98">
        <v>0</v>
      </c>
      <c r="H379" s="58">
        <v>0</v>
      </c>
      <c r="I379" s="58"/>
      <c r="J379" s="120">
        <f t="shared" si="9"/>
        <v>0</v>
      </c>
    </row>
    <row r="380" spans="1:10" s="75" customFormat="1" ht="27" x14ac:dyDescent="0.25">
      <c r="A380" s="164">
        <v>3771</v>
      </c>
      <c r="B380" s="78" t="s">
        <v>309</v>
      </c>
      <c r="C380" s="58"/>
      <c r="D380" s="58"/>
      <c r="E380" s="58"/>
      <c r="F380" s="58"/>
      <c r="G380" s="98">
        <v>0</v>
      </c>
      <c r="H380" s="58">
        <v>0</v>
      </c>
      <c r="I380" s="58"/>
      <c r="J380" s="120">
        <f t="shared" si="9"/>
        <v>0</v>
      </c>
    </row>
    <row r="381" spans="1:10" s="75" customFormat="1" ht="13.5" x14ac:dyDescent="0.25">
      <c r="A381" s="164">
        <v>378</v>
      </c>
      <c r="B381" s="78" t="s">
        <v>310</v>
      </c>
      <c r="C381" s="58"/>
      <c r="D381" s="58"/>
      <c r="E381" s="58"/>
      <c r="F381" s="58"/>
      <c r="G381" s="98">
        <v>0</v>
      </c>
      <c r="H381" s="58">
        <v>0</v>
      </c>
      <c r="I381" s="58"/>
      <c r="J381" s="120">
        <f t="shared" si="9"/>
        <v>0</v>
      </c>
    </row>
    <row r="382" spans="1:10" s="75" customFormat="1" ht="40.5" x14ac:dyDescent="0.25">
      <c r="A382" s="164">
        <v>3781</v>
      </c>
      <c r="B382" s="78" t="s">
        <v>311</v>
      </c>
      <c r="C382" s="58"/>
      <c r="D382" s="58"/>
      <c r="E382" s="58"/>
      <c r="F382" s="58"/>
      <c r="G382" s="98">
        <v>0</v>
      </c>
      <c r="H382" s="58">
        <v>0</v>
      </c>
      <c r="I382" s="58"/>
      <c r="J382" s="120">
        <f t="shared" si="9"/>
        <v>0</v>
      </c>
    </row>
    <row r="383" spans="1:10" s="75" customFormat="1" ht="40.5" x14ac:dyDescent="0.25">
      <c r="A383" s="164">
        <v>3782</v>
      </c>
      <c r="B383" s="78" t="s">
        <v>312</v>
      </c>
      <c r="C383" s="58"/>
      <c r="D383" s="58"/>
      <c r="E383" s="58"/>
      <c r="F383" s="58"/>
      <c r="G383" s="98">
        <v>0</v>
      </c>
      <c r="H383" s="58">
        <v>0</v>
      </c>
      <c r="I383" s="58"/>
      <c r="J383" s="120">
        <f t="shared" si="9"/>
        <v>0</v>
      </c>
    </row>
    <row r="384" spans="1:10" s="75" customFormat="1" ht="13.5" x14ac:dyDescent="0.25">
      <c r="A384" s="164">
        <v>379</v>
      </c>
      <c r="B384" s="78" t="s">
        <v>313</v>
      </c>
      <c r="C384" s="58"/>
      <c r="D384" s="58"/>
      <c r="E384" s="58"/>
      <c r="F384" s="58"/>
      <c r="G384" s="98">
        <v>0</v>
      </c>
      <c r="H384" s="58">
        <v>0</v>
      </c>
      <c r="I384" s="58"/>
      <c r="J384" s="120">
        <f t="shared" si="9"/>
        <v>0</v>
      </c>
    </row>
    <row r="385" spans="1:10" s="75" customFormat="1" ht="13.5" x14ac:dyDescent="0.25">
      <c r="A385" s="164">
        <v>3791</v>
      </c>
      <c r="B385" s="78" t="s">
        <v>313</v>
      </c>
      <c r="C385" s="58"/>
      <c r="D385" s="58">
        <v>10000.06</v>
      </c>
      <c r="E385" s="58">
        <v>2758.42</v>
      </c>
      <c r="F385" s="58"/>
      <c r="G385" s="98">
        <v>0</v>
      </c>
      <c r="H385" s="58">
        <v>0</v>
      </c>
      <c r="I385" s="58"/>
      <c r="J385" s="120">
        <f t="shared" si="9"/>
        <v>12758.48</v>
      </c>
    </row>
    <row r="386" spans="1:10" s="75" customFormat="1" ht="27" x14ac:dyDescent="0.25">
      <c r="A386" s="164">
        <v>3792</v>
      </c>
      <c r="B386" s="78" t="s">
        <v>314</v>
      </c>
      <c r="C386" s="58"/>
      <c r="D386" s="58"/>
      <c r="E386" s="58"/>
      <c r="F386" s="58"/>
      <c r="G386" s="98">
        <v>0</v>
      </c>
      <c r="H386" s="58">
        <v>0</v>
      </c>
      <c r="I386" s="58"/>
      <c r="J386" s="120">
        <f t="shared" si="9"/>
        <v>0</v>
      </c>
    </row>
    <row r="387" spans="1:10" s="75" customFormat="1" ht="13.5" x14ac:dyDescent="0.25">
      <c r="A387" s="163">
        <v>3800</v>
      </c>
      <c r="B387" s="79" t="s">
        <v>315</v>
      </c>
      <c r="C387" s="58"/>
      <c r="D387" s="58"/>
      <c r="E387" s="58"/>
      <c r="F387" s="58"/>
      <c r="G387" s="98">
        <v>0</v>
      </c>
      <c r="H387" s="58">
        <v>0</v>
      </c>
      <c r="I387" s="58"/>
      <c r="J387" s="120">
        <f t="shared" si="9"/>
        <v>0</v>
      </c>
    </row>
    <row r="388" spans="1:10" s="75" customFormat="1" ht="13.5" x14ac:dyDescent="0.25">
      <c r="A388" s="164">
        <v>3811</v>
      </c>
      <c r="B388" s="78" t="s">
        <v>316</v>
      </c>
      <c r="C388" s="58"/>
      <c r="D388" s="58"/>
      <c r="E388" s="58"/>
      <c r="F388" s="58"/>
      <c r="G388" s="98">
        <v>0</v>
      </c>
      <c r="H388" s="58">
        <v>0</v>
      </c>
      <c r="I388" s="58"/>
      <c r="J388" s="120">
        <f t="shared" si="9"/>
        <v>0</v>
      </c>
    </row>
    <row r="389" spans="1:10" s="75" customFormat="1" ht="13.5" x14ac:dyDescent="0.25">
      <c r="A389" s="164">
        <v>382</v>
      </c>
      <c r="B389" s="78" t="s">
        <v>317</v>
      </c>
      <c r="C389" s="58"/>
      <c r="D389" s="58"/>
      <c r="E389" s="58"/>
      <c r="F389" s="58"/>
      <c r="G389" s="98">
        <v>0</v>
      </c>
      <c r="H389" s="58">
        <v>0</v>
      </c>
      <c r="I389" s="58"/>
      <c r="J389" s="120">
        <f t="shared" si="9"/>
        <v>0</v>
      </c>
    </row>
    <row r="390" spans="1:10" s="75" customFormat="1" ht="13.5" x14ac:dyDescent="0.25">
      <c r="A390" s="164">
        <v>3821</v>
      </c>
      <c r="B390" s="78" t="s">
        <v>318</v>
      </c>
      <c r="C390" s="58"/>
      <c r="D390" s="58">
        <f>35000+14450.11</f>
        <v>49450.11</v>
      </c>
      <c r="E390" s="58">
        <f>19524.24-14450.11</f>
        <v>5074.130000000001</v>
      </c>
      <c r="F390" s="58"/>
      <c r="G390" s="98">
        <v>0</v>
      </c>
      <c r="H390" s="58">
        <v>0</v>
      </c>
      <c r="I390" s="58"/>
      <c r="J390" s="120">
        <f t="shared" si="9"/>
        <v>54524.240000000005</v>
      </c>
    </row>
    <row r="391" spans="1:10" s="75" customFormat="1" ht="13.5" x14ac:dyDescent="0.25">
      <c r="A391" s="164">
        <v>3822</v>
      </c>
      <c r="B391" s="78" t="s">
        <v>319</v>
      </c>
      <c r="C391" s="58"/>
      <c r="D391" s="58">
        <v>100000</v>
      </c>
      <c r="F391" s="58"/>
      <c r="G391" s="98">
        <v>100000</v>
      </c>
      <c r="H391" s="120">
        <v>0</v>
      </c>
      <c r="I391" s="58"/>
      <c r="J391" s="120">
        <f t="shared" si="9"/>
        <v>200000</v>
      </c>
    </row>
    <row r="392" spans="1:10" s="75" customFormat="1" ht="13.5" x14ac:dyDescent="0.25">
      <c r="A392" s="164">
        <v>383</v>
      </c>
      <c r="B392" s="78" t="s">
        <v>320</v>
      </c>
      <c r="C392" s="58"/>
      <c r="D392" s="58"/>
      <c r="E392" s="58"/>
      <c r="F392" s="58"/>
      <c r="G392" s="98">
        <v>0</v>
      </c>
      <c r="H392" s="58">
        <v>0</v>
      </c>
      <c r="I392" s="58"/>
      <c r="J392" s="120">
        <f t="shared" si="9"/>
        <v>0</v>
      </c>
    </row>
    <row r="393" spans="1:10" s="75" customFormat="1" ht="13.5" x14ac:dyDescent="0.25">
      <c r="A393" s="164">
        <v>3831</v>
      </c>
      <c r="B393" s="78" t="s">
        <v>320</v>
      </c>
      <c r="C393" s="58"/>
      <c r="D393" s="58">
        <v>10000</v>
      </c>
      <c r="F393" s="58"/>
      <c r="G393" s="98">
        <v>26500</v>
      </c>
      <c r="H393" s="120">
        <v>0</v>
      </c>
      <c r="I393" s="58"/>
      <c r="J393" s="120">
        <f t="shared" si="9"/>
        <v>36500</v>
      </c>
    </row>
    <row r="394" spans="1:10" s="75" customFormat="1" ht="13.5" x14ac:dyDescent="0.25">
      <c r="A394" s="164">
        <v>384</v>
      </c>
      <c r="B394" s="78" t="s">
        <v>321</v>
      </c>
      <c r="C394" s="58"/>
      <c r="D394" s="58"/>
      <c r="E394" s="58"/>
      <c r="F394" s="58"/>
      <c r="G394" s="98">
        <v>0</v>
      </c>
      <c r="H394" s="58">
        <v>0</v>
      </c>
      <c r="I394" s="58"/>
      <c r="J394" s="120">
        <f t="shared" si="9"/>
        <v>0</v>
      </c>
    </row>
    <row r="395" spans="1:10" s="75" customFormat="1" ht="13.5" x14ac:dyDescent="0.25">
      <c r="A395" s="164">
        <v>3841</v>
      </c>
      <c r="B395" s="78" t="s">
        <v>321</v>
      </c>
      <c r="C395" s="58"/>
      <c r="D395" s="58"/>
      <c r="E395" s="58"/>
      <c r="F395" s="58"/>
      <c r="G395" s="98">
        <v>15000</v>
      </c>
      <c r="H395" s="120">
        <v>0</v>
      </c>
      <c r="I395" s="58"/>
      <c r="J395" s="120">
        <f t="shared" si="9"/>
        <v>15000</v>
      </c>
    </row>
    <row r="396" spans="1:10" s="75" customFormat="1" ht="13.5" x14ac:dyDescent="0.25">
      <c r="A396" s="164">
        <v>385</v>
      </c>
      <c r="B396" s="78" t="s">
        <v>322</v>
      </c>
      <c r="C396" s="58"/>
      <c r="D396" s="58"/>
      <c r="E396" s="58"/>
      <c r="F396" s="58"/>
      <c r="G396" s="98">
        <v>0</v>
      </c>
      <c r="H396" s="58">
        <v>0</v>
      </c>
      <c r="I396" s="58"/>
      <c r="J396" s="120">
        <f t="shared" si="9"/>
        <v>0</v>
      </c>
    </row>
    <row r="397" spans="1:10" s="75" customFormat="1" ht="13.5" x14ac:dyDescent="0.25">
      <c r="A397" s="164">
        <v>3851</v>
      </c>
      <c r="B397" s="78" t="s">
        <v>322</v>
      </c>
      <c r="C397" s="58"/>
      <c r="D397" s="58"/>
      <c r="E397" s="58"/>
      <c r="F397" s="58"/>
      <c r="G397" s="98">
        <v>0</v>
      </c>
      <c r="H397" s="58">
        <v>0</v>
      </c>
      <c r="I397" s="58"/>
      <c r="J397" s="120">
        <f t="shared" si="9"/>
        <v>0</v>
      </c>
    </row>
    <row r="398" spans="1:10" s="75" customFormat="1" ht="13.5" x14ac:dyDescent="0.25">
      <c r="A398" s="163">
        <v>3900</v>
      </c>
      <c r="B398" s="89" t="s">
        <v>323</v>
      </c>
      <c r="C398" s="58"/>
      <c r="D398" s="58"/>
      <c r="E398" s="58"/>
      <c r="F398" s="58"/>
      <c r="G398" s="98">
        <v>0</v>
      </c>
      <c r="H398" s="58">
        <v>0</v>
      </c>
      <c r="I398" s="58"/>
      <c r="J398" s="120">
        <f t="shared" si="9"/>
        <v>0</v>
      </c>
    </row>
    <row r="399" spans="1:10" s="75" customFormat="1" ht="13.5" x14ac:dyDescent="0.25">
      <c r="A399" s="164">
        <v>391</v>
      </c>
      <c r="B399" s="78" t="s">
        <v>324</v>
      </c>
      <c r="C399" s="58"/>
      <c r="D399" s="58"/>
      <c r="E399" s="58"/>
      <c r="F399" s="58"/>
      <c r="G399" s="98">
        <v>0</v>
      </c>
      <c r="H399" s="58">
        <v>0</v>
      </c>
      <c r="I399" s="58"/>
      <c r="J399" s="120">
        <f t="shared" si="9"/>
        <v>0</v>
      </c>
    </row>
    <row r="400" spans="1:10" s="75" customFormat="1" ht="13.5" x14ac:dyDescent="0.25">
      <c r="A400" s="164">
        <v>3911</v>
      </c>
      <c r="B400" s="78" t="s">
        <v>324</v>
      </c>
      <c r="C400" s="58"/>
      <c r="D400" s="58"/>
      <c r="E400" s="58"/>
      <c r="F400" s="58"/>
      <c r="G400" s="98">
        <v>0</v>
      </c>
      <c r="H400" s="58">
        <v>0</v>
      </c>
      <c r="I400" s="58"/>
      <c r="J400" s="120">
        <f t="shared" si="9"/>
        <v>0</v>
      </c>
    </row>
    <row r="401" spans="1:10" s="75" customFormat="1" ht="13.5" x14ac:dyDescent="0.25">
      <c r="A401" s="164">
        <v>392</v>
      </c>
      <c r="B401" s="78" t="s">
        <v>325</v>
      </c>
      <c r="C401" s="58"/>
      <c r="D401" s="58"/>
      <c r="E401" s="58"/>
      <c r="F401" s="58"/>
      <c r="G401" s="98">
        <v>0</v>
      </c>
      <c r="H401" s="58">
        <v>0</v>
      </c>
      <c r="I401" s="58"/>
      <c r="J401" s="120">
        <f t="shared" si="9"/>
        <v>0</v>
      </c>
    </row>
    <row r="402" spans="1:10" s="75" customFormat="1" ht="13.5" x14ac:dyDescent="0.25">
      <c r="A402" s="164">
        <v>3921</v>
      </c>
      <c r="B402" s="78" t="s">
        <v>326</v>
      </c>
      <c r="C402" s="58"/>
      <c r="D402" s="58">
        <v>194999.99</v>
      </c>
      <c r="E402" s="58"/>
      <c r="F402" s="58"/>
      <c r="G402" s="98">
        <v>7300.8300000000163</v>
      </c>
      <c r="H402" s="205">
        <f>100000-8614.12</f>
        <v>91385.88</v>
      </c>
      <c r="I402" s="58"/>
      <c r="J402" s="120">
        <f t="shared" si="9"/>
        <v>293686.7</v>
      </c>
    </row>
    <row r="403" spans="1:10" s="75" customFormat="1" ht="13.5" x14ac:dyDescent="0.25">
      <c r="A403" s="164">
        <v>3922</v>
      </c>
      <c r="B403" s="78" t="s">
        <v>327</v>
      </c>
      <c r="C403" s="58"/>
      <c r="D403" s="58"/>
      <c r="E403" s="58"/>
      <c r="F403" s="58"/>
      <c r="G403" s="98">
        <v>0</v>
      </c>
      <c r="H403" s="58">
        <v>0</v>
      </c>
      <c r="I403" s="58"/>
      <c r="J403" s="120">
        <f t="shared" si="9"/>
        <v>0</v>
      </c>
    </row>
    <row r="404" spans="1:10" s="75" customFormat="1" ht="13.5" x14ac:dyDescent="0.25">
      <c r="A404" s="164">
        <v>393</v>
      </c>
      <c r="B404" s="78" t="s">
        <v>328</v>
      </c>
      <c r="C404" s="58"/>
      <c r="D404" s="58"/>
      <c r="E404" s="58"/>
      <c r="F404" s="58"/>
      <c r="G404" s="98">
        <v>0</v>
      </c>
      <c r="H404" s="58">
        <v>0</v>
      </c>
      <c r="I404" s="58"/>
      <c r="J404" s="120">
        <f t="shared" si="9"/>
        <v>0</v>
      </c>
    </row>
    <row r="405" spans="1:10" s="75" customFormat="1" ht="13.5" x14ac:dyDescent="0.25">
      <c r="A405" s="164">
        <v>3931</v>
      </c>
      <c r="B405" s="78" t="s">
        <v>329</v>
      </c>
      <c r="C405" s="58"/>
      <c r="D405" s="58"/>
      <c r="E405" s="58"/>
      <c r="F405" s="58"/>
      <c r="G405" s="98">
        <v>0</v>
      </c>
      <c r="H405" s="58">
        <v>0</v>
      </c>
      <c r="I405" s="58"/>
      <c r="J405" s="120">
        <f t="shared" si="9"/>
        <v>0</v>
      </c>
    </row>
    <row r="406" spans="1:10" s="75" customFormat="1" ht="13.5" x14ac:dyDescent="0.25">
      <c r="A406" s="164">
        <v>394</v>
      </c>
      <c r="B406" s="78" t="s">
        <v>330</v>
      </c>
      <c r="C406" s="58"/>
      <c r="D406" s="58"/>
      <c r="E406" s="58"/>
      <c r="F406" s="58"/>
      <c r="G406" s="98">
        <v>0</v>
      </c>
      <c r="H406" s="58">
        <v>0</v>
      </c>
      <c r="I406" s="58"/>
      <c r="J406" s="120">
        <f t="shared" si="9"/>
        <v>0</v>
      </c>
    </row>
    <row r="407" spans="1:10" s="75" customFormat="1" ht="13.5" x14ac:dyDescent="0.25">
      <c r="A407" s="164">
        <v>3941</v>
      </c>
      <c r="B407" s="78" t="s">
        <v>331</v>
      </c>
      <c r="C407" s="58"/>
      <c r="D407" s="58"/>
      <c r="E407" s="58"/>
      <c r="F407" s="58"/>
      <c r="G407" s="98">
        <v>0</v>
      </c>
      <c r="H407" s="58">
        <v>0</v>
      </c>
      <c r="I407" s="58"/>
      <c r="J407" s="120">
        <f t="shared" si="9"/>
        <v>0</v>
      </c>
    </row>
    <row r="408" spans="1:10" s="75" customFormat="1" ht="13.5" x14ac:dyDescent="0.25">
      <c r="A408" s="164">
        <v>3942</v>
      </c>
      <c r="B408" s="78" t="s">
        <v>332</v>
      </c>
      <c r="C408" s="58"/>
      <c r="D408" s="58"/>
      <c r="E408" s="58"/>
      <c r="F408" s="58"/>
      <c r="G408" s="98">
        <v>0</v>
      </c>
      <c r="H408" s="58">
        <v>0</v>
      </c>
      <c r="I408" s="58"/>
      <c r="J408" s="120">
        <f t="shared" si="9"/>
        <v>0</v>
      </c>
    </row>
    <row r="409" spans="1:10" s="75" customFormat="1" ht="13.5" x14ac:dyDescent="0.25">
      <c r="A409" s="164">
        <v>3942</v>
      </c>
      <c r="B409" s="78" t="s">
        <v>333</v>
      </c>
      <c r="C409" s="58"/>
      <c r="D409" s="58"/>
      <c r="E409" s="58"/>
      <c r="F409" s="58"/>
      <c r="G409" s="98">
        <v>0</v>
      </c>
      <c r="H409" s="58">
        <v>0</v>
      </c>
      <c r="I409" s="58"/>
      <c r="J409" s="120">
        <f t="shared" si="9"/>
        <v>0</v>
      </c>
    </row>
    <row r="410" spans="1:10" s="75" customFormat="1" ht="13.5" x14ac:dyDescent="0.25">
      <c r="A410" s="164">
        <v>3943</v>
      </c>
      <c r="B410" s="78" t="s">
        <v>334</v>
      </c>
      <c r="C410" s="58"/>
      <c r="D410" s="58"/>
      <c r="E410" s="58"/>
      <c r="F410" s="58"/>
      <c r="G410" s="98">
        <v>0</v>
      </c>
      <c r="H410" s="58">
        <v>0</v>
      </c>
      <c r="I410" s="58"/>
      <c r="J410" s="120">
        <f t="shared" si="9"/>
        <v>0</v>
      </c>
    </row>
    <row r="411" spans="1:10" s="75" customFormat="1" ht="27" x14ac:dyDescent="0.25">
      <c r="A411" s="164">
        <v>3944</v>
      </c>
      <c r="B411" s="78" t="s">
        <v>335</v>
      </c>
      <c r="C411" s="58"/>
      <c r="D411" s="58"/>
      <c r="E411" s="58"/>
      <c r="F411" s="58"/>
      <c r="G411" s="98">
        <v>0</v>
      </c>
      <c r="H411" s="58">
        <v>0</v>
      </c>
      <c r="I411" s="58"/>
      <c r="J411" s="120">
        <f t="shared" si="9"/>
        <v>0</v>
      </c>
    </row>
    <row r="412" spans="1:10" s="75" customFormat="1" ht="13.5" x14ac:dyDescent="0.25">
      <c r="A412" s="164">
        <v>395</v>
      </c>
      <c r="B412" s="78" t="s">
        <v>336</v>
      </c>
      <c r="C412" s="58"/>
      <c r="D412" s="58"/>
      <c r="E412" s="58"/>
      <c r="F412" s="58"/>
      <c r="G412" s="98">
        <v>0</v>
      </c>
      <c r="H412" s="58">
        <v>0</v>
      </c>
      <c r="I412" s="58"/>
      <c r="J412" s="120">
        <f t="shared" si="9"/>
        <v>0</v>
      </c>
    </row>
    <row r="413" spans="1:10" s="75" customFormat="1" ht="13.5" x14ac:dyDescent="0.25">
      <c r="A413" s="164">
        <v>3951</v>
      </c>
      <c r="B413" s="78" t="s">
        <v>336</v>
      </c>
      <c r="C413" s="58"/>
      <c r="D413" s="58"/>
      <c r="E413" s="58"/>
      <c r="F413" s="58"/>
      <c r="G413" s="98">
        <v>0</v>
      </c>
      <c r="H413" s="58">
        <v>0</v>
      </c>
      <c r="I413" s="58"/>
      <c r="J413" s="120">
        <f t="shared" si="9"/>
        <v>0</v>
      </c>
    </row>
    <row r="414" spans="1:10" s="75" customFormat="1" ht="13.5" x14ac:dyDescent="0.25">
      <c r="A414" s="164">
        <v>396</v>
      </c>
      <c r="B414" s="78" t="s">
        <v>337</v>
      </c>
      <c r="C414" s="58"/>
      <c r="D414" s="58"/>
      <c r="E414" s="58"/>
      <c r="F414" s="58"/>
      <c r="G414" s="98">
        <v>0</v>
      </c>
      <c r="H414" s="58">
        <v>0</v>
      </c>
      <c r="I414" s="58"/>
      <c r="J414" s="120">
        <f t="shared" si="9"/>
        <v>0</v>
      </c>
    </row>
    <row r="415" spans="1:10" s="75" customFormat="1" ht="13.5" x14ac:dyDescent="0.25">
      <c r="A415" s="164">
        <v>3961</v>
      </c>
      <c r="B415" s="78" t="s">
        <v>338</v>
      </c>
      <c r="C415" s="58"/>
      <c r="D415" s="58"/>
      <c r="E415" s="58"/>
      <c r="F415" s="58"/>
      <c r="G415" s="98">
        <v>0</v>
      </c>
      <c r="H415" s="58">
        <v>0</v>
      </c>
      <c r="I415" s="58"/>
      <c r="J415" s="120">
        <f t="shared" si="9"/>
        <v>0</v>
      </c>
    </row>
    <row r="416" spans="1:10" s="75" customFormat="1" ht="13.5" x14ac:dyDescent="0.25">
      <c r="A416" s="164">
        <v>3962</v>
      </c>
      <c r="B416" s="78" t="s">
        <v>337</v>
      </c>
      <c r="C416" s="58"/>
      <c r="D416" s="58"/>
      <c r="E416" s="58"/>
      <c r="F416" s="58"/>
      <c r="G416" s="98">
        <v>0</v>
      </c>
      <c r="H416" s="58">
        <v>0</v>
      </c>
      <c r="I416" s="58"/>
      <c r="J416" s="120">
        <f t="shared" si="9"/>
        <v>0</v>
      </c>
    </row>
    <row r="417" spans="1:10" s="75" customFormat="1" ht="13.5" x14ac:dyDescent="0.25">
      <c r="A417" s="164">
        <v>399</v>
      </c>
      <c r="B417" s="78" t="s">
        <v>339</v>
      </c>
      <c r="C417" s="58"/>
      <c r="D417" s="58"/>
      <c r="E417" s="58"/>
      <c r="F417" s="58"/>
      <c r="G417" s="98">
        <v>0</v>
      </c>
      <c r="H417" s="58">
        <v>0</v>
      </c>
      <c r="I417" s="58"/>
      <c r="J417" s="120">
        <f t="shared" si="9"/>
        <v>0</v>
      </c>
    </row>
    <row r="418" spans="1:10" s="75" customFormat="1" ht="13.5" x14ac:dyDescent="0.25">
      <c r="A418" s="164">
        <v>3991</v>
      </c>
      <c r="B418" s="78" t="s">
        <v>340</v>
      </c>
      <c r="C418" s="58"/>
      <c r="D418" s="58"/>
      <c r="E418" s="58"/>
      <c r="F418" s="58"/>
      <c r="G418" s="98">
        <v>0</v>
      </c>
      <c r="H418" s="58">
        <v>0</v>
      </c>
      <c r="I418" s="58"/>
      <c r="J418" s="120">
        <f t="shared" si="9"/>
        <v>0</v>
      </c>
    </row>
    <row r="419" spans="1:10" s="75" customFormat="1" ht="13.5" x14ac:dyDescent="0.25">
      <c r="A419" s="164">
        <v>3992</v>
      </c>
      <c r="B419" s="78" t="s">
        <v>341</v>
      </c>
      <c r="C419" s="58"/>
      <c r="D419" s="58"/>
      <c r="E419" s="58"/>
      <c r="F419" s="58"/>
      <c r="G419" s="98">
        <v>0</v>
      </c>
      <c r="H419" s="58">
        <v>0</v>
      </c>
      <c r="I419" s="58"/>
      <c r="J419" s="120">
        <f t="shared" si="9"/>
        <v>0</v>
      </c>
    </row>
    <row r="420" spans="1:10" s="75" customFormat="1" ht="13.5" x14ac:dyDescent="0.25">
      <c r="A420" s="164">
        <v>3993</v>
      </c>
      <c r="B420" s="78" t="s">
        <v>342</v>
      </c>
      <c r="C420" s="58"/>
      <c r="D420" s="58"/>
      <c r="E420" s="58"/>
      <c r="F420" s="58"/>
      <c r="G420" s="98">
        <v>0</v>
      </c>
      <c r="H420" s="58">
        <v>0</v>
      </c>
      <c r="I420" s="58"/>
      <c r="J420" s="120">
        <f t="shared" si="9"/>
        <v>0</v>
      </c>
    </row>
    <row r="421" spans="1:10" s="75" customFormat="1" ht="13.5" x14ac:dyDescent="0.25">
      <c r="A421" s="164">
        <v>3994</v>
      </c>
      <c r="B421" s="78" t="s">
        <v>343</v>
      </c>
      <c r="C421" s="58"/>
      <c r="D421" s="58"/>
      <c r="E421" s="58"/>
      <c r="F421" s="58"/>
      <c r="G421" s="98">
        <v>0</v>
      </c>
      <c r="H421" s="58">
        <v>0</v>
      </c>
      <c r="I421" s="58"/>
      <c r="J421" s="120">
        <f t="shared" si="9"/>
        <v>0</v>
      </c>
    </row>
    <row r="422" spans="1:10" s="75" customFormat="1" ht="13.5" x14ac:dyDescent="0.25">
      <c r="A422" s="164">
        <v>3995</v>
      </c>
      <c r="B422" s="78" t="s">
        <v>339</v>
      </c>
      <c r="C422" s="58"/>
      <c r="D422" s="58"/>
      <c r="E422" s="58"/>
      <c r="F422" s="58"/>
      <c r="G422" s="98">
        <v>0</v>
      </c>
      <c r="H422" s="58">
        <v>0</v>
      </c>
      <c r="I422" s="58"/>
      <c r="J422" s="120">
        <f t="shared" si="9"/>
        <v>0</v>
      </c>
    </row>
    <row r="423" spans="1:10" s="75" customFormat="1" ht="13.5" x14ac:dyDescent="0.25">
      <c r="A423" s="164">
        <v>3996</v>
      </c>
      <c r="B423" s="78" t="s">
        <v>344</v>
      </c>
      <c r="C423" s="58"/>
      <c r="D423" s="58"/>
      <c r="E423" s="58"/>
      <c r="F423" s="58">
        <v>0</v>
      </c>
      <c r="G423" s="98">
        <v>0</v>
      </c>
      <c r="H423" s="58">
        <v>0</v>
      </c>
      <c r="I423" s="58"/>
      <c r="J423" s="120">
        <f t="shared" si="9"/>
        <v>0</v>
      </c>
    </row>
    <row r="424" spans="1:10" s="81" customFormat="1" ht="12.75" x14ac:dyDescent="0.2">
      <c r="A424" s="162"/>
      <c r="B424" s="57" t="s">
        <v>345</v>
      </c>
      <c r="C424" s="57">
        <f>SUM(C231:C423)</f>
        <v>824450.11</v>
      </c>
      <c r="D424" s="57">
        <f t="shared" ref="D424:J424" si="10">SUM(D231:D423)</f>
        <v>2229943.8059999999</v>
      </c>
      <c r="E424" s="57">
        <f t="shared" si="10"/>
        <v>492541.16</v>
      </c>
      <c r="F424" s="57">
        <f t="shared" si="10"/>
        <v>0</v>
      </c>
      <c r="G424" s="57">
        <f t="shared" si="10"/>
        <v>4431106.5310000004</v>
      </c>
      <c r="H424" s="57">
        <v>380000</v>
      </c>
      <c r="I424" s="57">
        <f t="shared" si="10"/>
        <v>0</v>
      </c>
      <c r="J424" s="57">
        <f t="shared" si="10"/>
        <v>8409427.4870000016</v>
      </c>
    </row>
    <row r="425" spans="1:10" s="81" customFormat="1" ht="13.5" x14ac:dyDescent="0.25">
      <c r="A425" s="159" t="s">
        <v>346</v>
      </c>
      <c r="B425" s="86"/>
      <c r="C425" s="86"/>
      <c r="D425" s="86"/>
      <c r="E425" s="86"/>
      <c r="F425" s="86"/>
      <c r="G425" s="86"/>
      <c r="H425" s="86">
        <v>0</v>
      </c>
      <c r="I425" s="86"/>
      <c r="J425" s="86"/>
    </row>
    <row r="426" spans="1:10" s="81" customFormat="1" ht="26.25" x14ac:dyDescent="0.25">
      <c r="A426" s="163">
        <v>4100</v>
      </c>
      <c r="B426" s="83" t="s">
        <v>347</v>
      </c>
      <c r="C426" s="86"/>
      <c r="D426" s="86"/>
      <c r="E426" s="86"/>
      <c r="F426" s="86"/>
      <c r="G426" s="86"/>
      <c r="H426" s="86">
        <v>0</v>
      </c>
      <c r="I426" s="86"/>
      <c r="J426" s="86"/>
    </row>
    <row r="427" spans="1:10" s="81" customFormat="1" ht="13.5" x14ac:dyDescent="0.25">
      <c r="A427" s="164">
        <v>411</v>
      </c>
      <c r="B427" s="78" t="s">
        <v>348</v>
      </c>
      <c r="D427" s="86"/>
      <c r="E427" s="86"/>
      <c r="F427" s="86"/>
      <c r="G427" s="86"/>
      <c r="H427" s="86">
        <v>0</v>
      </c>
      <c r="I427" s="86"/>
      <c r="J427" s="86"/>
    </row>
    <row r="428" spans="1:10" s="81" customFormat="1" ht="13.5" x14ac:dyDescent="0.25">
      <c r="A428" s="164">
        <v>4111</v>
      </c>
      <c r="B428" s="78" t="s">
        <v>349</v>
      </c>
      <c r="C428" s="86"/>
      <c r="D428" s="86"/>
      <c r="E428" s="86"/>
      <c r="F428" s="86"/>
      <c r="G428" s="86"/>
      <c r="H428" s="86">
        <v>0</v>
      </c>
      <c r="I428" s="86"/>
      <c r="J428" s="120">
        <f t="shared" ref="J428:J491" si="11">SUM(C428:I428)</f>
        <v>0</v>
      </c>
    </row>
    <row r="429" spans="1:10" s="81" customFormat="1" ht="13.5" x14ac:dyDescent="0.25">
      <c r="A429" s="164">
        <v>412</v>
      </c>
      <c r="B429" s="78" t="s">
        <v>350</v>
      </c>
      <c r="C429" s="86"/>
      <c r="D429" s="86"/>
      <c r="E429" s="86"/>
      <c r="F429" s="86"/>
      <c r="G429" s="86"/>
      <c r="H429" s="86">
        <v>0</v>
      </c>
      <c r="I429" s="86"/>
      <c r="J429" s="120">
        <f t="shared" si="11"/>
        <v>0</v>
      </c>
    </row>
    <row r="430" spans="1:10" s="81" customFormat="1" ht="27" x14ac:dyDescent="0.25">
      <c r="A430" s="164">
        <v>4121</v>
      </c>
      <c r="B430" s="78" t="s">
        <v>351</v>
      </c>
      <c r="C430" s="86"/>
      <c r="D430" s="86"/>
      <c r="E430" s="86"/>
      <c r="F430" s="86"/>
      <c r="G430" s="86"/>
      <c r="H430" s="86">
        <v>0</v>
      </c>
      <c r="I430" s="86"/>
      <c r="J430" s="120">
        <f t="shared" si="11"/>
        <v>0</v>
      </c>
    </row>
    <row r="431" spans="1:10" s="81" customFormat="1" ht="27" x14ac:dyDescent="0.25">
      <c r="A431" s="164">
        <v>4122</v>
      </c>
      <c r="B431" s="78" t="s">
        <v>352</v>
      </c>
      <c r="C431" s="86"/>
      <c r="D431" s="86"/>
      <c r="E431" s="86"/>
      <c r="F431" s="86"/>
      <c r="G431" s="86"/>
      <c r="H431" s="86">
        <v>0</v>
      </c>
      <c r="I431" s="86"/>
      <c r="J431" s="120">
        <f t="shared" si="11"/>
        <v>0</v>
      </c>
    </row>
    <row r="432" spans="1:10" s="81" customFormat="1" ht="27" x14ac:dyDescent="0.25">
      <c r="A432" s="164">
        <v>4123</v>
      </c>
      <c r="B432" s="78" t="s">
        <v>353</v>
      </c>
      <c r="C432" s="86"/>
      <c r="D432" s="86"/>
      <c r="E432" s="86"/>
      <c r="F432" s="86"/>
      <c r="G432" s="86"/>
      <c r="H432" s="86">
        <v>0</v>
      </c>
      <c r="I432" s="86"/>
      <c r="J432" s="120">
        <f t="shared" si="11"/>
        <v>0</v>
      </c>
    </row>
    <row r="433" spans="1:10" s="81" customFormat="1" ht="27" x14ac:dyDescent="0.25">
      <c r="A433" s="164">
        <v>4124</v>
      </c>
      <c r="B433" s="78" t="s">
        <v>354</v>
      </c>
      <c r="C433" s="86"/>
      <c r="D433" s="86"/>
      <c r="E433" s="86"/>
      <c r="F433" s="86"/>
      <c r="G433" s="86"/>
      <c r="H433" s="86">
        <v>0</v>
      </c>
      <c r="I433" s="86"/>
      <c r="J433" s="120">
        <f t="shared" si="11"/>
        <v>0</v>
      </c>
    </row>
    <row r="434" spans="1:10" s="81" customFormat="1" ht="27" x14ac:dyDescent="0.25">
      <c r="A434" s="164">
        <v>4125</v>
      </c>
      <c r="B434" s="78" t="s">
        <v>355</v>
      </c>
      <c r="C434" s="86"/>
      <c r="D434" s="86"/>
      <c r="E434" s="86"/>
      <c r="F434" s="86"/>
      <c r="G434" s="86"/>
      <c r="H434" s="86">
        <v>0</v>
      </c>
      <c r="I434" s="86"/>
      <c r="J434" s="120">
        <f t="shared" si="11"/>
        <v>0</v>
      </c>
    </row>
    <row r="435" spans="1:10" s="81" customFormat="1" ht="27" x14ac:dyDescent="0.25">
      <c r="A435" s="164">
        <v>4126</v>
      </c>
      <c r="B435" s="78" t="s">
        <v>356</v>
      </c>
      <c r="C435" s="86"/>
      <c r="D435" s="86"/>
      <c r="E435" s="86"/>
      <c r="F435" s="86"/>
      <c r="G435" s="86"/>
      <c r="H435" s="86">
        <v>0</v>
      </c>
      <c r="I435" s="86"/>
      <c r="J435" s="120">
        <f t="shared" si="11"/>
        <v>0</v>
      </c>
    </row>
    <row r="436" spans="1:10" s="81" customFormat="1" ht="27" x14ac:dyDescent="0.25">
      <c r="A436" s="164">
        <v>4127</v>
      </c>
      <c r="B436" s="78" t="s">
        <v>357</v>
      </c>
      <c r="C436" s="86"/>
      <c r="D436" s="86"/>
      <c r="E436" s="86"/>
      <c r="F436" s="86"/>
      <c r="G436" s="86"/>
      <c r="H436" s="86">
        <v>0</v>
      </c>
      <c r="I436" s="86"/>
      <c r="J436" s="120">
        <f t="shared" si="11"/>
        <v>0</v>
      </c>
    </row>
    <row r="437" spans="1:10" s="81" customFormat="1" ht="27" x14ac:dyDescent="0.25">
      <c r="A437" s="164">
        <v>4128</v>
      </c>
      <c r="B437" s="78" t="s">
        <v>358</v>
      </c>
      <c r="C437" s="86"/>
      <c r="D437" s="86"/>
      <c r="E437" s="86"/>
      <c r="F437" s="86"/>
      <c r="G437" s="86"/>
      <c r="H437" s="86">
        <v>0</v>
      </c>
      <c r="I437" s="86"/>
      <c r="J437" s="120">
        <f t="shared" si="11"/>
        <v>0</v>
      </c>
    </row>
    <row r="438" spans="1:10" s="81" customFormat="1" ht="27" x14ac:dyDescent="0.25">
      <c r="A438" s="164">
        <v>4129</v>
      </c>
      <c r="B438" s="78" t="s">
        <v>359</v>
      </c>
      <c r="C438" s="86"/>
      <c r="D438" s="86"/>
      <c r="E438" s="86"/>
      <c r="F438" s="86"/>
      <c r="G438" s="86"/>
      <c r="H438" s="86">
        <v>0</v>
      </c>
      <c r="I438" s="86"/>
      <c r="J438" s="120">
        <f t="shared" si="11"/>
        <v>0</v>
      </c>
    </row>
    <row r="439" spans="1:10" s="81" customFormat="1" ht="13.5" x14ac:dyDescent="0.25">
      <c r="A439" s="164">
        <v>413</v>
      </c>
      <c r="B439" s="78" t="s">
        <v>360</v>
      </c>
      <c r="C439" s="86"/>
      <c r="D439" s="86"/>
      <c r="E439" s="86"/>
      <c r="F439" s="86"/>
      <c r="G439" s="86"/>
      <c r="H439" s="86">
        <v>0</v>
      </c>
      <c r="I439" s="86"/>
      <c r="J439" s="120">
        <f t="shared" si="11"/>
        <v>0</v>
      </c>
    </row>
    <row r="440" spans="1:10" s="81" customFormat="1" ht="27" x14ac:dyDescent="0.25">
      <c r="A440" s="164">
        <v>4131</v>
      </c>
      <c r="B440" s="78" t="s">
        <v>361</v>
      </c>
      <c r="C440" s="86"/>
      <c r="D440" s="86"/>
      <c r="E440" s="86"/>
      <c r="F440" s="86"/>
      <c r="G440" s="86"/>
      <c r="H440" s="86">
        <v>0</v>
      </c>
      <c r="I440" s="86"/>
      <c r="J440" s="120">
        <f t="shared" si="11"/>
        <v>0</v>
      </c>
    </row>
    <row r="441" spans="1:10" s="81" customFormat="1" ht="27" x14ac:dyDescent="0.25">
      <c r="A441" s="164">
        <v>4132</v>
      </c>
      <c r="B441" s="78" t="s">
        <v>362</v>
      </c>
      <c r="C441" s="86"/>
      <c r="D441" s="86"/>
      <c r="E441" s="86"/>
      <c r="F441" s="86"/>
      <c r="G441" s="86"/>
      <c r="H441" s="86">
        <v>0</v>
      </c>
      <c r="I441" s="86"/>
      <c r="J441" s="120">
        <f t="shared" si="11"/>
        <v>0</v>
      </c>
    </row>
    <row r="442" spans="1:10" s="81" customFormat="1" ht="27" x14ac:dyDescent="0.25">
      <c r="A442" s="164">
        <v>4133</v>
      </c>
      <c r="B442" s="78" t="s">
        <v>363</v>
      </c>
      <c r="C442" s="86"/>
      <c r="D442" s="86"/>
      <c r="E442" s="86"/>
      <c r="F442" s="86"/>
      <c r="G442" s="86"/>
      <c r="H442" s="86">
        <v>0</v>
      </c>
      <c r="I442" s="86"/>
      <c r="J442" s="120">
        <f t="shared" si="11"/>
        <v>0</v>
      </c>
    </row>
    <row r="443" spans="1:10" s="81" customFormat="1" ht="27" x14ac:dyDescent="0.25">
      <c r="A443" s="164">
        <v>4134</v>
      </c>
      <c r="B443" s="78" t="s">
        <v>364</v>
      </c>
      <c r="C443" s="86"/>
      <c r="D443" s="86"/>
      <c r="E443" s="86"/>
      <c r="F443" s="86"/>
      <c r="G443" s="86"/>
      <c r="H443" s="86">
        <v>0</v>
      </c>
      <c r="I443" s="86"/>
      <c r="J443" s="120">
        <f t="shared" si="11"/>
        <v>0</v>
      </c>
    </row>
    <row r="444" spans="1:10" s="81" customFormat="1" ht="27" x14ac:dyDescent="0.25">
      <c r="A444" s="164">
        <v>4135</v>
      </c>
      <c r="B444" s="78" t="s">
        <v>365</v>
      </c>
      <c r="C444" s="86"/>
      <c r="D444" s="86"/>
      <c r="E444" s="86"/>
      <c r="F444" s="86"/>
      <c r="G444" s="86"/>
      <c r="H444" s="86">
        <v>0</v>
      </c>
      <c r="I444" s="86"/>
      <c r="J444" s="120">
        <f t="shared" si="11"/>
        <v>0</v>
      </c>
    </row>
    <row r="445" spans="1:10" s="81" customFormat="1" ht="27" x14ac:dyDescent="0.25">
      <c r="A445" s="164">
        <v>4136</v>
      </c>
      <c r="B445" s="78" t="s">
        <v>366</v>
      </c>
      <c r="C445" s="86"/>
      <c r="D445" s="86"/>
      <c r="E445" s="86"/>
      <c r="F445" s="86"/>
      <c r="G445" s="86"/>
      <c r="H445" s="86">
        <v>0</v>
      </c>
      <c r="I445" s="86"/>
      <c r="J445" s="120">
        <f t="shared" si="11"/>
        <v>0</v>
      </c>
    </row>
    <row r="446" spans="1:10" s="81" customFormat="1" ht="27" x14ac:dyDescent="0.25">
      <c r="A446" s="164">
        <v>4137</v>
      </c>
      <c r="B446" s="78" t="s">
        <v>367</v>
      </c>
      <c r="C446" s="86"/>
      <c r="D446" s="86"/>
      <c r="E446" s="86"/>
      <c r="F446" s="86"/>
      <c r="G446" s="86"/>
      <c r="H446" s="86">
        <v>0</v>
      </c>
      <c r="I446" s="86"/>
      <c r="J446" s="120">
        <f t="shared" si="11"/>
        <v>0</v>
      </c>
    </row>
    <row r="447" spans="1:10" s="81" customFormat="1" ht="27" x14ac:dyDescent="0.25">
      <c r="A447" s="164">
        <v>4138</v>
      </c>
      <c r="B447" s="78" t="s">
        <v>368</v>
      </c>
      <c r="C447" s="86"/>
      <c r="D447" s="86"/>
      <c r="E447" s="86"/>
      <c r="F447" s="86"/>
      <c r="G447" s="86"/>
      <c r="H447" s="86">
        <v>0</v>
      </c>
      <c r="I447" s="86"/>
      <c r="J447" s="120">
        <f t="shared" si="11"/>
        <v>0</v>
      </c>
    </row>
    <row r="448" spans="1:10" s="81" customFormat="1" ht="27" x14ac:dyDescent="0.25">
      <c r="A448" s="164">
        <v>4139</v>
      </c>
      <c r="B448" s="78" t="s">
        <v>369</v>
      </c>
      <c r="C448" s="86"/>
      <c r="D448" s="86"/>
      <c r="E448" s="86"/>
      <c r="F448" s="86"/>
      <c r="G448" s="86"/>
      <c r="H448" s="86">
        <v>0</v>
      </c>
      <c r="I448" s="86"/>
      <c r="J448" s="120">
        <f t="shared" si="11"/>
        <v>0</v>
      </c>
    </row>
    <row r="449" spans="1:10" s="81" customFormat="1" ht="13.5" x14ac:dyDescent="0.25">
      <c r="A449" s="164">
        <v>414</v>
      </c>
      <c r="B449" s="78" t="s">
        <v>370</v>
      </c>
      <c r="C449" s="86"/>
      <c r="D449" s="86"/>
      <c r="E449" s="86"/>
      <c r="F449" s="86"/>
      <c r="G449" s="86"/>
      <c r="H449" s="86">
        <v>0</v>
      </c>
      <c r="I449" s="86"/>
      <c r="J449" s="120">
        <f t="shared" si="11"/>
        <v>0</v>
      </c>
    </row>
    <row r="450" spans="1:10" s="81" customFormat="1" ht="27" x14ac:dyDescent="0.25">
      <c r="A450" s="164">
        <v>4141</v>
      </c>
      <c r="B450" s="78" t="s">
        <v>371</v>
      </c>
      <c r="C450" s="86"/>
      <c r="D450" s="86"/>
      <c r="E450" s="86"/>
      <c r="F450" s="86"/>
      <c r="G450" s="86"/>
      <c r="H450" s="86">
        <v>0</v>
      </c>
      <c r="I450" s="86"/>
      <c r="J450" s="120">
        <f t="shared" si="11"/>
        <v>0</v>
      </c>
    </row>
    <row r="451" spans="1:10" s="81" customFormat="1" ht="27" x14ac:dyDescent="0.25">
      <c r="A451" s="164">
        <v>4142</v>
      </c>
      <c r="B451" s="78" t="s">
        <v>372</v>
      </c>
      <c r="C451" s="86"/>
      <c r="D451" s="86"/>
      <c r="E451" s="86"/>
      <c r="F451" s="86"/>
      <c r="G451" s="86"/>
      <c r="H451" s="86">
        <v>0</v>
      </c>
      <c r="I451" s="86"/>
      <c r="J451" s="120">
        <f t="shared" si="11"/>
        <v>0</v>
      </c>
    </row>
    <row r="452" spans="1:10" s="81" customFormat="1" ht="27" x14ac:dyDescent="0.25">
      <c r="A452" s="164">
        <v>4143</v>
      </c>
      <c r="B452" s="78" t="s">
        <v>373</v>
      </c>
      <c r="C452" s="86"/>
      <c r="D452" s="86"/>
      <c r="E452" s="86"/>
      <c r="F452" s="86"/>
      <c r="G452" s="86"/>
      <c r="H452" s="86">
        <v>0</v>
      </c>
      <c r="I452" s="86"/>
      <c r="J452" s="120">
        <f t="shared" si="11"/>
        <v>0</v>
      </c>
    </row>
    <row r="453" spans="1:10" s="81" customFormat="1" ht="27" x14ac:dyDescent="0.25">
      <c r="A453" s="164">
        <v>4144</v>
      </c>
      <c r="B453" s="78" t="s">
        <v>374</v>
      </c>
      <c r="C453" s="86"/>
      <c r="D453" s="86"/>
      <c r="E453" s="86"/>
      <c r="F453" s="86"/>
      <c r="G453" s="86"/>
      <c r="H453" s="86">
        <v>0</v>
      </c>
      <c r="I453" s="86"/>
      <c r="J453" s="120">
        <f t="shared" si="11"/>
        <v>0</v>
      </c>
    </row>
    <row r="454" spans="1:10" s="81" customFormat="1" ht="27" x14ac:dyDescent="0.25">
      <c r="A454" s="164">
        <v>4145</v>
      </c>
      <c r="B454" s="78" t="s">
        <v>375</v>
      </c>
      <c r="C454" s="86"/>
      <c r="D454" s="86"/>
      <c r="E454" s="86"/>
      <c r="F454" s="86"/>
      <c r="G454" s="86"/>
      <c r="H454" s="86">
        <v>0</v>
      </c>
      <c r="I454" s="86"/>
      <c r="J454" s="120">
        <f t="shared" si="11"/>
        <v>0</v>
      </c>
    </row>
    <row r="455" spans="1:10" s="81" customFormat="1" ht="27" x14ac:dyDescent="0.25">
      <c r="A455" s="164">
        <v>4146</v>
      </c>
      <c r="B455" s="78" t="s">
        <v>376</v>
      </c>
      <c r="C455" s="86"/>
      <c r="D455" s="86"/>
      <c r="E455" s="86"/>
      <c r="F455" s="86"/>
      <c r="G455" s="86"/>
      <c r="H455" s="86">
        <v>0</v>
      </c>
      <c r="I455" s="86"/>
      <c r="J455" s="120">
        <f t="shared" si="11"/>
        <v>0</v>
      </c>
    </row>
    <row r="456" spans="1:10" s="81" customFormat="1" ht="27" x14ac:dyDescent="0.25">
      <c r="A456" s="164">
        <v>4147</v>
      </c>
      <c r="B456" s="78" t="s">
        <v>377</v>
      </c>
      <c r="C456" s="86"/>
      <c r="D456" s="86"/>
      <c r="E456" s="86"/>
      <c r="F456" s="86"/>
      <c r="G456" s="86"/>
      <c r="H456" s="86">
        <v>0</v>
      </c>
      <c r="I456" s="86"/>
      <c r="J456" s="120">
        <f t="shared" si="11"/>
        <v>0</v>
      </c>
    </row>
    <row r="457" spans="1:10" s="81" customFormat="1" ht="27" x14ac:dyDescent="0.25">
      <c r="A457" s="164">
        <v>4148</v>
      </c>
      <c r="B457" s="78" t="s">
        <v>378</v>
      </c>
      <c r="C457" s="86"/>
      <c r="D457" s="86"/>
      <c r="E457" s="86"/>
      <c r="F457" s="86"/>
      <c r="G457" s="86"/>
      <c r="H457" s="86">
        <v>0</v>
      </c>
      <c r="I457" s="86"/>
      <c r="J457" s="120">
        <f t="shared" si="11"/>
        <v>0</v>
      </c>
    </row>
    <row r="458" spans="1:10" s="81" customFormat="1" ht="27" x14ac:dyDescent="0.25">
      <c r="A458" s="164">
        <v>4149</v>
      </c>
      <c r="B458" s="78" t="s">
        <v>379</v>
      </c>
      <c r="C458" s="86"/>
      <c r="D458" s="86"/>
      <c r="E458" s="86"/>
      <c r="F458" s="86"/>
      <c r="G458" s="86"/>
      <c r="H458" s="86">
        <v>0</v>
      </c>
      <c r="I458" s="86"/>
      <c r="J458" s="120">
        <f t="shared" si="11"/>
        <v>0</v>
      </c>
    </row>
    <row r="459" spans="1:10" s="81" customFormat="1" ht="27" x14ac:dyDescent="0.25">
      <c r="A459" s="164">
        <v>415</v>
      </c>
      <c r="B459" s="78" t="s">
        <v>380</v>
      </c>
      <c r="C459" s="86"/>
      <c r="D459" s="86"/>
      <c r="E459" s="86"/>
      <c r="F459" s="86"/>
      <c r="G459" s="86"/>
      <c r="H459" s="86">
        <v>0</v>
      </c>
      <c r="I459" s="86"/>
      <c r="J459" s="120">
        <f t="shared" si="11"/>
        <v>0</v>
      </c>
    </row>
    <row r="460" spans="1:10" s="81" customFormat="1" ht="27" x14ac:dyDescent="0.25">
      <c r="A460" s="164">
        <v>4151</v>
      </c>
      <c r="B460" s="78" t="s">
        <v>381</v>
      </c>
      <c r="C460" s="86"/>
      <c r="D460" s="86"/>
      <c r="E460" s="86"/>
      <c r="F460" s="86"/>
      <c r="G460" s="86"/>
      <c r="H460" s="86">
        <v>0</v>
      </c>
      <c r="I460" s="86"/>
      <c r="J460" s="120">
        <f t="shared" si="11"/>
        <v>0</v>
      </c>
    </row>
    <row r="461" spans="1:10" s="81" customFormat="1" ht="40.5" x14ac:dyDescent="0.25">
      <c r="A461" s="164">
        <v>4152</v>
      </c>
      <c r="B461" s="78" t="s">
        <v>382</v>
      </c>
      <c r="C461" s="86"/>
      <c r="D461" s="86"/>
      <c r="E461" s="86"/>
      <c r="F461" s="86"/>
      <c r="G461" s="86"/>
      <c r="H461" s="86">
        <v>0</v>
      </c>
      <c r="I461" s="86"/>
      <c r="J461" s="120">
        <f t="shared" si="11"/>
        <v>0</v>
      </c>
    </row>
    <row r="462" spans="1:10" s="81" customFormat="1" ht="27" x14ac:dyDescent="0.25">
      <c r="A462" s="164">
        <v>4153</v>
      </c>
      <c r="B462" s="78" t="s">
        <v>383</v>
      </c>
      <c r="C462" s="86"/>
      <c r="D462" s="86"/>
      <c r="E462" s="86"/>
      <c r="F462" s="86"/>
      <c r="G462" s="86"/>
      <c r="H462" s="86">
        <v>0</v>
      </c>
      <c r="I462" s="86"/>
      <c r="J462" s="120">
        <f t="shared" si="11"/>
        <v>0</v>
      </c>
    </row>
    <row r="463" spans="1:10" s="81" customFormat="1" ht="40.5" x14ac:dyDescent="0.25">
      <c r="A463" s="164">
        <v>4154</v>
      </c>
      <c r="B463" s="78" t="s">
        <v>384</v>
      </c>
      <c r="C463" s="86"/>
      <c r="D463" s="86"/>
      <c r="E463" s="86"/>
      <c r="F463" s="86"/>
      <c r="G463" s="86"/>
      <c r="H463" s="86">
        <v>0</v>
      </c>
      <c r="I463" s="86"/>
      <c r="J463" s="120">
        <f t="shared" si="11"/>
        <v>0</v>
      </c>
    </row>
    <row r="464" spans="1:10" s="81" customFormat="1" ht="40.5" x14ac:dyDescent="0.25">
      <c r="A464" s="164">
        <v>4155</v>
      </c>
      <c r="B464" s="78" t="s">
        <v>385</v>
      </c>
      <c r="C464" s="86"/>
      <c r="D464" s="86"/>
      <c r="E464" s="86"/>
      <c r="F464" s="86"/>
      <c r="G464" s="86"/>
      <c r="H464" s="86">
        <v>0</v>
      </c>
      <c r="I464" s="86"/>
      <c r="J464" s="120">
        <f t="shared" si="11"/>
        <v>0</v>
      </c>
    </row>
    <row r="465" spans="1:10" s="81" customFormat="1" ht="27" x14ac:dyDescent="0.25">
      <c r="A465" s="164">
        <v>4156</v>
      </c>
      <c r="B465" s="78" t="s">
        <v>386</v>
      </c>
      <c r="C465" s="86"/>
      <c r="D465" s="86"/>
      <c r="E465" s="86"/>
      <c r="F465" s="86"/>
      <c r="G465" s="86"/>
      <c r="H465" s="86">
        <v>0</v>
      </c>
      <c r="I465" s="86"/>
      <c r="J465" s="120">
        <f t="shared" si="11"/>
        <v>0</v>
      </c>
    </row>
    <row r="466" spans="1:10" s="81" customFormat="1" ht="40.5" x14ac:dyDescent="0.25">
      <c r="A466" s="164">
        <v>4157</v>
      </c>
      <c r="B466" s="78" t="s">
        <v>387</v>
      </c>
      <c r="C466" s="86"/>
      <c r="D466" s="86"/>
      <c r="E466" s="86"/>
      <c r="F466" s="86"/>
      <c r="G466" s="86"/>
      <c r="H466" s="86">
        <v>0</v>
      </c>
      <c r="I466" s="86"/>
      <c r="J466" s="120">
        <f t="shared" si="11"/>
        <v>0</v>
      </c>
    </row>
    <row r="467" spans="1:10" s="81" customFormat="1" ht="40.5" x14ac:dyDescent="0.25">
      <c r="A467" s="164">
        <v>4158</v>
      </c>
      <c r="B467" s="78" t="s">
        <v>388</v>
      </c>
      <c r="C467" s="86"/>
      <c r="D467" s="86"/>
      <c r="E467" s="86"/>
      <c r="F467" s="86"/>
      <c r="G467" s="86"/>
      <c r="H467" s="86">
        <v>0</v>
      </c>
      <c r="I467" s="86"/>
      <c r="J467" s="120">
        <f t="shared" si="11"/>
        <v>0</v>
      </c>
    </row>
    <row r="468" spans="1:10" s="81" customFormat="1" ht="27" x14ac:dyDescent="0.25">
      <c r="A468" s="164">
        <v>4159</v>
      </c>
      <c r="B468" s="78" t="s">
        <v>389</v>
      </c>
      <c r="C468" s="86"/>
      <c r="D468" s="86"/>
      <c r="E468" s="86"/>
      <c r="F468" s="86"/>
      <c r="G468" s="86"/>
      <c r="H468" s="86">
        <v>0</v>
      </c>
      <c r="I468" s="86"/>
      <c r="J468" s="120">
        <f t="shared" si="11"/>
        <v>0</v>
      </c>
    </row>
    <row r="469" spans="1:10" s="81" customFormat="1" ht="27" x14ac:dyDescent="0.25">
      <c r="A469" s="164">
        <v>419</v>
      </c>
      <c r="B469" s="78" t="s">
        <v>390</v>
      </c>
      <c r="C469" s="86"/>
      <c r="D469" s="86"/>
      <c r="E469" s="86"/>
      <c r="F469" s="86"/>
      <c r="G469" s="86"/>
      <c r="H469" s="86">
        <v>0</v>
      </c>
      <c r="I469" s="86"/>
      <c r="J469" s="120">
        <f t="shared" si="11"/>
        <v>0</v>
      </c>
    </row>
    <row r="470" spans="1:10" s="81" customFormat="1" ht="13.5" x14ac:dyDescent="0.25">
      <c r="A470" s="164">
        <v>4191</v>
      </c>
      <c r="B470" s="78" t="s">
        <v>391</v>
      </c>
      <c r="C470" s="86"/>
      <c r="D470" s="86"/>
      <c r="E470" s="86"/>
      <c r="F470" s="86"/>
      <c r="G470" s="86"/>
      <c r="H470" s="86">
        <v>0</v>
      </c>
      <c r="I470" s="86"/>
      <c r="J470" s="120">
        <f t="shared" si="11"/>
        <v>0</v>
      </c>
    </row>
    <row r="471" spans="1:10" s="81" customFormat="1" ht="13.5" x14ac:dyDescent="0.25">
      <c r="A471" s="163">
        <v>4200</v>
      </c>
      <c r="B471" s="79" t="s">
        <v>392</v>
      </c>
      <c r="C471" s="86"/>
      <c r="D471" s="86"/>
      <c r="E471" s="86"/>
      <c r="F471" s="86"/>
      <c r="G471" s="86"/>
      <c r="H471" s="86">
        <v>0</v>
      </c>
      <c r="I471" s="86"/>
      <c r="J471" s="120">
        <f t="shared" si="11"/>
        <v>0</v>
      </c>
    </row>
    <row r="472" spans="1:10" s="81" customFormat="1" ht="27" x14ac:dyDescent="0.25">
      <c r="A472" s="164">
        <v>421</v>
      </c>
      <c r="B472" s="78" t="s">
        <v>393</v>
      </c>
      <c r="C472" s="86"/>
      <c r="D472" s="86"/>
      <c r="E472" s="86"/>
      <c r="F472" s="86"/>
      <c r="G472" s="86"/>
      <c r="H472" s="86">
        <v>0</v>
      </c>
      <c r="I472" s="86"/>
      <c r="J472" s="120">
        <f t="shared" si="11"/>
        <v>0</v>
      </c>
    </row>
    <row r="473" spans="1:10" s="81" customFormat="1" ht="13.5" x14ac:dyDescent="0.25">
      <c r="A473" s="164">
        <v>4211</v>
      </c>
      <c r="B473" s="78" t="s">
        <v>394</v>
      </c>
      <c r="C473" s="86"/>
      <c r="D473" s="86"/>
      <c r="E473" s="86"/>
      <c r="F473" s="86"/>
      <c r="G473" s="86"/>
      <c r="H473" s="86">
        <v>0</v>
      </c>
      <c r="I473" s="86"/>
      <c r="J473" s="120">
        <f t="shared" si="11"/>
        <v>0</v>
      </c>
    </row>
    <row r="474" spans="1:10" s="81" customFormat="1" ht="27" x14ac:dyDescent="0.25">
      <c r="A474" s="164">
        <v>4212</v>
      </c>
      <c r="B474" s="78" t="s">
        <v>395</v>
      </c>
      <c r="C474" s="86"/>
      <c r="D474" s="86"/>
      <c r="E474" s="86"/>
      <c r="F474" s="86"/>
      <c r="G474" s="86"/>
      <c r="H474" s="86">
        <v>0</v>
      </c>
      <c r="I474" s="86"/>
      <c r="J474" s="120">
        <f t="shared" si="11"/>
        <v>0</v>
      </c>
    </row>
    <row r="475" spans="1:10" s="81" customFormat="1" ht="27" x14ac:dyDescent="0.25">
      <c r="A475" s="164">
        <v>424</v>
      </c>
      <c r="B475" s="78" t="s">
        <v>396</v>
      </c>
      <c r="C475" s="86"/>
      <c r="D475" s="86"/>
      <c r="E475" s="86"/>
      <c r="F475" s="86"/>
      <c r="G475" s="86"/>
      <c r="H475" s="86">
        <v>0</v>
      </c>
      <c r="I475" s="86"/>
      <c r="J475" s="120">
        <f t="shared" si="11"/>
        <v>0</v>
      </c>
    </row>
    <row r="476" spans="1:10" s="81" customFormat="1" ht="27" x14ac:dyDescent="0.25">
      <c r="A476" s="164">
        <v>4241</v>
      </c>
      <c r="B476" s="78" t="s">
        <v>397</v>
      </c>
      <c r="C476" s="86"/>
      <c r="D476" s="86"/>
      <c r="E476" s="86"/>
      <c r="F476" s="86"/>
      <c r="G476" s="86"/>
      <c r="H476" s="86">
        <v>0</v>
      </c>
      <c r="I476" s="86"/>
      <c r="J476" s="120">
        <f t="shared" si="11"/>
        <v>0</v>
      </c>
    </row>
    <row r="477" spans="1:10" s="81" customFormat="1" ht="13.5" x14ac:dyDescent="0.25">
      <c r="A477" s="164">
        <v>4242</v>
      </c>
      <c r="B477" s="78" t="s">
        <v>398</v>
      </c>
      <c r="C477" s="86"/>
      <c r="D477" s="86"/>
      <c r="E477" s="86"/>
      <c r="F477" s="86"/>
      <c r="G477" s="86"/>
      <c r="H477" s="86">
        <v>0</v>
      </c>
      <c r="I477" s="86"/>
      <c r="J477" s="120">
        <f t="shared" si="11"/>
        <v>0</v>
      </c>
    </row>
    <row r="478" spans="1:10" s="81" customFormat="1" ht="13.5" x14ac:dyDescent="0.25">
      <c r="A478" s="164">
        <v>4246</v>
      </c>
      <c r="B478" s="78" t="s">
        <v>399</v>
      </c>
      <c r="C478" s="86"/>
      <c r="D478" s="86"/>
      <c r="E478" s="86"/>
      <c r="F478" s="86"/>
      <c r="G478" s="86"/>
      <c r="H478" s="86">
        <v>0</v>
      </c>
      <c r="I478" s="86"/>
      <c r="J478" s="120">
        <f t="shared" si="11"/>
        <v>0</v>
      </c>
    </row>
    <row r="479" spans="1:10" s="81" customFormat="1" ht="13.5" x14ac:dyDescent="0.25">
      <c r="A479" s="164">
        <v>4247</v>
      </c>
      <c r="B479" s="78" t="s">
        <v>400</v>
      </c>
      <c r="C479" s="86"/>
      <c r="D479" s="86"/>
      <c r="E479" s="86"/>
      <c r="F479" s="86"/>
      <c r="G479" s="86"/>
      <c r="H479" s="86">
        <v>0</v>
      </c>
      <c r="I479" s="86"/>
      <c r="J479" s="120">
        <f t="shared" si="11"/>
        <v>0</v>
      </c>
    </row>
    <row r="480" spans="1:10" s="81" customFormat="1" ht="27" x14ac:dyDescent="0.25">
      <c r="A480" s="164">
        <v>425</v>
      </c>
      <c r="B480" s="78" t="s">
        <v>401</v>
      </c>
      <c r="C480" s="86"/>
      <c r="D480" s="86"/>
      <c r="E480" s="86"/>
      <c r="F480" s="86"/>
      <c r="G480" s="86"/>
      <c r="H480" s="86">
        <v>0</v>
      </c>
      <c r="I480" s="86"/>
      <c r="J480" s="120">
        <f t="shared" si="11"/>
        <v>0</v>
      </c>
    </row>
    <row r="481" spans="1:10" s="81" customFormat="1" ht="27" x14ac:dyDescent="0.25">
      <c r="A481" s="164">
        <v>4251</v>
      </c>
      <c r="B481" s="78" t="s">
        <v>402</v>
      </c>
      <c r="C481" s="86"/>
      <c r="D481" s="86"/>
      <c r="E481" s="86"/>
      <c r="F481" s="86"/>
      <c r="G481" s="86"/>
      <c r="H481" s="86">
        <v>0</v>
      </c>
      <c r="I481" s="86"/>
      <c r="J481" s="120">
        <f t="shared" si="11"/>
        <v>0</v>
      </c>
    </row>
    <row r="482" spans="1:10" s="81" customFormat="1" ht="13.5" x14ac:dyDescent="0.25">
      <c r="A482" s="163">
        <v>4300</v>
      </c>
      <c r="B482" s="79" t="s">
        <v>403</v>
      </c>
      <c r="C482" s="86"/>
      <c r="D482" s="86"/>
      <c r="E482" s="86"/>
      <c r="F482" s="86"/>
      <c r="G482" s="86"/>
      <c r="H482" s="86">
        <v>0</v>
      </c>
      <c r="I482" s="86"/>
      <c r="J482" s="120">
        <f t="shared" si="11"/>
        <v>0</v>
      </c>
    </row>
    <row r="483" spans="1:10" s="81" customFormat="1" ht="13.5" x14ac:dyDescent="0.25">
      <c r="A483" s="164">
        <v>431</v>
      </c>
      <c r="B483" s="78" t="s">
        <v>404</v>
      </c>
      <c r="C483" s="86"/>
      <c r="D483" s="86"/>
      <c r="E483" s="86"/>
      <c r="F483" s="86"/>
      <c r="G483" s="86"/>
      <c r="H483" s="86">
        <v>0</v>
      </c>
      <c r="I483" s="86"/>
      <c r="J483" s="120">
        <f t="shared" si="11"/>
        <v>0</v>
      </c>
    </row>
    <row r="484" spans="1:10" s="81" customFormat="1" ht="13.5" x14ac:dyDescent="0.25">
      <c r="A484" s="164">
        <v>4311</v>
      </c>
      <c r="B484" s="78" t="s">
        <v>405</v>
      </c>
      <c r="C484" s="86"/>
      <c r="D484" s="86"/>
      <c r="E484" s="86"/>
      <c r="F484" s="86"/>
      <c r="G484" s="86"/>
      <c r="H484" s="86">
        <v>0</v>
      </c>
      <c r="I484" s="86"/>
      <c r="J484" s="120">
        <f t="shared" si="11"/>
        <v>0</v>
      </c>
    </row>
    <row r="485" spans="1:10" s="81" customFormat="1" ht="13.5" x14ac:dyDescent="0.25">
      <c r="A485" s="164">
        <v>4312</v>
      </c>
      <c r="B485" s="78" t="s">
        <v>406</v>
      </c>
      <c r="C485" s="86"/>
      <c r="D485" s="86"/>
      <c r="E485" s="86"/>
      <c r="F485" s="86"/>
      <c r="G485" s="86"/>
      <c r="H485" s="86">
        <v>0</v>
      </c>
      <c r="I485" s="86"/>
      <c r="J485" s="120">
        <f t="shared" si="11"/>
        <v>0</v>
      </c>
    </row>
    <row r="486" spans="1:10" s="81" customFormat="1" ht="13.5" x14ac:dyDescent="0.25">
      <c r="A486" s="164">
        <v>4313</v>
      </c>
      <c r="B486" s="78" t="s">
        <v>407</v>
      </c>
      <c r="C486" s="86"/>
      <c r="D486" s="86"/>
      <c r="E486" s="86"/>
      <c r="F486" s="86"/>
      <c r="G486" s="86"/>
      <c r="H486" s="86">
        <v>0</v>
      </c>
      <c r="I486" s="86"/>
      <c r="J486" s="120">
        <f t="shared" si="11"/>
        <v>0</v>
      </c>
    </row>
    <row r="487" spans="1:10" s="81" customFormat="1" ht="13.5" x14ac:dyDescent="0.25">
      <c r="A487" s="164">
        <v>4314</v>
      </c>
      <c r="B487" s="78" t="s">
        <v>408</v>
      </c>
      <c r="C487" s="86"/>
      <c r="D487" s="86"/>
      <c r="E487" s="86"/>
      <c r="F487" s="86"/>
      <c r="G487" s="86"/>
      <c r="H487" s="86">
        <v>0</v>
      </c>
      <c r="I487" s="86"/>
      <c r="J487" s="120">
        <f t="shared" si="11"/>
        <v>0</v>
      </c>
    </row>
    <row r="488" spans="1:10" s="81" customFormat="1" ht="13.5" x14ac:dyDescent="0.25">
      <c r="A488" s="164">
        <v>4315</v>
      </c>
      <c r="B488" s="78" t="s">
        <v>409</v>
      </c>
      <c r="C488" s="86"/>
      <c r="D488" s="86"/>
      <c r="E488" s="86"/>
      <c r="F488" s="86"/>
      <c r="G488" s="86"/>
      <c r="H488" s="86">
        <v>0</v>
      </c>
      <c r="I488" s="86"/>
      <c r="J488" s="120">
        <f t="shared" si="11"/>
        <v>0</v>
      </c>
    </row>
    <row r="489" spans="1:10" s="81" customFormat="1" ht="13.5" x14ac:dyDescent="0.25">
      <c r="A489" s="164">
        <v>4316</v>
      </c>
      <c r="B489" s="78" t="s">
        <v>410</v>
      </c>
      <c r="C489" s="86"/>
      <c r="D489" s="86"/>
      <c r="E489" s="86"/>
      <c r="F489" s="86"/>
      <c r="G489" s="86"/>
      <c r="H489" s="86">
        <v>0</v>
      </c>
      <c r="I489" s="86"/>
      <c r="J489" s="120">
        <f t="shared" si="11"/>
        <v>0</v>
      </c>
    </row>
    <row r="490" spans="1:10" s="81" customFormat="1" ht="13.5" x14ac:dyDescent="0.25">
      <c r="A490" s="164">
        <v>432</v>
      </c>
      <c r="B490" s="78" t="s">
        <v>411</v>
      </c>
      <c r="C490" s="86"/>
      <c r="D490" s="86"/>
      <c r="E490" s="86"/>
      <c r="F490" s="86"/>
      <c r="G490" s="86"/>
      <c r="H490" s="86">
        <v>0</v>
      </c>
      <c r="I490" s="86"/>
      <c r="J490" s="120">
        <f t="shared" si="11"/>
        <v>0</v>
      </c>
    </row>
    <row r="491" spans="1:10" s="81" customFormat="1" ht="13.5" x14ac:dyDescent="0.25">
      <c r="A491" s="164">
        <v>4321</v>
      </c>
      <c r="B491" s="78" t="s">
        <v>412</v>
      </c>
      <c r="C491" s="86"/>
      <c r="D491" s="86"/>
      <c r="E491" s="86"/>
      <c r="F491" s="86"/>
      <c r="G491" s="86"/>
      <c r="H491" s="86">
        <v>0</v>
      </c>
      <c r="I491" s="86"/>
      <c r="J491" s="120">
        <f t="shared" si="11"/>
        <v>0</v>
      </c>
    </row>
    <row r="492" spans="1:10" s="81" customFormat="1" ht="13.5" x14ac:dyDescent="0.25">
      <c r="A492" s="164">
        <v>433</v>
      </c>
      <c r="B492" s="78" t="s">
        <v>413</v>
      </c>
      <c r="C492" s="86"/>
      <c r="D492" s="86"/>
      <c r="E492" s="86"/>
      <c r="F492" s="86"/>
      <c r="G492" s="86"/>
      <c r="H492" s="86">
        <v>0</v>
      </c>
      <c r="I492" s="86"/>
      <c r="J492" s="120">
        <f t="shared" ref="J492:J555" si="12">SUM(C492:I492)</f>
        <v>0</v>
      </c>
    </row>
    <row r="493" spans="1:10" s="81" customFormat="1" ht="13.5" x14ac:dyDescent="0.25">
      <c r="A493" s="167">
        <v>4331</v>
      </c>
      <c r="B493" s="91" t="s">
        <v>414</v>
      </c>
      <c r="C493" s="86"/>
      <c r="D493" s="86"/>
      <c r="E493" s="86"/>
      <c r="F493" s="86"/>
      <c r="G493" s="86"/>
      <c r="H493" s="86">
        <v>0</v>
      </c>
      <c r="I493" s="86"/>
      <c r="J493" s="120">
        <f t="shared" si="12"/>
        <v>0</v>
      </c>
    </row>
    <row r="494" spans="1:10" s="81" customFormat="1" ht="13.5" x14ac:dyDescent="0.25">
      <c r="A494" s="167">
        <v>4332</v>
      </c>
      <c r="B494" s="91" t="s">
        <v>415</v>
      </c>
      <c r="C494" s="86"/>
      <c r="D494" s="86"/>
      <c r="E494" s="86"/>
      <c r="F494" s="86"/>
      <c r="G494" s="86"/>
      <c r="H494" s="86">
        <v>0</v>
      </c>
      <c r="I494" s="86"/>
      <c r="J494" s="120">
        <f t="shared" si="12"/>
        <v>0</v>
      </c>
    </row>
    <row r="495" spans="1:10" s="81" customFormat="1" ht="13.5" x14ac:dyDescent="0.25">
      <c r="A495" s="167">
        <v>4333</v>
      </c>
      <c r="B495" s="91" t="s">
        <v>416</v>
      </c>
      <c r="C495" s="86"/>
      <c r="D495" s="86"/>
      <c r="E495" s="86"/>
      <c r="F495" s="86"/>
      <c r="G495" s="86"/>
      <c r="H495" s="86">
        <v>0</v>
      </c>
      <c r="I495" s="86"/>
      <c r="J495" s="120">
        <f t="shared" si="12"/>
        <v>0</v>
      </c>
    </row>
    <row r="496" spans="1:10" s="81" customFormat="1" ht="13.5" x14ac:dyDescent="0.25">
      <c r="A496" s="167">
        <v>434</v>
      </c>
      <c r="B496" s="91" t="s">
        <v>417</v>
      </c>
      <c r="C496" s="86"/>
      <c r="D496" s="86"/>
      <c r="E496" s="86"/>
      <c r="F496" s="86"/>
      <c r="G496" s="86"/>
      <c r="H496" s="86">
        <v>0</v>
      </c>
      <c r="I496" s="86"/>
      <c r="J496" s="120">
        <f t="shared" si="12"/>
        <v>0</v>
      </c>
    </row>
    <row r="497" spans="1:10" s="81" customFormat="1" ht="13.5" x14ac:dyDescent="0.25">
      <c r="A497" s="167">
        <v>4341</v>
      </c>
      <c r="B497" s="91" t="s">
        <v>418</v>
      </c>
      <c r="C497" s="86"/>
      <c r="D497" s="86"/>
      <c r="E497" s="86"/>
      <c r="F497" s="86"/>
      <c r="G497" s="86"/>
      <c r="H497" s="86">
        <v>0</v>
      </c>
      <c r="I497" s="86"/>
      <c r="J497" s="120">
        <f t="shared" si="12"/>
        <v>0</v>
      </c>
    </row>
    <row r="498" spans="1:10" s="81" customFormat="1" ht="13.5" x14ac:dyDescent="0.25">
      <c r="A498" s="167">
        <v>436</v>
      </c>
      <c r="B498" s="91" t="s">
        <v>419</v>
      </c>
      <c r="C498" s="86"/>
      <c r="D498" s="86"/>
      <c r="E498" s="86"/>
      <c r="F498" s="86"/>
      <c r="G498" s="86"/>
      <c r="H498" s="86">
        <v>0</v>
      </c>
      <c r="I498" s="86"/>
      <c r="J498" s="120">
        <f t="shared" si="12"/>
        <v>0</v>
      </c>
    </row>
    <row r="499" spans="1:10" s="81" customFormat="1" ht="13.5" x14ac:dyDescent="0.25">
      <c r="A499" s="167">
        <v>4361</v>
      </c>
      <c r="B499" s="91" t="s">
        <v>420</v>
      </c>
      <c r="C499" s="86"/>
      <c r="D499" s="86"/>
      <c r="E499" s="86"/>
      <c r="F499" s="86"/>
      <c r="G499" s="86"/>
      <c r="H499" s="86">
        <v>0</v>
      </c>
      <c r="I499" s="86"/>
      <c r="J499" s="120">
        <f t="shared" si="12"/>
        <v>0</v>
      </c>
    </row>
    <row r="500" spans="1:10" s="81" customFormat="1" ht="13.5" x14ac:dyDescent="0.25">
      <c r="A500" s="167">
        <v>437</v>
      </c>
      <c r="B500" s="91" t="s">
        <v>421</v>
      </c>
      <c r="C500" s="86"/>
      <c r="D500" s="86"/>
      <c r="E500" s="86"/>
      <c r="F500" s="86"/>
      <c r="G500" s="86"/>
      <c r="H500" s="86">
        <v>0</v>
      </c>
      <c r="I500" s="86"/>
      <c r="J500" s="120">
        <f t="shared" si="12"/>
        <v>0</v>
      </c>
    </row>
    <row r="501" spans="1:10" s="81" customFormat="1" ht="13.5" x14ac:dyDescent="0.25">
      <c r="A501" s="167">
        <v>4371</v>
      </c>
      <c r="B501" s="91" t="s">
        <v>422</v>
      </c>
      <c r="C501" s="86"/>
      <c r="D501" s="86"/>
      <c r="E501" s="86"/>
      <c r="F501" s="86"/>
      <c r="G501" s="86"/>
      <c r="H501" s="86">
        <v>0</v>
      </c>
      <c r="I501" s="86"/>
      <c r="J501" s="120">
        <f t="shared" si="12"/>
        <v>0</v>
      </c>
    </row>
    <row r="502" spans="1:10" s="81" customFormat="1" ht="13.5" x14ac:dyDescent="0.25">
      <c r="A502" s="167">
        <v>438</v>
      </c>
      <c r="B502" s="91" t="s">
        <v>423</v>
      </c>
      <c r="C502" s="86"/>
      <c r="D502" s="86"/>
      <c r="E502" s="86"/>
      <c r="F502" s="86"/>
      <c r="G502" s="86"/>
      <c r="H502" s="86">
        <v>0</v>
      </c>
      <c r="I502" s="86"/>
      <c r="J502" s="120">
        <f t="shared" si="12"/>
        <v>0</v>
      </c>
    </row>
    <row r="503" spans="1:10" s="81" customFormat="1" ht="13.5" x14ac:dyDescent="0.25">
      <c r="A503" s="167">
        <v>4381</v>
      </c>
      <c r="B503" s="91" t="s">
        <v>424</v>
      </c>
      <c r="C503" s="86"/>
      <c r="D503" s="86"/>
      <c r="E503" s="86"/>
      <c r="F503" s="86"/>
      <c r="G503" s="86"/>
      <c r="H503" s="86">
        <v>0</v>
      </c>
      <c r="I503" s="86"/>
      <c r="J503" s="120">
        <f t="shared" si="12"/>
        <v>0</v>
      </c>
    </row>
    <row r="504" spans="1:10" s="81" customFormat="1" ht="13.5" x14ac:dyDescent="0.25">
      <c r="A504" s="167">
        <v>4382</v>
      </c>
      <c r="B504" s="91" t="s">
        <v>425</v>
      </c>
      <c r="C504" s="86"/>
      <c r="D504" s="86"/>
      <c r="E504" s="86"/>
      <c r="F504" s="86"/>
      <c r="G504" s="86"/>
      <c r="H504" s="86">
        <v>0</v>
      </c>
      <c r="I504" s="86"/>
      <c r="J504" s="120">
        <f t="shared" si="12"/>
        <v>0</v>
      </c>
    </row>
    <row r="505" spans="1:10" s="81" customFormat="1" ht="13.5" x14ac:dyDescent="0.25">
      <c r="A505" s="167">
        <v>4383</v>
      </c>
      <c r="B505" s="91" t="s">
        <v>426</v>
      </c>
      <c r="C505" s="86"/>
      <c r="D505" s="86"/>
      <c r="E505" s="86"/>
      <c r="F505" s="86"/>
      <c r="G505" s="86"/>
      <c r="H505" s="86">
        <v>0</v>
      </c>
      <c r="I505" s="86"/>
      <c r="J505" s="120">
        <f t="shared" si="12"/>
        <v>0</v>
      </c>
    </row>
    <row r="506" spans="1:10" s="81" customFormat="1" ht="13.5" x14ac:dyDescent="0.25">
      <c r="A506" s="167">
        <v>439</v>
      </c>
      <c r="B506" s="91" t="s">
        <v>427</v>
      </c>
      <c r="C506" s="86"/>
      <c r="D506" s="86"/>
      <c r="E506" s="86"/>
      <c r="F506" s="86"/>
      <c r="G506" s="86"/>
      <c r="H506" s="86">
        <v>0</v>
      </c>
      <c r="I506" s="86"/>
      <c r="J506" s="120">
        <f t="shared" si="12"/>
        <v>0</v>
      </c>
    </row>
    <row r="507" spans="1:10" s="81" customFormat="1" ht="13.5" x14ac:dyDescent="0.25">
      <c r="A507" s="167">
        <v>4391</v>
      </c>
      <c r="B507" s="91" t="s">
        <v>428</v>
      </c>
      <c r="C507" s="86"/>
      <c r="D507" s="86"/>
      <c r="E507" s="86"/>
      <c r="F507" s="86"/>
      <c r="G507" s="86"/>
      <c r="H507" s="86">
        <v>0</v>
      </c>
      <c r="I507" s="86"/>
      <c r="J507" s="120">
        <f t="shared" si="12"/>
        <v>0</v>
      </c>
    </row>
    <row r="508" spans="1:10" s="81" customFormat="1" ht="13.5" x14ac:dyDescent="0.25">
      <c r="A508" s="168">
        <v>4400</v>
      </c>
      <c r="B508" s="92" t="s">
        <v>536</v>
      </c>
      <c r="C508" s="86"/>
      <c r="D508" s="86"/>
      <c r="E508" s="86"/>
      <c r="F508" s="86"/>
      <c r="G508" s="86"/>
      <c r="H508" s="86">
        <v>0</v>
      </c>
      <c r="I508" s="86"/>
      <c r="J508" s="120">
        <f t="shared" si="12"/>
        <v>0</v>
      </c>
    </row>
    <row r="509" spans="1:10" s="81" customFormat="1" ht="13.5" x14ac:dyDescent="0.25">
      <c r="A509" s="167">
        <v>441</v>
      </c>
      <c r="B509" s="86"/>
      <c r="C509" s="86"/>
      <c r="D509" s="86"/>
      <c r="E509" s="86"/>
      <c r="F509" s="86"/>
      <c r="G509" s="86"/>
      <c r="H509" s="86"/>
      <c r="I509" s="86"/>
      <c r="J509" s="120">
        <f t="shared" si="12"/>
        <v>0</v>
      </c>
    </row>
    <row r="510" spans="1:10" s="81" customFormat="1" ht="13.5" x14ac:dyDescent="0.25">
      <c r="A510" s="167">
        <v>4411</v>
      </c>
      <c r="B510" s="86" t="s">
        <v>576</v>
      </c>
      <c r="C510" s="86"/>
      <c r="D510" s="86"/>
      <c r="E510" s="86"/>
      <c r="F510" s="86"/>
      <c r="G510" s="86"/>
      <c r="H510" s="86"/>
      <c r="I510" s="86"/>
      <c r="J510" s="120">
        <f t="shared" si="12"/>
        <v>0</v>
      </c>
    </row>
    <row r="511" spans="1:10" s="81" customFormat="1" ht="13.5" x14ac:dyDescent="0.25">
      <c r="A511" s="167">
        <v>4412</v>
      </c>
      <c r="B511" s="91" t="s">
        <v>537</v>
      </c>
      <c r="C511" s="86"/>
      <c r="D511" s="210">
        <f>220000-220000</f>
        <v>0</v>
      </c>
      <c r="E511" s="86"/>
      <c r="G511" s="210">
        <v>220000</v>
      </c>
      <c r="H511" s="86">
        <f>187400.43+0.12</f>
        <v>187400.55</v>
      </c>
      <c r="I511" s="86"/>
      <c r="J511" s="120">
        <f t="shared" si="12"/>
        <v>407400.55</v>
      </c>
    </row>
    <row r="512" spans="1:10" s="81" customFormat="1" ht="13.5" x14ac:dyDescent="0.25">
      <c r="A512" s="167">
        <v>4413</v>
      </c>
      <c r="B512" s="86" t="s">
        <v>578</v>
      </c>
      <c r="C512" s="86"/>
      <c r="D512" s="86"/>
      <c r="E512" s="86"/>
      <c r="F512" s="86"/>
      <c r="G512" s="86"/>
      <c r="H512" s="86"/>
      <c r="I512" s="86"/>
      <c r="J512" s="120">
        <f t="shared" si="12"/>
        <v>0</v>
      </c>
    </row>
    <row r="513" spans="1:10" s="81" customFormat="1" ht="13.5" x14ac:dyDescent="0.25">
      <c r="A513" s="167">
        <v>4414</v>
      </c>
      <c r="B513" s="86" t="s">
        <v>579</v>
      </c>
      <c r="C513" s="86"/>
      <c r="D513" s="210">
        <f>63048.38+19.63-63068.01</f>
        <v>0</v>
      </c>
      <c r="E513" s="86"/>
      <c r="F513" s="86"/>
      <c r="G513" s="210">
        <f>63048.38+19.63</f>
        <v>63068.009999999995</v>
      </c>
      <c r="H513" s="86"/>
      <c r="I513" s="86"/>
      <c r="J513" s="120">
        <f t="shared" si="12"/>
        <v>63068.009999999995</v>
      </c>
    </row>
    <row r="514" spans="1:10" s="81" customFormat="1" ht="27" x14ac:dyDescent="0.25">
      <c r="A514" s="167">
        <v>4415</v>
      </c>
      <c r="B514" s="91" t="s">
        <v>580</v>
      </c>
      <c r="C514" s="86"/>
      <c r="D514" s="86"/>
      <c r="E514" s="86"/>
      <c r="F514" s="86"/>
      <c r="G514" s="86"/>
      <c r="H514" s="86"/>
      <c r="I514" s="86"/>
      <c r="J514" s="120">
        <f t="shared" si="12"/>
        <v>0</v>
      </c>
    </row>
    <row r="515" spans="1:10" s="81" customFormat="1" ht="13.5" x14ac:dyDescent="0.25">
      <c r="A515" s="167">
        <v>4416</v>
      </c>
      <c r="B515" s="91" t="s">
        <v>581</v>
      </c>
      <c r="C515" s="86"/>
      <c r="D515" s="86"/>
      <c r="E515" s="86"/>
      <c r="F515" s="86"/>
      <c r="G515" s="86"/>
      <c r="H515" s="86"/>
      <c r="I515" s="86"/>
      <c r="J515" s="120">
        <f t="shared" si="12"/>
        <v>0</v>
      </c>
    </row>
    <row r="516" spans="1:10" s="81" customFormat="1" ht="13.5" x14ac:dyDescent="0.25">
      <c r="A516" s="167">
        <v>4417</v>
      </c>
      <c r="B516" s="91" t="s">
        <v>582</v>
      </c>
      <c r="C516" s="86"/>
      <c r="D516" s="86"/>
      <c r="E516" s="86"/>
      <c r="F516" s="86"/>
      <c r="G516" s="86"/>
      <c r="H516" s="86"/>
      <c r="I516" s="86"/>
      <c r="J516" s="120">
        <f t="shared" si="12"/>
        <v>0</v>
      </c>
    </row>
    <row r="517" spans="1:10" s="81" customFormat="1" ht="13.5" x14ac:dyDescent="0.25">
      <c r="A517" s="167">
        <v>4418</v>
      </c>
      <c r="B517" s="91" t="s">
        <v>583</v>
      </c>
      <c r="C517" s="86"/>
      <c r="D517" s="86"/>
      <c r="E517" s="86"/>
      <c r="F517" s="86"/>
      <c r="G517" s="86"/>
      <c r="H517" s="86"/>
      <c r="I517" s="86"/>
      <c r="J517" s="120">
        <f t="shared" si="12"/>
        <v>0</v>
      </c>
    </row>
    <row r="518" spans="1:10" s="81" customFormat="1" ht="13.5" x14ac:dyDescent="0.25">
      <c r="A518" s="169">
        <v>4419</v>
      </c>
      <c r="B518" s="93" t="s">
        <v>584</v>
      </c>
      <c r="C518" s="86"/>
      <c r="D518" s="86"/>
      <c r="E518" s="86"/>
      <c r="F518" s="86"/>
      <c r="G518" s="70">
        <f>20000-7132.14</f>
        <v>12867.86</v>
      </c>
      <c r="H518" s="86"/>
      <c r="I518" s="86"/>
      <c r="J518" s="120">
        <f t="shared" si="12"/>
        <v>12867.86</v>
      </c>
    </row>
    <row r="519" spans="1:10" s="81" customFormat="1" ht="13.5" x14ac:dyDescent="0.25">
      <c r="A519" s="169">
        <v>442</v>
      </c>
      <c r="B519" s="93"/>
      <c r="C519" s="86"/>
      <c r="D519" s="86"/>
      <c r="E519" s="86"/>
      <c r="F519" s="86"/>
      <c r="G519" s="86"/>
      <c r="H519" s="86"/>
      <c r="I519" s="86"/>
      <c r="J519" s="120">
        <f t="shared" si="12"/>
        <v>0</v>
      </c>
    </row>
    <row r="520" spans="1:10" s="81" customFormat="1" ht="13.5" x14ac:dyDescent="0.25">
      <c r="A520" s="169">
        <v>4421</v>
      </c>
      <c r="B520" s="93" t="s">
        <v>585</v>
      </c>
      <c r="C520" s="86"/>
      <c r="D520" s="86"/>
      <c r="E520" s="86"/>
      <c r="F520" s="86"/>
      <c r="G520" s="86"/>
      <c r="H520" s="86"/>
      <c r="I520" s="86"/>
      <c r="J520" s="120">
        <f t="shared" si="12"/>
        <v>0</v>
      </c>
    </row>
    <row r="521" spans="1:10" s="81" customFormat="1" ht="13.5" x14ac:dyDescent="0.25">
      <c r="A521" s="169">
        <v>4422</v>
      </c>
      <c r="B521" s="93" t="s">
        <v>586</v>
      </c>
      <c r="C521" s="86"/>
      <c r="D521" s="86"/>
      <c r="E521" s="86">
        <v>25307.87</v>
      </c>
      <c r="F521" s="86"/>
      <c r="G521" s="86"/>
      <c r="H521" s="86"/>
      <c r="I521" s="86"/>
      <c r="J521" s="120">
        <f t="shared" si="12"/>
        <v>25307.87</v>
      </c>
    </row>
    <row r="522" spans="1:10" s="81" customFormat="1" ht="13.5" x14ac:dyDescent="0.25">
      <c r="A522" s="169">
        <v>4423</v>
      </c>
      <c r="B522" s="93" t="s">
        <v>587</v>
      </c>
      <c r="C522" s="86"/>
      <c r="D522" s="86"/>
      <c r="E522" s="86"/>
      <c r="F522" s="86"/>
      <c r="G522" s="86"/>
      <c r="H522" s="86"/>
      <c r="I522" s="86"/>
      <c r="J522" s="120">
        <f t="shared" si="12"/>
        <v>0</v>
      </c>
    </row>
    <row r="523" spans="1:10" s="81" customFormat="1" ht="13.5" x14ac:dyDescent="0.25">
      <c r="A523" s="169">
        <v>4424</v>
      </c>
      <c r="B523" s="91" t="s">
        <v>546</v>
      </c>
      <c r="C523" s="86"/>
      <c r="D523" s="86"/>
      <c r="E523" s="86"/>
      <c r="F523" s="86"/>
      <c r="G523" s="86"/>
      <c r="H523" s="86"/>
      <c r="I523" s="86"/>
      <c r="J523" s="120">
        <f t="shared" si="12"/>
        <v>0</v>
      </c>
    </row>
    <row r="524" spans="1:10" s="81" customFormat="1" ht="13.5" x14ac:dyDescent="0.25">
      <c r="A524" s="169">
        <v>443</v>
      </c>
      <c r="B524" s="93"/>
      <c r="C524" s="86"/>
      <c r="D524" s="86"/>
      <c r="E524" s="86"/>
      <c r="F524" s="86"/>
      <c r="G524" s="86"/>
      <c r="H524" s="86"/>
      <c r="I524" s="86"/>
      <c r="J524" s="120">
        <f t="shared" si="12"/>
        <v>0</v>
      </c>
    </row>
    <row r="525" spans="1:10" s="81" customFormat="1" ht="13.5" x14ac:dyDescent="0.25">
      <c r="A525" s="169">
        <v>4431</v>
      </c>
      <c r="B525" s="93" t="s">
        <v>588</v>
      </c>
      <c r="C525" s="86"/>
      <c r="D525" s="86"/>
      <c r="E525" s="86"/>
      <c r="F525" s="86"/>
      <c r="G525" s="86"/>
      <c r="H525" s="86"/>
      <c r="I525" s="86"/>
      <c r="J525" s="120">
        <f t="shared" si="12"/>
        <v>0</v>
      </c>
    </row>
    <row r="526" spans="1:10" s="81" customFormat="1" ht="27" x14ac:dyDescent="0.25">
      <c r="A526" s="169">
        <v>4432</v>
      </c>
      <c r="B526" s="94" t="s">
        <v>589</v>
      </c>
      <c r="C526" s="86"/>
      <c r="D526" s="86"/>
      <c r="E526" s="86"/>
      <c r="F526" s="86"/>
      <c r="G526" s="86"/>
      <c r="H526" s="86"/>
      <c r="I526" s="86"/>
      <c r="J526" s="120">
        <f t="shared" si="12"/>
        <v>0</v>
      </c>
    </row>
    <row r="527" spans="1:10" s="81" customFormat="1" ht="27" x14ac:dyDescent="0.25">
      <c r="A527" s="169">
        <v>4433</v>
      </c>
      <c r="B527" s="94" t="s">
        <v>590</v>
      </c>
      <c r="C527" s="86"/>
      <c r="D527" s="86"/>
      <c r="E527" s="86"/>
      <c r="F527" s="86"/>
      <c r="G527" s="86"/>
      <c r="H527" s="86"/>
      <c r="I527" s="86"/>
      <c r="J527" s="120">
        <f t="shared" si="12"/>
        <v>0</v>
      </c>
    </row>
    <row r="528" spans="1:10" s="81" customFormat="1" ht="13.5" x14ac:dyDescent="0.25">
      <c r="A528" s="169">
        <v>444</v>
      </c>
      <c r="B528" s="93"/>
      <c r="C528" s="86"/>
      <c r="D528" s="86"/>
      <c r="E528" s="86"/>
      <c r="F528" s="86"/>
      <c r="G528" s="86"/>
      <c r="H528" s="86"/>
      <c r="I528" s="86"/>
      <c r="J528" s="120">
        <f t="shared" si="12"/>
        <v>0</v>
      </c>
    </row>
    <row r="529" spans="1:10" s="81" customFormat="1" ht="13.5" x14ac:dyDescent="0.25">
      <c r="A529" s="169">
        <v>4441</v>
      </c>
      <c r="B529" s="93" t="s">
        <v>591</v>
      </c>
      <c r="C529" s="86"/>
      <c r="D529" s="86"/>
      <c r="E529" s="86"/>
      <c r="F529" s="86"/>
      <c r="G529" s="86"/>
      <c r="H529" s="86"/>
      <c r="I529" s="86"/>
      <c r="J529" s="120">
        <f t="shared" si="12"/>
        <v>0</v>
      </c>
    </row>
    <row r="530" spans="1:10" s="81" customFormat="1" ht="27" x14ac:dyDescent="0.25">
      <c r="A530" s="169">
        <v>4442</v>
      </c>
      <c r="B530" s="94" t="s">
        <v>592</v>
      </c>
      <c r="C530" s="86"/>
      <c r="D530" s="86"/>
      <c r="E530" s="86"/>
      <c r="F530" s="86"/>
      <c r="G530" s="86"/>
      <c r="H530" s="86"/>
      <c r="I530" s="86"/>
      <c r="J530" s="120">
        <f t="shared" si="12"/>
        <v>0</v>
      </c>
    </row>
    <row r="531" spans="1:10" s="81" customFormat="1" ht="13.5" x14ac:dyDescent="0.25">
      <c r="A531" s="169">
        <v>4443</v>
      </c>
      <c r="B531" s="93" t="s">
        <v>593</v>
      </c>
      <c r="C531" s="86"/>
      <c r="D531" s="86"/>
      <c r="E531" s="86"/>
      <c r="F531" s="86"/>
      <c r="G531" s="86"/>
      <c r="H531" s="86"/>
      <c r="I531" s="86"/>
      <c r="J531" s="120">
        <f t="shared" si="12"/>
        <v>0</v>
      </c>
    </row>
    <row r="532" spans="1:10" s="81" customFormat="1" ht="13.5" x14ac:dyDescent="0.25">
      <c r="A532" s="169">
        <v>4444</v>
      </c>
      <c r="B532" s="93" t="s">
        <v>594</v>
      </c>
      <c r="C532" s="86"/>
      <c r="D532" s="86"/>
      <c r="E532" s="86"/>
      <c r="F532" s="86"/>
      <c r="G532" s="86"/>
      <c r="H532" s="86"/>
      <c r="I532" s="86"/>
      <c r="J532" s="120">
        <f t="shared" si="12"/>
        <v>0</v>
      </c>
    </row>
    <row r="533" spans="1:10" s="81" customFormat="1" ht="27" x14ac:dyDescent="0.25">
      <c r="A533" s="169">
        <v>4445</v>
      </c>
      <c r="B533" s="94" t="s">
        <v>595</v>
      </c>
      <c r="C533" s="86"/>
      <c r="D533" s="86"/>
      <c r="E533" s="86"/>
      <c r="F533" s="86"/>
      <c r="G533" s="86"/>
      <c r="H533" s="86"/>
      <c r="I533" s="86"/>
      <c r="J533" s="120">
        <f t="shared" si="12"/>
        <v>0</v>
      </c>
    </row>
    <row r="534" spans="1:10" s="81" customFormat="1" ht="27" x14ac:dyDescent="0.25">
      <c r="A534" s="169">
        <v>4446</v>
      </c>
      <c r="B534" s="94" t="s">
        <v>596</v>
      </c>
      <c r="C534" s="86"/>
      <c r="D534" s="86"/>
      <c r="E534" s="86"/>
      <c r="F534" s="86"/>
      <c r="G534" s="86"/>
      <c r="H534" s="86"/>
      <c r="I534" s="86"/>
      <c r="J534" s="120">
        <f t="shared" si="12"/>
        <v>0</v>
      </c>
    </row>
    <row r="535" spans="1:10" s="81" customFormat="1" ht="13.5" x14ac:dyDescent="0.25">
      <c r="A535" s="169">
        <v>445</v>
      </c>
      <c r="B535" s="93"/>
      <c r="C535" s="86"/>
      <c r="D535" s="86"/>
      <c r="E535" s="86"/>
      <c r="F535" s="86"/>
      <c r="G535" s="86"/>
      <c r="H535" s="86"/>
      <c r="I535" s="86"/>
      <c r="J535" s="120">
        <f t="shared" si="12"/>
        <v>0</v>
      </c>
    </row>
    <row r="536" spans="1:10" s="81" customFormat="1" ht="13.5" x14ac:dyDescent="0.25">
      <c r="A536" s="167">
        <v>4451</v>
      </c>
      <c r="B536" s="91" t="s">
        <v>538</v>
      </c>
      <c r="C536" s="86"/>
      <c r="D536" s="210">
        <f>30000-30000</f>
        <v>0</v>
      </c>
      <c r="E536" s="86"/>
      <c r="G536" s="210">
        <v>30000</v>
      </c>
      <c r="H536" s="86">
        <v>0</v>
      </c>
      <c r="I536" s="86"/>
      <c r="J536" s="120">
        <f t="shared" si="12"/>
        <v>30000</v>
      </c>
    </row>
    <row r="537" spans="1:10" s="81" customFormat="1" ht="13.5" x14ac:dyDescent="0.25">
      <c r="A537" s="169">
        <v>4452</v>
      </c>
      <c r="B537" s="93" t="s">
        <v>597</v>
      </c>
      <c r="C537" s="86"/>
      <c r="D537" s="86"/>
      <c r="E537" s="86"/>
      <c r="F537" s="86"/>
      <c r="G537" s="86"/>
      <c r="H537" s="86"/>
      <c r="I537" s="86"/>
      <c r="J537" s="120">
        <f t="shared" si="12"/>
        <v>0</v>
      </c>
    </row>
    <row r="538" spans="1:10" s="81" customFormat="1" ht="13.5" x14ac:dyDescent="0.25">
      <c r="A538" s="169">
        <v>4453</v>
      </c>
      <c r="B538" s="93" t="s">
        <v>598</v>
      </c>
      <c r="C538" s="86"/>
      <c r="D538" s="86"/>
      <c r="E538" s="86"/>
      <c r="F538" s="86"/>
      <c r="G538" s="86"/>
      <c r="H538" s="86"/>
      <c r="I538" s="86"/>
      <c r="J538" s="120">
        <f t="shared" si="12"/>
        <v>0</v>
      </c>
    </row>
    <row r="539" spans="1:10" s="81" customFormat="1" ht="13.5" x14ac:dyDescent="0.25">
      <c r="A539" s="169">
        <v>4454</v>
      </c>
      <c r="B539" s="93" t="s">
        <v>599</v>
      </c>
      <c r="C539" s="86"/>
      <c r="D539" s="86"/>
      <c r="E539" s="86"/>
      <c r="F539" s="86"/>
      <c r="G539" s="86"/>
      <c r="H539" s="86"/>
      <c r="I539" s="86"/>
      <c r="J539" s="120">
        <f t="shared" si="12"/>
        <v>0</v>
      </c>
    </row>
    <row r="540" spans="1:10" s="81" customFormat="1" ht="27" x14ac:dyDescent="0.25">
      <c r="A540" s="169">
        <v>4455</v>
      </c>
      <c r="B540" s="94" t="s">
        <v>600</v>
      </c>
      <c r="C540" s="86"/>
      <c r="D540" s="86"/>
      <c r="E540" s="86"/>
      <c r="F540" s="86"/>
      <c r="G540" s="86"/>
      <c r="H540" s="86"/>
      <c r="I540" s="86"/>
      <c r="J540" s="120">
        <f t="shared" si="12"/>
        <v>0</v>
      </c>
    </row>
    <row r="541" spans="1:10" s="81" customFormat="1" ht="13.5" x14ac:dyDescent="0.25">
      <c r="A541" s="169">
        <v>446</v>
      </c>
      <c r="B541" s="93" t="s">
        <v>601</v>
      </c>
      <c r="C541" s="86"/>
      <c r="D541" s="86"/>
      <c r="E541" s="86"/>
      <c r="F541" s="86"/>
      <c r="G541" s="86"/>
      <c r="H541" s="86"/>
      <c r="I541" s="86"/>
      <c r="J541" s="120">
        <f t="shared" si="12"/>
        <v>0</v>
      </c>
    </row>
    <row r="542" spans="1:10" s="81" customFormat="1" ht="13.5" x14ac:dyDescent="0.25">
      <c r="A542" s="169">
        <v>4461</v>
      </c>
      <c r="B542" s="93" t="s">
        <v>601</v>
      </c>
      <c r="C542" s="86"/>
      <c r="D542" s="86"/>
      <c r="E542" s="86"/>
      <c r="F542" s="86"/>
      <c r="G542" s="86"/>
      <c r="H542" s="86"/>
      <c r="I542" s="86"/>
      <c r="J542" s="120">
        <f t="shared" si="12"/>
        <v>0</v>
      </c>
    </row>
    <row r="543" spans="1:10" s="81" customFormat="1" ht="13.5" x14ac:dyDescent="0.25">
      <c r="A543" s="169">
        <v>447</v>
      </c>
      <c r="B543" s="93" t="s">
        <v>602</v>
      </c>
      <c r="C543" s="86"/>
      <c r="D543" s="86"/>
      <c r="E543" s="86"/>
      <c r="F543" s="86"/>
      <c r="G543" s="86"/>
      <c r="H543" s="86"/>
      <c r="I543" s="86"/>
      <c r="J543" s="120">
        <f t="shared" si="12"/>
        <v>0</v>
      </c>
    </row>
    <row r="544" spans="1:10" s="81" customFormat="1" ht="13.5" x14ac:dyDescent="0.25">
      <c r="A544" s="169">
        <v>4471</v>
      </c>
      <c r="B544" s="93" t="s">
        <v>602</v>
      </c>
      <c r="C544" s="86"/>
      <c r="D544" s="86"/>
      <c r="E544" s="86"/>
      <c r="F544" s="86"/>
      <c r="G544" s="86"/>
      <c r="H544" s="86"/>
      <c r="I544" s="86"/>
      <c r="J544" s="120">
        <f t="shared" si="12"/>
        <v>0</v>
      </c>
    </row>
    <row r="545" spans="1:10" s="81" customFormat="1" ht="13.5" x14ac:dyDescent="0.25">
      <c r="A545" s="169">
        <v>448</v>
      </c>
      <c r="B545" s="93" t="s">
        <v>603</v>
      </c>
      <c r="C545" s="86"/>
      <c r="D545" s="86"/>
      <c r="E545" s="86"/>
      <c r="F545" s="86"/>
      <c r="G545" s="86"/>
      <c r="H545" s="86"/>
      <c r="I545" s="86"/>
      <c r="J545" s="120">
        <f t="shared" si="12"/>
        <v>0</v>
      </c>
    </row>
    <row r="546" spans="1:10" s="81" customFormat="1" ht="13.5" x14ac:dyDescent="0.25">
      <c r="A546" s="169">
        <v>4481</v>
      </c>
      <c r="B546" s="93" t="s">
        <v>603</v>
      </c>
      <c r="C546" s="86"/>
      <c r="D546" s="86"/>
      <c r="E546" s="86"/>
      <c r="F546" s="86"/>
      <c r="G546" s="86"/>
      <c r="H546" s="86"/>
      <c r="I546" s="86"/>
      <c r="J546" s="120">
        <f t="shared" si="12"/>
        <v>0</v>
      </c>
    </row>
    <row r="547" spans="1:10" s="81" customFormat="1" ht="13.5" x14ac:dyDescent="0.25">
      <c r="A547" s="169">
        <v>4482</v>
      </c>
      <c r="B547" s="93" t="s">
        <v>604</v>
      </c>
      <c r="C547" s="86"/>
      <c r="D547" s="86"/>
      <c r="E547" s="86"/>
      <c r="F547" s="86"/>
      <c r="G547" s="86"/>
      <c r="H547" s="86"/>
      <c r="I547" s="86"/>
      <c r="J547" s="120">
        <f t="shared" si="12"/>
        <v>0</v>
      </c>
    </row>
    <row r="548" spans="1:10" s="81" customFormat="1" ht="13.5" x14ac:dyDescent="0.25">
      <c r="A548" s="170">
        <v>4500</v>
      </c>
      <c r="B548" s="95" t="s">
        <v>547</v>
      </c>
      <c r="C548" s="86"/>
      <c r="D548" s="86"/>
      <c r="E548" s="86"/>
      <c r="F548" s="86"/>
      <c r="G548" s="86"/>
      <c r="H548" s="86"/>
      <c r="I548" s="86"/>
      <c r="J548" s="120">
        <f t="shared" si="12"/>
        <v>0</v>
      </c>
    </row>
    <row r="549" spans="1:10" s="81" customFormat="1" ht="13.5" x14ac:dyDescent="0.25">
      <c r="A549" s="167">
        <v>451</v>
      </c>
      <c r="B549" s="86" t="s">
        <v>548</v>
      </c>
      <c r="C549" s="86"/>
      <c r="D549" s="86"/>
      <c r="E549" s="86"/>
      <c r="F549" s="86"/>
      <c r="G549" s="86"/>
      <c r="H549" s="86"/>
      <c r="I549" s="86"/>
      <c r="J549" s="120">
        <f t="shared" si="12"/>
        <v>0</v>
      </c>
    </row>
    <row r="550" spans="1:10" s="81" customFormat="1" ht="13.5" x14ac:dyDescent="0.25">
      <c r="A550" s="167">
        <v>4511</v>
      </c>
      <c r="B550" s="86" t="s">
        <v>549</v>
      </c>
      <c r="C550" s="86"/>
      <c r="D550" s="86"/>
      <c r="E550" s="86"/>
      <c r="F550" s="86"/>
      <c r="G550" s="86"/>
      <c r="H550" s="86"/>
      <c r="I550" s="86"/>
      <c r="J550" s="120">
        <f t="shared" si="12"/>
        <v>0</v>
      </c>
    </row>
    <row r="551" spans="1:10" s="81" customFormat="1" ht="13.5" x14ac:dyDescent="0.25">
      <c r="A551" s="167">
        <v>452</v>
      </c>
      <c r="B551" s="86" t="s">
        <v>550</v>
      </c>
      <c r="C551" s="86"/>
      <c r="D551" s="86"/>
      <c r="E551" s="86"/>
      <c r="F551" s="86"/>
      <c r="G551" s="86"/>
      <c r="H551" s="86"/>
      <c r="I551" s="86"/>
      <c r="J551" s="120">
        <f t="shared" si="12"/>
        <v>0</v>
      </c>
    </row>
    <row r="552" spans="1:10" s="81" customFormat="1" ht="13.5" x14ac:dyDescent="0.25">
      <c r="A552" s="167">
        <v>4521</v>
      </c>
      <c r="B552" s="91" t="s">
        <v>550</v>
      </c>
      <c r="C552" s="86"/>
      <c r="D552" s="86"/>
      <c r="E552" s="86"/>
      <c r="F552" s="86"/>
      <c r="G552" s="86"/>
      <c r="H552" s="86"/>
      <c r="I552" s="86"/>
      <c r="J552" s="120">
        <f t="shared" si="12"/>
        <v>0</v>
      </c>
    </row>
    <row r="553" spans="1:10" s="81" customFormat="1" ht="13.5" x14ac:dyDescent="0.25">
      <c r="A553" s="167">
        <v>459</v>
      </c>
      <c r="B553" s="91" t="s">
        <v>551</v>
      </c>
      <c r="C553" s="86"/>
      <c r="D553" s="86"/>
      <c r="E553" s="86"/>
      <c r="F553" s="86"/>
      <c r="G553" s="86"/>
      <c r="H553" s="86"/>
      <c r="I553" s="86"/>
      <c r="J553" s="120">
        <f t="shared" si="12"/>
        <v>0</v>
      </c>
    </row>
    <row r="554" spans="1:10" s="81" customFormat="1" ht="13.5" x14ac:dyDescent="0.25">
      <c r="A554" s="167">
        <v>4591</v>
      </c>
      <c r="B554" s="91" t="s">
        <v>552</v>
      </c>
      <c r="C554" s="86"/>
      <c r="D554" s="86"/>
      <c r="E554" s="86"/>
      <c r="F554" s="86"/>
      <c r="G554" s="86"/>
      <c r="H554" s="86"/>
      <c r="I554" s="86"/>
      <c r="J554" s="120">
        <f t="shared" si="12"/>
        <v>0</v>
      </c>
    </row>
    <row r="555" spans="1:10" s="81" customFormat="1" ht="13.5" x14ac:dyDescent="0.25">
      <c r="A555" s="168">
        <v>4600</v>
      </c>
      <c r="B555" s="92" t="s">
        <v>553</v>
      </c>
      <c r="C555" s="86"/>
      <c r="D555" s="86"/>
      <c r="E555" s="86"/>
      <c r="F555" s="86"/>
      <c r="G555" s="86"/>
      <c r="H555" s="86"/>
      <c r="I555" s="86"/>
      <c r="J555" s="120">
        <f t="shared" si="12"/>
        <v>0</v>
      </c>
    </row>
    <row r="556" spans="1:10" s="81" customFormat="1" ht="13.5" x14ac:dyDescent="0.25">
      <c r="A556" s="167">
        <v>461</v>
      </c>
      <c r="B556" s="91" t="s">
        <v>554</v>
      </c>
      <c r="C556" s="86"/>
      <c r="D556" s="86"/>
      <c r="E556" s="86"/>
      <c r="F556" s="86"/>
      <c r="G556" s="86"/>
      <c r="H556" s="86"/>
      <c r="I556" s="86"/>
      <c r="J556" s="120">
        <f t="shared" ref="J556:J619" si="13">SUM(C556:I556)</f>
        <v>0</v>
      </c>
    </row>
    <row r="557" spans="1:10" s="81" customFormat="1" ht="27" x14ac:dyDescent="0.25">
      <c r="A557" s="167">
        <v>4611</v>
      </c>
      <c r="B557" s="96" t="s">
        <v>555</v>
      </c>
      <c r="C557" s="86"/>
      <c r="D557" s="86"/>
      <c r="E557" s="86"/>
      <c r="F557" s="86"/>
      <c r="G557" s="86"/>
      <c r="H557" s="86"/>
      <c r="I557" s="86"/>
      <c r="J557" s="120">
        <f t="shared" si="13"/>
        <v>0</v>
      </c>
    </row>
    <row r="558" spans="1:10" s="81" customFormat="1" ht="27" x14ac:dyDescent="0.25">
      <c r="A558" s="167">
        <v>4612</v>
      </c>
      <c r="B558" s="91" t="s">
        <v>556</v>
      </c>
      <c r="C558" s="86"/>
      <c r="D558" s="86"/>
      <c r="E558" s="86"/>
      <c r="F558" s="86"/>
      <c r="G558" s="86"/>
      <c r="H558" s="86"/>
      <c r="I558" s="86"/>
      <c r="J558" s="120">
        <f t="shared" si="13"/>
        <v>0</v>
      </c>
    </row>
    <row r="559" spans="1:10" s="81" customFormat="1" ht="27" x14ac:dyDescent="0.25">
      <c r="A559" s="167">
        <v>4613</v>
      </c>
      <c r="B559" s="97" t="s">
        <v>557</v>
      </c>
      <c r="C559" s="86"/>
      <c r="D559" s="86"/>
      <c r="E559" s="86"/>
      <c r="F559" s="86"/>
      <c r="G559" s="86"/>
      <c r="H559" s="86"/>
      <c r="I559" s="86"/>
      <c r="J559" s="120">
        <f t="shared" si="13"/>
        <v>0</v>
      </c>
    </row>
    <row r="560" spans="1:10" s="81" customFormat="1" ht="27" x14ac:dyDescent="0.25">
      <c r="A560" s="167">
        <v>4614</v>
      </c>
      <c r="B560" s="97" t="s">
        <v>558</v>
      </c>
      <c r="C560" s="86"/>
      <c r="D560" s="86"/>
      <c r="E560" s="86"/>
      <c r="F560" s="86"/>
      <c r="G560" s="86"/>
      <c r="H560" s="86"/>
      <c r="I560" s="86"/>
      <c r="J560" s="120">
        <f t="shared" si="13"/>
        <v>0</v>
      </c>
    </row>
    <row r="561" spans="1:10" s="81" customFormat="1" ht="40.5" x14ac:dyDescent="0.25">
      <c r="A561" s="167">
        <v>4615</v>
      </c>
      <c r="B561" s="91" t="s">
        <v>559</v>
      </c>
      <c r="C561" s="86"/>
      <c r="D561" s="86"/>
      <c r="E561" s="86"/>
      <c r="F561" s="86"/>
      <c r="G561" s="86"/>
      <c r="H561" s="86"/>
      <c r="I561" s="86"/>
      <c r="J561" s="120">
        <f t="shared" si="13"/>
        <v>0</v>
      </c>
    </row>
    <row r="562" spans="1:10" s="81" customFormat="1" ht="40.5" x14ac:dyDescent="0.25">
      <c r="A562" s="167">
        <v>4616</v>
      </c>
      <c r="B562" s="91" t="s">
        <v>560</v>
      </c>
      <c r="C562" s="86"/>
      <c r="D562" s="86"/>
      <c r="E562" s="86"/>
      <c r="F562" s="86"/>
      <c r="G562" s="86"/>
      <c r="H562" s="86"/>
      <c r="I562" s="86"/>
      <c r="J562" s="120">
        <f t="shared" si="13"/>
        <v>0</v>
      </c>
    </row>
    <row r="563" spans="1:10" s="81" customFormat="1" ht="27" x14ac:dyDescent="0.25">
      <c r="A563" s="167">
        <v>4617</v>
      </c>
      <c r="B563" s="91" t="s">
        <v>561</v>
      </c>
      <c r="C563" s="86"/>
      <c r="D563" s="86"/>
      <c r="E563" s="86"/>
      <c r="F563" s="86"/>
      <c r="G563" s="86"/>
      <c r="H563" s="86"/>
      <c r="I563" s="86"/>
      <c r="J563" s="120">
        <f t="shared" si="13"/>
        <v>0</v>
      </c>
    </row>
    <row r="564" spans="1:10" s="81" customFormat="1" ht="27" x14ac:dyDescent="0.25">
      <c r="A564" s="167">
        <v>4618</v>
      </c>
      <c r="B564" s="91" t="s">
        <v>562</v>
      </c>
      <c r="C564" s="86"/>
      <c r="D564" s="86"/>
      <c r="E564" s="86"/>
      <c r="F564" s="86"/>
      <c r="G564" s="86"/>
      <c r="H564" s="86"/>
      <c r="I564" s="86"/>
      <c r="J564" s="120">
        <f t="shared" si="13"/>
        <v>0</v>
      </c>
    </row>
    <row r="565" spans="1:10" s="81" customFormat="1" ht="27" x14ac:dyDescent="0.25">
      <c r="A565" s="167">
        <v>4619</v>
      </c>
      <c r="B565" s="91" t="s">
        <v>563</v>
      </c>
      <c r="C565" s="86"/>
      <c r="D565" s="86"/>
      <c r="E565" s="86"/>
      <c r="F565" s="86"/>
      <c r="G565" s="86"/>
      <c r="H565" s="86"/>
      <c r="I565" s="86"/>
      <c r="J565" s="120">
        <f t="shared" si="13"/>
        <v>0</v>
      </c>
    </row>
    <row r="566" spans="1:10" s="81" customFormat="1" ht="13.5" x14ac:dyDescent="0.25">
      <c r="A566" s="167">
        <v>462</v>
      </c>
      <c r="B566" s="91" t="s">
        <v>564</v>
      </c>
      <c r="C566" s="86"/>
      <c r="D566" s="86"/>
      <c r="E566" s="86"/>
      <c r="F566" s="86"/>
      <c r="G566" s="86"/>
      <c r="H566" s="86"/>
      <c r="I566" s="86"/>
      <c r="J566" s="120">
        <f t="shared" si="13"/>
        <v>0</v>
      </c>
    </row>
    <row r="567" spans="1:10" s="81" customFormat="1" ht="13.5" x14ac:dyDescent="0.25">
      <c r="A567" s="168">
        <v>4621</v>
      </c>
      <c r="B567" s="91" t="s">
        <v>565</v>
      </c>
      <c r="C567" s="86"/>
      <c r="D567" s="86"/>
      <c r="E567" s="86"/>
      <c r="F567" s="86"/>
      <c r="G567" s="86"/>
      <c r="H567" s="86"/>
      <c r="I567" s="86"/>
      <c r="J567" s="120">
        <f t="shared" si="13"/>
        <v>0</v>
      </c>
    </row>
    <row r="568" spans="1:10" s="81" customFormat="1" ht="13.5" x14ac:dyDescent="0.25">
      <c r="A568" s="168">
        <v>463</v>
      </c>
      <c r="B568" s="91" t="s">
        <v>566</v>
      </c>
      <c r="C568" s="86"/>
      <c r="D568" s="86"/>
      <c r="E568" s="86"/>
      <c r="F568" s="86"/>
      <c r="G568" s="86"/>
      <c r="H568" s="86"/>
      <c r="I568" s="86"/>
      <c r="J568" s="120">
        <f t="shared" si="13"/>
        <v>0</v>
      </c>
    </row>
    <row r="569" spans="1:10" s="81" customFormat="1" ht="13.5" x14ac:dyDescent="0.25">
      <c r="A569" s="167">
        <v>4631</v>
      </c>
      <c r="B569" s="91" t="s">
        <v>567</v>
      </c>
      <c r="C569" s="86"/>
      <c r="D569" s="86"/>
      <c r="E569" s="86"/>
      <c r="F569" s="86"/>
      <c r="G569" s="86"/>
      <c r="H569" s="86"/>
      <c r="I569" s="86"/>
      <c r="J569" s="120">
        <f t="shared" si="13"/>
        <v>0</v>
      </c>
    </row>
    <row r="570" spans="1:10" s="81" customFormat="1" ht="27" x14ac:dyDescent="0.25">
      <c r="A570" s="167">
        <v>464</v>
      </c>
      <c r="B570" s="91" t="s">
        <v>569</v>
      </c>
      <c r="C570" s="86"/>
      <c r="D570" s="86"/>
      <c r="E570" s="86"/>
      <c r="F570" s="86"/>
      <c r="G570" s="86"/>
      <c r="H570" s="86"/>
      <c r="I570" s="86"/>
      <c r="J570" s="120">
        <f t="shared" si="13"/>
        <v>0</v>
      </c>
    </row>
    <row r="571" spans="1:10" s="81" customFormat="1" ht="27" x14ac:dyDescent="0.25">
      <c r="A571" s="167">
        <v>4641</v>
      </c>
      <c r="B571" s="91" t="s">
        <v>569</v>
      </c>
      <c r="C571" s="86"/>
      <c r="D571" s="86"/>
      <c r="E571" s="86"/>
      <c r="F571" s="86"/>
      <c r="G571" s="86"/>
      <c r="H571" s="86"/>
      <c r="I571" s="86"/>
      <c r="J571" s="120">
        <f t="shared" si="13"/>
        <v>0</v>
      </c>
    </row>
    <row r="572" spans="1:10" s="81" customFormat="1" ht="27" x14ac:dyDescent="0.25">
      <c r="A572" s="167">
        <v>465</v>
      </c>
      <c r="B572" s="91" t="s">
        <v>570</v>
      </c>
      <c r="C572" s="86"/>
      <c r="D572" s="86"/>
      <c r="E572" s="86"/>
      <c r="F572" s="86"/>
      <c r="G572" s="86"/>
      <c r="H572" s="86"/>
      <c r="I572" s="86"/>
      <c r="J572" s="120">
        <f t="shared" si="13"/>
        <v>0</v>
      </c>
    </row>
    <row r="573" spans="1:10" s="81" customFormat="1" ht="27" x14ac:dyDescent="0.25">
      <c r="A573" s="167">
        <v>4651</v>
      </c>
      <c r="B573" s="91" t="s">
        <v>570</v>
      </c>
      <c r="C573" s="86"/>
      <c r="D573" s="86"/>
      <c r="E573" s="86"/>
      <c r="F573" s="86"/>
      <c r="G573" s="86"/>
      <c r="H573" s="86"/>
      <c r="I573" s="86"/>
      <c r="J573" s="120">
        <f t="shared" si="13"/>
        <v>0</v>
      </c>
    </row>
    <row r="574" spans="1:10" s="81" customFormat="1" ht="27" x14ac:dyDescent="0.25">
      <c r="A574" s="167">
        <v>466</v>
      </c>
      <c r="B574" s="91" t="s">
        <v>571</v>
      </c>
      <c r="C574" s="86"/>
      <c r="D574" s="86"/>
      <c r="E574" s="86"/>
      <c r="F574" s="86"/>
      <c r="G574" s="86"/>
      <c r="H574" s="86"/>
      <c r="I574" s="86"/>
      <c r="J574" s="120">
        <f t="shared" si="13"/>
        <v>0</v>
      </c>
    </row>
    <row r="575" spans="1:10" s="81" customFormat="1" ht="27" x14ac:dyDescent="0.25">
      <c r="A575" s="167">
        <v>4661</v>
      </c>
      <c r="B575" s="91" t="s">
        <v>572</v>
      </c>
      <c r="C575" s="86"/>
      <c r="D575" s="86"/>
      <c r="E575" s="86"/>
      <c r="F575" s="86"/>
      <c r="G575" s="86"/>
      <c r="H575" s="86"/>
      <c r="I575" s="86"/>
      <c r="J575" s="120">
        <f t="shared" si="13"/>
        <v>0</v>
      </c>
    </row>
    <row r="576" spans="1:10" s="81" customFormat="1" ht="13.5" x14ac:dyDescent="0.25">
      <c r="A576" s="167">
        <v>469</v>
      </c>
      <c r="B576" s="91" t="s">
        <v>573</v>
      </c>
      <c r="C576" s="86"/>
      <c r="D576" s="86"/>
      <c r="E576" s="86"/>
      <c r="F576" s="86"/>
      <c r="G576" s="86"/>
      <c r="H576" s="86"/>
      <c r="I576" s="86"/>
      <c r="J576" s="120">
        <f t="shared" si="13"/>
        <v>0</v>
      </c>
    </row>
    <row r="577" spans="1:10" s="81" customFormat="1" ht="13.5" x14ac:dyDescent="0.25">
      <c r="A577" s="167">
        <v>4691</v>
      </c>
      <c r="B577" s="91" t="s">
        <v>573</v>
      </c>
      <c r="C577" s="86"/>
      <c r="D577" s="86"/>
      <c r="E577" s="86"/>
      <c r="F577" s="86"/>
      <c r="G577" s="86"/>
      <c r="H577" s="86"/>
      <c r="I577" s="86"/>
      <c r="J577" s="120">
        <f t="shared" si="13"/>
        <v>0</v>
      </c>
    </row>
    <row r="578" spans="1:10" s="81" customFormat="1" ht="13.5" x14ac:dyDescent="0.25">
      <c r="A578" s="168">
        <v>4700</v>
      </c>
      <c r="B578" s="92" t="s">
        <v>429</v>
      </c>
      <c r="C578" s="86"/>
      <c r="D578" s="86"/>
      <c r="E578" s="86"/>
      <c r="F578" s="86"/>
      <c r="G578" s="86"/>
      <c r="H578" s="86">
        <v>0</v>
      </c>
      <c r="I578" s="86"/>
      <c r="J578" s="120">
        <f t="shared" si="13"/>
        <v>0</v>
      </c>
    </row>
    <row r="579" spans="1:10" s="81" customFormat="1" ht="13.5" x14ac:dyDescent="0.25">
      <c r="A579" s="167">
        <v>471</v>
      </c>
      <c r="B579" s="91" t="s">
        <v>430</v>
      </c>
      <c r="C579" s="86"/>
      <c r="D579" s="86"/>
      <c r="E579" s="86"/>
      <c r="F579" s="86"/>
      <c r="G579" s="86"/>
      <c r="H579" s="86">
        <v>0</v>
      </c>
      <c r="I579" s="86"/>
      <c r="J579" s="120">
        <f t="shared" si="13"/>
        <v>0</v>
      </c>
    </row>
    <row r="580" spans="1:10" s="81" customFormat="1" ht="13.5" x14ac:dyDescent="0.25">
      <c r="A580" s="167">
        <v>4711</v>
      </c>
      <c r="B580" s="91" t="s">
        <v>431</v>
      </c>
      <c r="C580" s="86"/>
      <c r="D580" s="86"/>
      <c r="E580" s="86"/>
      <c r="F580" s="86"/>
      <c r="G580" s="86"/>
      <c r="H580" s="86">
        <v>0</v>
      </c>
      <c r="I580" s="86"/>
      <c r="J580" s="120">
        <f t="shared" si="13"/>
        <v>0</v>
      </c>
    </row>
    <row r="581" spans="1:10" s="81" customFormat="1" ht="13.5" x14ac:dyDescent="0.25">
      <c r="A581" s="168">
        <v>4800</v>
      </c>
      <c r="B581" s="92" t="s">
        <v>432</v>
      </c>
      <c r="C581" s="86"/>
      <c r="D581" s="86"/>
      <c r="E581" s="86"/>
      <c r="F581" s="86"/>
      <c r="G581" s="86"/>
      <c r="H581" s="86">
        <v>0</v>
      </c>
      <c r="I581" s="86"/>
      <c r="J581" s="120">
        <f t="shared" si="13"/>
        <v>0</v>
      </c>
    </row>
    <row r="582" spans="1:10" s="81" customFormat="1" ht="13.5" x14ac:dyDescent="0.25">
      <c r="A582" s="167">
        <v>481</v>
      </c>
      <c r="B582" s="91" t="s">
        <v>433</v>
      </c>
      <c r="C582" s="86"/>
      <c r="D582" s="86"/>
      <c r="E582" s="86"/>
      <c r="F582" s="86"/>
      <c r="G582" s="86"/>
      <c r="H582" s="86">
        <v>0</v>
      </c>
      <c r="I582" s="86"/>
      <c r="J582" s="120">
        <f t="shared" si="13"/>
        <v>0</v>
      </c>
    </row>
    <row r="583" spans="1:10" s="81" customFormat="1" ht="13.5" x14ac:dyDescent="0.25">
      <c r="A583" s="167">
        <v>4811</v>
      </c>
      <c r="B583" s="91" t="s">
        <v>433</v>
      </c>
      <c r="C583" s="86"/>
      <c r="D583" s="86"/>
      <c r="E583" s="86"/>
      <c r="F583" s="86"/>
      <c r="G583" s="86"/>
      <c r="H583" s="86">
        <v>0</v>
      </c>
      <c r="I583" s="86"/>
      <c r="J583" s="120">
        <f t="shared" si="13"/>
        <v>0</v>
      </c>
    </row>
    <row r="584" spans="1:10" s="81" customFormat="1" ht="13.5" x14ac:dyDescent="0.25">
      <c r="A584" s="167">
        <v>482</v>
      </c>
      <c r="B584" s="91" t="s">
        <v>434</v>
      </c>
      <c r="C584" s="86"/>
      <c r="D584" s="86"/>
      <c r="E584" s="86"/>
      <c r="F584" s="86"/>
      <c r="G584" s="86"/>
      <c r="H584" s="86">
        <v>0</v>
      </c>
      <c r="I584" s="86"/>
      <c r="J584" s="120">
        <f t="shared" si="13"/>
        <v>0</v>
      </c>
    </row>
    <row r="585" spans="1:10" s="81" customFormat="1" ht="13.5" x14ac:dyDescent="0.25">
      <c r="A585" s="167">
        <v>4821</v>
      </c>
      <c r="B585" s="91" t="s">
        <v>435</v>
      </c>
      <c r="C585" s="86"/>
      <c r="D585" s="86"/>
      <c r="E585" s="86"/>
      <c r="F585" s="86"/>
      <c r="G585" s="86"/>
      <c r="H585" s="86">
        <v>0</v>
      </c>
      <c r="I585" s="86"/>
      <c r="J585" s="120">
        <f t="shared" si="13"/>
        <v>0</v>
      </c>
    </row>
    <row r="586" spans="1:10" s="81" customFormat="1" ht="27" x14ac:dyDescent="0.25">
      <c r="A586" s="167">
        <v>4822</v>
      </c>
      <c r="B586" s="91" t="s">
        <v>436</v>
      </c>
      <c r="C586" s="86"/>
      <c r="D586" s="86"/>
      <c r="E586" s="86"/>
      <c r="F586" s="86"/>
      <c r="G586" s="86"/>
      <c r="H586" s="86">
        <v>0</v>
      </c>
      <c r="I586" s="86"/>
      <c r="J586" s="120">
        <f t="shared" si="13"/>
        <v>0</v>
      </c>
    </row>
    <row r="587" spans="1:10" s="81" customFormat="1" ht="13.5" x14ac:dyDescent="0.25">
      <c r="A587" s="167">
        <v>483</v>
      </c>
      <c r="B587" s="91" t="s">
        <v>437</v>
      </c>
      <c r="C587" s="86"/>
      <c r="D587" s="86"/>
      <c r="E587" s="86"/>
      <c r="F587" s="86"/>
      <c r="G587" s="86"/>
      <c r="H587" s="86">
        <v>0</v>
      </c>
      <c r="I587" s="86"/>
      <c r="J587" s="120">
        <f t="shared" si="13"/>
        <v>0</v>
      </c>
    </row>
    <row r="588" spans="1:10" s="81" customFormat="1" ht="13.5" x14ac:dyDescent="0.25">
      <c r="A588" s="167">
        <v>4831</v>
      </c>
      <c r="B588" s="91" t="s">
        <v>437</v>
      </c>
      <c r="C588" s="86"/>
      <c r="D588" s="86"/>
      <c r="E588" s="86"/>
      <c r="F588" s="86"/>
      <c r="G588" s="86"/>
      <c r="H588" s="86">
        <v>0</v>
      </c>
      <c r="I588" s="86"/>
      <c r="J588" s="120">
        <f t="shared" si="13"/>
        <v>0</v>
      </c>
    </row>
    <row r="589" spans="1:10" s="81" customFormat="1" ht="13.5" x14ac:dyDescent="0.25">
      <c r="A589" s="167">
        <v>484</v>
      </c>
      <c r="B589" s="91" t="s">
        <v>438</v>
      </c>
      <c r="C589" s="86"/>
      <c r="D589" s="86"/>
      <c r="E589" s="86"/>
      <c r="F589" s="86"/>
      <c r="G589" s="86"/>
      <c r="H589" s="86">
        <v>0</v>
      </c>
      <c r="I589" s="86"/>
      <c r="J589" s="120">
        <f t="shared" si="13"/>
        <v>0</v>
      </c>
    </row>
    <row r="590" spans="1:10" s="81" customFormat="1" ht="13.5" x14ac:dyDescent="0.25">
      <c r="A590" s="167">
        <v>4841</v>
      </c>
      <c r="B590" s="91" t="s">
        <v>439</v>
      </c>
      <c r="C590" s="86"/>
      <c r="D590" s="86"/>
      <c r="E590" s="86"/>
      <c r="F590" s="86"/>
      <c r="G590" s="86"/>
      <c r="H590" s="86">
        <v>0</v>
      </c>
      <c r="I590" s="86"/>
      <c r="J590" s="120">
        <f t="shared" si="13"/>
        <v>0</v>
      </c>
    </row>
    <row r="591" spans="1:10" s="81" customFormat="1" ht="13.5" x14ac:dyDescent="0.25">
      <c r="A591" s="167">
        <v>485</v>
      </c>
      <c r="B591" s="91" t="s">
        <v>440</v>
      </c>
      <c r="C591" s="86"/>
      <c r="D591" s="86"/>
      <c r="E591" s="86"/>
      <c r="F591" s="86"/>
      <c r="G591" s="86"/>
      <c r="H591" s="86">
        <v>0</v>
      </c>
      <c r="I591" s="86"/>
      <c r="J591" s="120">
        <f t="shared" si="13"/>
        <v>0</v>
      </c>
    </row>
    <row r="592" spans="1:10" s="81" customFormat="1" ht="13.5" x14ac:dyDescent="0.25">
      <c r="A592" s="167">
        <v>4851</v>
      </c>
      <c r="B592" s="91" t="s">
        <v>440</v>
      </c>
      <c r="C592" s="86"/>
      <c r="D592" s="86"/>
      <c r="E592" s="86"/>
      <c r="F592" s="86"/>
      <c r="G592" s="86"/>
      <c r="H592" s="86">
        <v>0</v>
      </c>
      <c r="I592" s="86"/>
      <c r="J592" s="120">
        <f t="shared" si="13"/>
        <v>0</v>
      </c>
    </row>
    <row r="593" spans="1:10" s="81" customFormat="1" ht="13.5" x14ac:dyDescent="0.25">
      <c r="A593" s="168">
        <v>4900</v>
      </c>
      <c r="B593" s="92" t="s">
        <v>441</v>
      </c>
      <c r="C593" s="86"/>
      <c r="D593" s="86"/>
      <c r="E593" s="86"/>
      <c r="F593" s="86"/>
      <c r="G593" s="86"/>
      <c r="H593" s="86">
        <v>0</v>
      </c>
      <c r="I593" s="86"/>
      <c r="J593" s="120">
        <f t="shared" si="13"/>
        <v>0</v>
      </c>
    </row>
    <row r="594" spans="1:10" s="81" customFormat="1" ht="13.5" x14ac:dyDescent="0.25">
      <c r="A594" s="167">
        <v>492</v>
      </c>
      <c r="B594" s="91" t="s">
        <v>442</v>
      </c>
      <c r="C594" s="86"/>
      <c r="D594" s="86"/>
      <c r="E594" s="86"/>
      <c r="F594" s="86"/>
      <c r="G594" s="86"/>
      <c r="H594" s="86">
        <v>0</v>
      </c>
      <c r="I594" s="86"/>
      <c r="J594" s="120">
        <f t="shared" si="13"/>
        <v>0</v>
      </c>
    </row>
    <row r="595" spans="1:10" s="81" customFormat="1" ht="13.5" x14ac:dyDescent="0.25">
      <c r="A595" s="167">
        <v>4921</v>
      </c>
      <c r="B595" s="91" t="s">
        <v>443</v>
      </c>
      <c r="C595" s="86"/>
      <c r="D595" s="86"/>
      <c r="E595" s="86"/>
      <c r="F595" s="86"/>
      <c r="G595" s="86"/>
      <c r="H595" s="86">
        <v>0</v>
      </c>
      <c r="I595" s="86"/>
      <c r="J595" s="120">
        <f t="shared" si="13"/>
        <v>0</v>
      </c>
    </row>
    <row r="596" spans="1:10" s="81" customFormat="1" ht="13.5" x14ac:dyDescent="0.25">
      <c r="A596" s="167">
        <v>4922</v>
      </c>
      <c r="B596" s="91" t="s">
        <v>444</v>
      </c>
      <c r="C596" s="86"/>
      <c r="D596" s="86"/>
      <c r="E596" s="86"/>
      <c r="F596" s="86"/>
      <c r="G596" s="86"/>
      <c r="H596" s="86">
        <v>0</v>
      </c>
      <c r="I596" s="86"/>
      <c r="J596" s="120">
        <f t="shared" si="13"/>
        <v>0</v>
      </c>
    </row>
    <row r="597" spans="1:10" s="81" customFormat="1" ht="13.5" x14ac:dyDescent="0.25">
      <c r="A597" s="167">
        <v>493</v>
      </c>
      <c r="B597" s="91" t="s">
        <v>445</v>
      </c>
      <c r="C597" s="86"/>
      <c r="D597" s="86"/>
      <c r="E597" s="86"/>
      <c r="F597" s="86"/>
      <c r="G597" s="86"/>
      <c r="H597" s="86">
        <v>0</v>
      </c>
      <c r="I597" s="86"/>
      <c r="J597" s="120">
        <f t="shared" si="13"/>
        <v>0</v>
      </c>
    </row>
    <row r="598" spans="1:10" s="81" customFormat="1" ht="13.5" x14ac:dyDescent="0.25">
      <c r="A598" s="164">
        <v>4931</v>
      </c>
      <c r="B598" s="78" t="s">
        <v>445</v>
      </c>
      <c r="C598" s="86"/>
      <c r="D598" s="86"/>
      <c r="E598" s="86"/>
      <c r="F598" s="86"/>
      <c r="G598" s="86"/>
      <c r="H598" s="86">
        <v>0</v>
      </c>
      <c r="I598" s="86"/>
      <c r="J598" s="120">
        <f t="shared" si="13"/>
        <v>0</v>
      </c>
    </row>
    <row r="599" spans="1:10" s="81" customFormat="1" ht="12.75" x14ac:dyDescent="0.2">
      <c r="A599" s="162"/>
      <c r="B599" s="57" t="s">
        <v>446</v>
      </c>
      <c r="C599" s="57">
        <f>SUM(C426:C598)</f>
        <v>0</v>
      </c>
      <c r="D599" s="57">
        <f t="shared" ref="D599:I599" si="14">SUM(D427:D598)</f>
        <v>0</v>
      </c>
      <c r="E599" s="57">
        <f t="shared" si="14"/>
        <v>25307.87</v>
      </c>
      <c r="F599" s="57">
        <f t="shared" si="14"/>
        <v>0</v>
      </c>
      <c r="G599" s="57">
        <f t="shared" si="14"/>
        <v>325935.87</v>
      </c>
      <c r="H599" s="57">
        <v>187400.43</v>
      </c>
      <c r="I599" s="57">
        <f t="shared" si="14"/>
        <v>0</v>
      </c>
      <c r="J599" s="120">
        <f t="shared" si="13"/>
        <v>538644.16999999993</v>
      </c>
    </row>
    <row r="600" spans="1:10" s="75" customFormat="1" ht="13.5" x14ac:dyDescent="0.25">
      <c r="A600" s="159" t="s">
        <v>447</v>
      </c>
      <c r="B600" s="74"/>
      <c r="C600" s="58"/>
      <c r="D600" s="58"/>
      <c r="E600" s="58"/>
      <c r="F600" s="58"/>
      <c r="G600" s="58"/>
      <c r="H600" s="58">
        <v>0</v>
      </c>
      <c r="I600" s="58"/>
      <c r="J600" s="120">
        <f t="shared" si="13"/>
        <v>0</v>
      </c>
    </row>
    <row r="601" spans="1:10" s="75" customFormat="1" ht="13.5" x14ac:dyDescent="0.25">
      <c r="A601" s="164">
        <v>5100</v>
      </c>
      <c r="B601" s="79" t="s">
        <v>448</v>
      </c>
      <c r="C601" s="58"/>
      <c r="D601" s="58"/>
      <c r="E601" s="58"/>
      <c r="F601" s="58"/>
      <c r="G601" s="58"/>
      <c r="H601" s="58">
        <v>0</v>
      </c>
      <c r="I601" s="58"/>
      <c r="J601" s="120">
        <f t="shared" si="13"/>
        <v>0</v>
      </c>
    </row>
    <row r="602" spans="1:10" s="75" customFormat="1" ht="13.5" x14ac:dyDescent="0.25">
      <c r="A602" s="164">
        <v>511</v>
      </c>
      <c r="B602" s="78" t="s">
        <v>449</v>
      </c>
      <c r="C602" s="58"/>
      <c r="D602" s="58"/>
      <c r="E602" s="58"/>
      <c r="F602" s="58"/>
      <c r="G602" s="58">
        <v>0</v>
      </c>
      <c r="H602" s="58">
        <v>0</v>
      </c>
      <c r="I602" s="58"/>
      <c r="J602" s="120">
        <f t="shared" si="13"/>
        <v>0</v>
      </c>
    </row>
    <row r="603" spans="1:10" s="75" customFormat="1" ht="13.5" x14ac:dyDescent="0.25">
      <c r="A603" s="164">
        <v>5111</v>
      </c>
      <c r="B603" s="78" t="s">
        <v>449</v>
      </c>
      <c r="C603" s="58"/>
      <c r="D603" s="58"/>
      <c r="E603" s="58"/>
      <c r="F603" s="58"/>
      <c r="G603" s="70">
        <f>245000-212189.23</f>
        <v>32810.76999999999</v>
      </c>
      <c r="H603" s="58">
        <v>0</v>
      </c>
      <c r="I603" s="70">
        <f>886700.02-500000</f>
        <v>386700.02</v>
      </c>
      <c r="J603" s="120">
        <f t="shared" si="13"/>
        <v>419510.79000000004</v>
      </c>
    </row>
    <row r="604" spans="1:10" s="75" customFormat="1" ht="13.5" x14ac:dyDescent="0.25">
      <c r="A604" s="164">
        <v>512</v>
      </c>
      <c r="B604" s="78" t="s">
        <v>450</v>
      </c>
      <c r="C604" s="58"/>
      <c r="D604" s="58"/>
      <c r="E604" s="58"/>
      <c r="F604" s="58"/>
      <c r="G604" s="58">
        <v>0</v>
      </c>
      <c r="H604" s="58">
        <v>0</v>
      </c>
      <c r="I604" s="58"/>
      <c r="J604" s="120">
        <f t="shared" si="13"/>
        <v>0</v>
      </c>
    </row>
    <row r="605" spans="1:10" s="75" customFormat="1" ht="13.5" x14ac:dyDescent="0.25">
      <c r="A605" s="164">
        <v>5121</v>
      </c>
      <c r="B605" s="78" t="s">
        <v>451</v>
      </c>
      <c r="C605" s="58"/>
      <c r="D605" s="58"/>
      <c r="E605" s="58"/>
      <c r="F605" s="58"/>
      <c r="G605" s="58">
        <v>12000</v>
      </c>
      <c r="H605" s="58">
        <v>0</v>
      </c>
      <c r="I605" s="58">
        <v>118600.22</v>
      </c>
      <c r="J605" s="120">
        <f t="shared" si="13"/>
        <v>130600.22</v>
      </c>
    </row>
    <row r="606" spans="1:10" s="75" customFormat="1" ht="13.5" x14ac:dyDescent="0.25">
      <c r="A606" s="164">
        <v>513</v>
      </c>
      <c r="B606" s="78" t="s">
        <v>452</v>
      </c>
      <c r="C606" s="58"/>
      <c r="D606" s="58"/>
      <c r="E606" s="58"/>
      <c r="F606" s="58"/>
      <c r="G606" s="58">
        <v>0</v>
      </c>
      <c r="H606" s="58">
        <v>0</v>
      </c>
      <c r="I606" s="58"/>
      <c r="J606" s="120">
        <f t="shared" si="13"/>
        <v>0</v>
      </c>
    </row>
    <row r="607" spans="1:10" s="75" customFormat="1" ht="13.5" x14ac:dyDescent="0.25">
      <c r="A607" s="164">
        <v>5131</v>
      </c>
      <c r="B607" s="78" t="s">
        <v>453</v>
      </c>
      <c r="C607" s="58"/>
      <c r="D607" s="58"/>
      <c r="E607" s="58"/>
      <c r="F607" s="58"/>
      <c r="G607" s="58">
        <v>0</v>
      </c>
      <c r="H607" s="58">
        <v>0</v>
      </c>
      <c r="I607" s="58"/>
      <c r="J607" s="120">
        <f t="shared" si="13"/>
        <v>0</v>
      </c>
    </row>
    <row r="608" spans="1:10" s="75" customFormat="1" ht="13.5" x14ac:dyDescent="0.25">
      <c r="A608" s="164">
        <v>515</v>
      </c>
      <c r="B608" s="78" t="s">
        <v>454</v>
      </c>
      <c r="C608" s="58"/>
      <c r="D608" s="58"/>
      <c r="E608" s="58"/>
      <c r="F608" s="58"/>
      <c r="G608" s="58">
        <v>0</v>
      </c>
      <c r="H608" s="58">
        <v>0</v>
      </c>
      <c r="I608" s="58"/>
      <c r="J608" s="120">
        <f t="shared" si="13"/>
        <v>0</v>
      </c>
    </row>
    <row r="609" spans="1:10" s="75" customFormat="1" ht="13.5" x14ac:dyDescent="0.25">
      <c r="A609" s="164">
        <v>5151</v>
      </c>
      <c r="B609" s="78" t="s">
        <v>454</v>
      </c>
      <c r="C609" s="58"/>
      <c r="D609" s="58"/>
      <c r="E609" s="58"/>
      <c r="F609" s="58"/>
      <c r="G609" s="70">
        <f>1521000-574050.52</f>
        <v>946949.48</v>
      </c>
      <c r="H609" s="58">
        <v>0</v>
      </c>
      <c r="I609" s="58">
        <f>1046799.66+209893.01</f>
        <v>1256692.67</v>
      </c>
      <c r="J609" s="120">
        <f t="shared" si="13"/>
        <v>2203642.15</v>
      </c>
    </row>
    <row r="610" spans="1:10" s="75" customFormat="1" ht="13.5" x14ac:dyDescent="0.25">
      <c r="A610" s="164">
        <v>519</v>
      </c>
      <c r="B610" s="78" t="s">
        <v>455</v>
      </c>
      <c r="C610" s="58"/>
      <c r="D610" s="58"/>
      <c r="E610" s="58"/>
      <c r="F610" s="58"/>
      <c r="G610" s="58">
        <v>0</v>
      </c>
      <c r="H610" s="58">
        <v>0</v>
      </c>
      <c r="I610" s="58"/>
      <c r="J610" s="120">
        <f t="shared" si="13"/>
        <v>0</v>
      </c>
    </row>
    <row r="611" spans="1:10" s="75" customFormat="1" ht="13.5" x14ac:dyDescent="0.25">
      <c r="A611" s="164">
        <v>5191</v>
      </c>
      <c r="B611" s="78" t="s">
        <v>455</v>
      </c>
      <c r="C611" s="58"/>
      <c r="D611" s="58"/>
      <c r="E611" s="58"/>
      <c r="F611" s="58">
        <v>310000</v>
      </c>
      <c r="G611" s="58"/>
      <c r="H611" s="58">
        <v>0</v>
      </c>
      <c r="I611" s="58">
        <v>187000</v>
      </c>
      <c r="J611" s="120">
        <f t="shared" si="13"/>
        <v>497000</v>
      </c>
    </row>
    <row r="612" spans="1:10" s="75" customFormat="1" ht="27" x14ac:dyDescent="0.25">
      <c r="A612" s="164">
        <v>5192</v>
      </c>
      <c r="B612" s="78" t="s">
        <v>456</v>
      </c>
      <c r="C612" s="58"/>
      <c r="D612" s="58"/>
      <c r="E612" s="58"/>
      <c r="F612" s="58"/>
      <c r="G612" s="58">
        <v>0</v>
      </c>
      <c r="H612" s="58">
        <v>0</v>
      </c>
      <c r="I612" s="58"/>
      <c r="J612" s="120">
        <f t="shared" si="13"/>
        <v>0</v>
      </c>
    </row>
    <row r="613" spans="1:10" s="75" customFormat="1" ht="13.5" x14ac:dyDescent="0.25">
      <c r="A613" s="163">
        <v>5200</v>
      </c>
      <c r="B613" s="79" t="s">
        <v>457</v>
      </c>
      <c r="C613" s="58"/>
      <c r="D613" s="58"/>
      <c r="E613" s="58"/>
      <c r="F613" s="58"/>
      <c r="G613" s="58">
        <v>0</v>
      </c>
      <c r="H613" s="58">
        <v>0</v>
      </c>
      <c r="I613" s="58"/>
      <c r="J613" s="120">
        <f t="shared" si="13"/>
        <v>0</v>
      </c>
    </row>
    <row r="614" spans="1:10" s="75" customFormat="1" ht="13.5" x14ac:dyDescent="0.25">
      <c r="A614" s="164">
        <v>521</v>
      </c>
      <c r="B614" s="78" t="s">
        <v>458</v>
      </c>
      <c r="C614" s="58"/>
      <c r="D614" s="58"/>
      <c r="E614" s="58"/>
      <c r="F614" s="58"/>
      <c r="G614" s="58">
        <v>0</v>
      </c>
      <c r="H614" s="58">
        <v>0</v>
      </c>
      <c r="I614" s="58"/>
      <c r="J614" s="120">
        <f t="shared" si="13"/>
        <v>0</v>
      </c>
    </row>
    <row r="615" spans="1:10" s="75" customFormat="1" ht="13.5" x14ac:dyDescent="0.25">
      <c r="A615" s="164">
        <v>5211</v>
      </c>
      <c r="B615" s="78" t="s">
        <v>458</v>
      </c>
      <c r="C615" s="58"/>
      <c r="D615" s="58"/>
      <c r="E615" s="58"/>
      <c r="F615" s="58"/>
      <c r="G615" s="58">
        <v>277739</v>
      </c>
      <c r="H615" s="58">
        <v>0</v>
      </c>
      <c r="I615" s="58">
        <v>342500</v>
      </c>
      <c r="J615" s="120">
        <f t="shared" si="13"/>
        <v>620239</v>
      </c>
    </row>
    <row r="616" spans="1:10" s="75" customFormat="1" ht="13.5" x14ac:dyDescent="0.25">
      <c r="A616" s="164">
        <v>522</v>
      </c>
      <c r="B616" s="78" t="s">
        <v>459</v>
      </c>
      <c r="C616" s="58"/>
      <c r="D616" s="58"/>
      <c r="E616" s="58"/>
      <c r="F616" s="58"/>
      <c r="G616" s="58">
        <v>0</v>
      </c>
      <c r="H616" s="58">
        <v>0</v>
      </c>
      <c r="I616" s="58"/>
      <c r="J616" s="120">
        <f t="shared" si="13"/>
        <v>0</v>
      </c>
    </row>
    <row r="617" spans="1:10" s="75" customFormat="1" ht="13.5" x14ac:dyDescent="0.25">
      <c r="A617" s="164">
        <v>5221</v>
      </c>
      <c r="B617" s="78" t="s">
        <v>459</v>
      </c>
      <c r="C617" s="58"/>
      <c r="D617" s="58"/>
      <c r="E617" s="58"/>
      <c r="F617" s="58"/>
      <c r="G617" s="58">
        <v>0</v>
      </c>
      <c r="H617" s="58">
        <v>0</v>
      </c>
      <c r="I617" s="58"/>
      <c r="J617" s="120">
        <f t="shared" si="13"/>
        <v>0</v>
      </c>
    </row>
    <row r="618" spans="1:10" s="75" customFormat="1" ht="13.5" x14ac:dyDescent="0.25">
      <c r="A618" s="164">
        <v>523</v>
      </c>
      <c r="B618" s="78" t="s">
        <v>460</v>
      </c>
      <c r="C618" s="58"/>
      <c r="D618" s="58"/>
      <c r="E618" s="58"/>
      <c r="F618" s="58"/>
      <c r="G618" s="58">
        <v>0</v>
      </c>
      <c r="H618" s="58">
        <v>0</v>
      </c>
      <c r="I618" s="58"/>
      <c r="J618" s="120">
        <f t="shared" si="13"/>
        <v>0</v>
      </c>
    </row>
    <row r="619" spans="1:10" s="75" customFormat="1" ht="13.5" x14ac:dyDescent="0.25">
      <c r="A619" s="164">
        <v>5231</v>
      </c>
      <c r="B619" s="78" t="s">
        <v>460</v>
      </c>
      <c r="C619" s="58"/>
      <c r="D619" s="58"/>
      <c r="E619" s="58"/>
      <c r="F619" s="58"/>
      <c r="G619" s="58">
        <v>52000</v>
      </c>
      <c r="H619" s="58">
        <v>0</v>
      </c>
      <c r="I619" s="58"/>
      <c r="J619" s="120">
        <f t="shared" si="13"/>
        <v>52000</v>
      </c>
    </row>
    <row r="620" spans="1:10" s="75" customFormat="1" ht="13.5" x14ac:dyDescent="0.25">
      <c r="A620" s="164">
        <v>529</v>
      </c>
      <c r="B620" s="78" t="s">
        <v>461</v>
      </c>
      <c r="C620" s="58"/>
      <c r="D620" s="58"/>
      <c r="E620" s="58"/>
      <c r="F620" s="58"/>
      <c r="G620" s="58">
        <v>0</v>
      </c>
      <c r="H620" s="58">
        <v>0</v>
      </c>
      <c r="I620" s="58"/>
      <c r="J620" s="120">
        <f t="shared" ref="J620:J683" si="15">SUM(C620:I620)</f>
        <v>0</v>
      </c>
    </row>
    <row r="621" spans="1:10" s="75" customFormat="1" ht="13.5" x14ac:dyDescent="0.25">
      <c r="A621" s="164">
        <v>5291</v>
      </c>
      <c r="B621" s="78" t="s">
        <v>461</v>
      </c>
      <c r="C621" s="58"/>
      <c r="D621" s="58"/>
      <c r="E621" s="58"/>
      <c r="F621" s="58">
        <v>5003.3900000000003</v>
      </c>
      <c r="G621" s="58">
        <f>30635-5003.39</f>
        <v>25631.61</v>
      </c>
      <c r="H621" s="58">
        <v>0</v>
      </c>
      <c r="I621" s="58"/>
      <c r="J621" s="120">
        <f t="shared" si="15"/>
        <v>30635</v>
      </c>
    </row>
    <row r="622" spans="1:10" s="75" customFormat="1" ht="13.5" x14ac:dyDescent="0.25">
      <c r="A622" s="163">
        <v>5300</v>
      </c>
      <c r="B622" s="79" t="s">
        <v>462</v>
      </c>
      <c r="C622" s="58"/>
      <c r="D622" s="58"/>
      <c r="E622" s="58"/>
      <c r="F622" s="58"/>
      <c r="G622" s="58">
        <v>0</v>
      </c>
      <c r="H622" s="58">
        <v>0</v>
      </c>
      <c r="I622" s="58"/>
      <c r="J622" s="120">
        <f t="shared" si="15"/>
        <v>0</v>
      </c>
    </row>
    <row r="623" spans="1:10" s="75" customFormat="1" ht="13.5" x14ac:dyDescent="0.25">
      <c r="A623" s="164">
        <v>531</v>
      </c>
      <c r="B623" s="78" t="s">
        <v>463</v>
      </c>
      <c r="C623" s="58"/>
      <c r="D623" s="58"/>
      <c r="E623" s="58"/>
      <c r="F623" s="58"/>
      <c r="G623" s="58">
        <v>0</v>
      </c>
      <c r="H623" s="58">
        <v>0</v>
      </c>
      <c r="I623" s="58"/>
      <c r="J623" s="120">
        <f t="shared" si="15"/>
        <v>0</v>
      </c>
    </row>
    <row r="624" spans="1:10" s="75" customFormat="1" ht="13.5" x14ac:dyDescent="0.25">
      <c r="A624" s="164">
        <v>5311</v>
      </c>
      <c r="B624" s="78" t="s">
        <v>463</v>
      </c>
      <c r="C624" s="58"/>
      <c r="D624" s="58"/>
      <c r="E624" s="58"/>
      <c r="F624" s="58"/>
      <c r="G624" s="58">
        <v>48000</v>
      </c>
      <c r="H624" s="58">
        <v>0</v>
      </c>
      <c r="I624" s="58"/>
      <c r="J624" s="120">
        <f t="shared" si="15"/>
        <v>48000</v>
      </c>
    </row>
    <row r="625" spans="1:10" s="75" customFormat="1" ht="13.5" x14ac:dyDescent="0.25">
      <c r="A625" s="164">
        <v>532</v>
      </c>
      <c r="B625" s="78" t="s">
        <v>464</v>
      </c>
      <c r="C625" s="58"/>
      <c r="D625" s="58"/>
      <c r="E625" s="58"/>
      <c r="F625" s="58"/>
      <c r="G625" s="58">
        <v>0</v>
      </c>
      <c r="H625" s="58">
        <v>0</v>
      </c>
      <c r="I625" s="58"/>
      <c r="J625" s="120">
        <f t="shared" si="15"/>
        <v>0</v>
      </c>
    </row>
    <row r="626" spans="1:10" s="75" customFormat="1" ht="13.5" x14ac:dyDescent="0.25">
      <c r="A626" s="164">
        <v>5321</v>
      </c>
      <c r="B626" s="78" t="s">
        <v>464</v>
      </c>
      <c r="C626" s="58"/>
      <c r="D626" s="58"/>
      <c r="E626" s="58"/>
      <c r="F626" s="58">
        <v>480500</v>
      </c>
      <c r="G626" s="58"/>
      <c r="H626" s="58">
        <v>0</v>
      </c>
      <c r="I626" s="58"/>
      <c r="J626" s="120">
        <f t="shared" si="15"/>
        <v>480500</v>
      </c>
    </row>
    <row r="627" spans="1:10" s="75" customFormat="1" ht="13.5" x14ac:dyDescent="0.25">
      <c r="A627" s="163">
        <v>5400</v>
      </c>
      <c r="B627" s="79" t="s">
        <v>465</v>
      </c>
      <c r="C627" s="58"/>
      <c r="D627" s="58"/>
      <c r="E627" s="58"/>
      <c r="F627" s="58"/>
      <c r="G627" s="58">
        <v>0</v>
      </c>
      <c r="H627" s="58">
        <v>0</v>
      </c>
      <c r="I627" s="58"/>
      <c r="J627" s="120">
        <f t="shared" si="15"/>
        <v>0</v>
      </c>
    </row>
    <row r="628" spans="1:10" s="75" customFormat="1" ht="13.5" x14ac:dyDescent="0.25">
      <c r="A628" s="164">
        <v>541</v>
      </c>
      <c r="B628" s="78" t="s">
        <v>466</v>
      </c>
      <c r="C628" s="58"/>
      <c r="D628" s="58"/>
      <c r="E628" s="58"/>
      <c r="F628" s="58"/>
      <c r="G628" s="58">
        <v>0</v>
      </c>
      <c r="H628" s="58">
        <v>0</v>
      </c>
      <c r="I628" s="58"/>
      <c r="J628" s="120">
        <f t="shared" si="15"/>
        <v>0</v>
      </c>
    </row>
    <row r="629" spans="1:10" s="75" customFormat="1" ht="27" x14ac:dyDescent="0.25">
      <c r="A629" s="164">
        <v>5411</v>
      </c>
      <c r="B629" s="78" t="s">
        <v>467</v>
      </c>
      <c r="C629" s="58"/>
      <c r="D629" s="58"/>
      <c r="E629" s="58"/>
      <c r="F629" s="58"/>
      <c r="G629" s="58">
        <v>0</v>
      </c>
      <c r="H629" s="58">
        <v>0</v>
      </c>
      <c r="I629" s="58"/>
      <c r="J629" s="120">
        <f t="shared" si="15"/>
        <v>0</v>
      </c>
    </row>
    <row r="630" spans="1:10" s="75" customFormat="1" ht="27" x14ac:dyDescent="0.25">
      <c r="A630" s="164">
        <v>5412</v>
      </c>
      <c r="B630" s="78" t="s">
        <v>468</v>
      </c>
      <c r="C630" s="58"/>
      <c r="D630" s="58"/>
      <c r="E630" s="58"/>
      <c r="F630" s="70">
        <f>261620.35+1000000</f>
        <v>1261620.3500000001</v>
      </c>
      <c r="G630" s="58">
        <v>0</v>
      </c>
      <c r="H630" s="58">
        <v>0</v>
      </c>
      <c r="I630" s="58"/>
      <c r="J630" s="120">
        <f t="shared" si="15"/>
        <v>1261620.3500000001</v>
      </c>
    </row>
    <row r="631" spans="1:10" s="75" customFormat="1" ht="27" x14ac:dyDescent="0.25">
      <c r="A631" s="164">
        <v>5413</v>
      </c>
      <c r="B631" s="78" t="s">
        <v>469</v>
      </c>
      <c r="C631" s="58"/>
      <c r="D631" s="58"/>
      <c r="E631" s="58"/>
      <c r="F631" s="58"/>
      <c r="G631" s="58">
        <v>0</v>
      </c>
      <c r="H631" s="58">
        <v>0</v>
      </c>
      <c r="I631" s="58"/>
      <c r="J631" s="120">
        <f t="shared" si="15"/>
        <v>0</v>
      </c>
    </row>
    <row r="632" spans="1:10" s="75" customFormat="1" ht="27" x14ac:dyDescent="0.25">
      <c r="A632" s="164">
        <v>5414</v>
      </c>
      <c r="B632" s="78" t="s">
        <v>470</v>
      </c>
      <c r="C632" s="58"/>
      <c r="D632" s="58"/>
      <c r="E632" s="58"/>
      <c r="F632" s="58"/>
      <c r="G632" s="58">
        <v>0</v>
      </c>
      <c r="H632" s="58">
        <v>0</v>
      </c>
      <c r="I632" s="58"/>
      <c r="J632" s="120">
        <f t="shared" si="15"/>
        <v>0</v>
      </c>
    </row>
    <row r="633" spans="1:10" s="75" customFormat="1" ht="13.5" x14ac:dyDescent="0.25">
      <c r="A633" s="164">
        <v>542</v>
      </c>
      <c r="B633" s="78" t="s">
        <v>471</v>
      </c>
      <c r="C633" s="58"/>
      <c r="D633" s="58"/>
      <c r="E633" s="58"/>
      <c r="F633" s="58"/>
      <c r="G633" s="58">
        <v>0</v>
      </c>
      <c r="H633" s="58">
        <v>0</v>
      </c>
      <c r="I633" s="58"/>
      <c r="J633" s="120">
        <f t="shared" si="15"/>
        <v>0</v>
      </c>
    </row>
    <row r="634" spans="1:10" s="75" customFormat="1" ht="13.5" x14ac:dyDescent="0.25">
      <c r="A634" s="164">
        <v>5421</v>
      </c>
      <c r="B634" s="78" t="s">
        <v>472</v>
      </c>
      <c r="C634" s="58"/>
      <c r="D634" s="58"/>
      <c r="E634" s="58"/>
      <c r="F634" s="58"/>
      <c r="G634" s="58">
        <v>0</v>
      </c>
      <c r="H634" s="58">
        <v>0</v>
      </c>
      <c r="I634" s="58"/>
      <c r="J634" s="120">
        <f t="shared" si="15"/>
        <v>0</v>
      </c>
    </row>
    <row r="635" spans="1:10" s="75" customFormat="1" ht="13.5" x14ac:dyDescent="0.25">
      <c r="A635" s="164">
        <v>543</v>
      </c>
      <c r="B635" s="78" t="s">
        <v>473</v>
      </c>
      <c r="C635" s="58"/>
      <c r="D635" s="58"/>
      <c r="E635" s="58"/>
      <c r="F635" s="58"/>
      <c r="G635" s="58">
        <v>0</v>
      </c>
      <c r="H635" s="58">
        <v>0</v>
      </c>
      <c r="I635" s="58"/>
      <c r="J635" s="120">
        <f t="shared" si="15"/>
        <v>0</v>
      </c>
    </row>
    <row r="636" spans="1:10" s="75" customFormat="1" ht="27" x14ac:dyDescent="0.25">
      <c r="A636" s="164">
        <v>5431</v>
      </c>
      <c r="B636" s="78" t="s">
        <v>474</v>
      </c>
      <c r="C636" s="58"/>
      <c r="D636" s="58"/>
      <c r="E636" s="58"/>
      <c r="F636" s="58"/>
      <c r="G636" s="58">
        <v>0</v>
      </c>
      <c r="H636" s="58">
        <v>0</v>
      </c>
      <c r="I636" s="58"/>
      <c r="J636" s="120">
        <f t="shared" si="15"/>
        <v>0</v>
      </c>
    </row>
    <row r="637" spans="1:10" s="75" customFormat="1" ht="27" x14ac:dyDescent="0.25">
      <c r="A637" s="164">
        <v>5432</v>
      </c>
      <c r="B637" s="78" t="s">
        <v>475</v>
      </c>
      <c r="C637" s="58"/>
      <c r="D637" s="58"/>
      <c r="E637" s="58"/>
      <c r="F637" s="58"/>
      <c r="G637" s="58">
        <v>0</v>
      </c>
      <c r="H637" s="58">
        <v>0</v>
      </c>
      <c r="I637" s="58"/>
      <c r="J637" s="120">
        <f t="shared" si="15"/>
        <v>0</v>
      </c>
    </row>
    <row r="638" spans="1:10" s="75" customFormat="1" ht="13.5" x14ac:dyDescent="0.25">
      <c r="A638" s="164">
        <v>544</v>
      </c>
      <c r="B638" s="78" t="s">
        <v>476</v>
      </c>
      <c r="C638" s="58"/>
      <c r="D638" s="58"/>
      <c r="E638" s="58"/>
      <c r="F638" s="58"/>
      <c r="G638" s="58">
        <v>0</v>
      </c>
      <c r="H638" s="58">
        <v>0</v>
      </c>
      <c r="I638" s="58"/>
      <c r="J638" s="120">
        <f t="shared" si="15"/>
        <v>0</v>
      </c>
    </row>
    <row r="639" spans="1:10" s="75" customFormat="1" ht="13.5" x14ac:dyDescent="0.25">
      <c r="A639" s="164">
        <v>5441</v>
      </c>
      <c r="B639" s="78" t="s">
        <v>476</v>
      </c>
      <c r="C639" s="58"/>
      <c r="D639" s="58"/>
      <c r="E639" s="58"/>
      <c r="F639" s="58"/>
      <c r="G639" s="58">
        <v>0</v>
      </c>
      <c r="H639" s="58">
        <v>0</v>
      </c>
      <c r="I639" s="58"/>
      <c r="J639" s="120">
        <f t="shared" si="15"/>
        <v>0</v>
      </c>
    </row>
    <row r="640" spans="1:10" s="75" customFormat="1" ht="13.5" x14ac:dyDescent="0.25">
      <c r="A640" s="164">
        <v>545</v>
      </c>
      <c r="B640" s="78" t="s">
        <v>477</v>
      </c>
      <c r="C640" s="58"/>
      <c r="D640" s="58"/>
      <c r="E640" s="58"/>
      <c r="F640" s="58"/>
      <c r="G640" s="58">
        <v>0</v>
      </c>
      <c r="H640" s="58">
        <v>0</v>
      </c>
      <c r="I640" s="58"/>
      <c r="J640" s="120">
        <f t="shared" si="15"/>
        <v>0</v>
      </c>
    </row>
    <row r="641" spans="1:10" s="75" customFormat="1" ht="27" x14ac:dyDescent="0.25">
      <c r="A641" s="164">
        <v>5451</v>
      </c>
      <c r="B641" s="78" t="s">
        <v>478</v>
      </c>
      <c r="C641" s="58"/>
      <c r="D641" s="58"/>
      <c r="E641" s="58"/>
      <c r="F641" s="58"/>
      <c r="G641" s="58">
        <v>0</v>
      </c>
      <c r="H641" s="58">
        <v>0</v>
      </c>
      <c r="I641" s="58"/>
      <c r="J641" s="120">
        <f t="shared" si="15"/>
        <v>0</v>
      </c>
    </row>
    <row r="642" spans="1:10" s="75" customFormat="1" ht="13.5" x14ac:dyDescent="0.25">
      <c r="A642" s="164">
        <v>5452</v>
      </c>
      <c r="B642" s="78" t="s">
        <v>479</v>
      </c>
      <c r="C642" s="58"/>
      <c r="D642" s="58"/>
      <c r="E642" s="58"/>
      <c r="F642" s="58"/>
      <c r="G642" s="58">
        <v>0</v>
      </c>
      <c r="H642" s="58">
        <v>0</v>
      </c>
      <c r="I642" s="58"/>
      <c r="J642" s="120">
        <f t="shared" si="15"/>
        <v>0</v>
      </c>
    </row>
    <row r="643" spans="1:10" s="75" customFormat="1" ht="13.5" x14ac:dyDescent="0.25">
      <c r="A643" s="164">
        <v>549</v>
      </c>
      <c r="B643" s="78" t="s">
        <v>480</v>
      </c>
      <c r="C643" s="58"/>
      <c r="D643" s="58"/>
      <c r="E643" s="58"/>
      <c r="F643" s="58"/>
      <c r="G643" s="58">
        <v>0</v>
      </c>
      <c r="H643" s="58">
        <v>0</v>
      </c>
      <c r="I643" s="58"/>
      <c r="J643" s="120">
        <f t="shared" si="15"/>
        <v>0</v>
      </c>
    </row>
    <row r="644" spans="1:10" s="75" customFormat="1" ht="13.5" x14ac:dyDescent="0.25">
      <c r="A644" s="164">
        <v>5491</v>
      </c>
      <c r="B644" s="78" t="s">
        <v>481</v>
      </c>
      <c r="C644" s="58"/>
      <c r="D644" s="58"/>
      <c r="E644" s="58"/>
      <c r="F644" s="58"/>
      <c r="G644" s="58">
        <v>0</v>
      </c>
      <c r="H644" s="58">
        <v>0</v>
      </c>
      <c r="I644" s="58"/>
      <c r="J644" s="120">
        <f t="shared" si="15"/>
        <v>0</v>
      </c>
    </row>
    <row r="645" spans="1:10" s="75" customFormat="1" ht="13.5" x14ac:dyDescent="0.25">
      <c r="A645" s="163">
        <v>5500</v>
      </c>
      <c r="B645" s="79" t="s">
        <v>482</v>
      </c>
      <c r="C645" s="58"/>
      <c r="D645" s="58"/>
      <c r="E645" s="58"/>
      <c r="F645" s="58"/>
      <c r="G645" s="58">
        <v>0</v>
      </c>
      <c r="H645" s="58">
        <v>0</v>
      </c>
      <c r="I645" s="58"/>
      <c r="J645" s="120">
        <f t="shared" si="15"/>
        <v>0</v>
      </c>
    </row>
    <row r="646" spans="1:10" s="75" customFormat="1" ht="13.5" x14ac:dyDescent="0.25">
      <c r="A646" s="164">
        <v>551</v>
      </c>
      <c r="B646" s="78" t="s">
        <v>483</v>
      </c>
      <c r="C646" s="58"/>
      <c r="D646" s="58"/>
      <c r="E646" s="58"/>
      <c r="F646" s="58"/>
      <c r="G646" s="58">
        <v>0</v>
      </c>
      <c r="H646" s="58">
        <v>0</v>
      </c>
      <c r="I646" s="58"/>
      <c r="J646" s="120">
        <f t="shared" si="15"/>
        <v>0</v>
      </c>
    </row>
    <row r="647" spans="1:10" s="75" customFormat="1" ht="13.5" x14ac:dyDescent="0.25">
      <c r="A647" s="164">
        <v>5511</v>
      </c>
      <c r="B647" s="78" t="s">
        <v>484</v>
      </c>
      <c r="C647" s="58"/>
      <c r="D647" s="58"/>
      <c r="E647" s="58"/>
      <c r="F647" s="58"/>
      <c r="G647" s="58">
        <v>0</v>
      </c>
      <c r="H647" s="58">
        <v>0</v>
      </c>
      <c r="I647" s="58"/>
      <c r="J647" s="120">
        <f t="shared" si="15"/>
        <v>0</v>
      </c>
    </row>
    <row r="648" spans="1:10" s="75" customFormat="1" ht="13.5" x14ac:dyDescent="0.25">
      <c r="A648" s="163">
        <v>5600</v>
      </c>
      <c r="B648" s="79" t="s">
        <v>485</v>
      </c>
      <c r="C648" s="58"/>
      <c r="D648" s="58"/>
      <c r="E648" s="58"/>
      <c r="F648" s="86"/>
      <c r="G648" s="58">
        <v>0</v>
      </c>
      <c r="H648" s="58">
        <v>0</v>
      </c>
      <c r="I648" s="58"/>
      <c r="J648" s="120">
        <f t="shared" si="15"/>
        <v>0</v>
      </c>
    </row>
    <row r="649" spans="1:10" s="75" customFormat="1" ht="13.5" x14ac:dyDescent="0.25">
      <c r="A649" s="164">
        <v>561</v>
      </c>
      <c r="B649" s="78" t="s">
        <v>486</v>
      </c>
      <c r="C649" s="58"/>
      <c r="D649" s="58"/>
      <c r="E649" s="58"/>
      <c r="F649" s="86"/>
      <c r="G649" s="58">
        <v>0</v>
      </c>
      <c r="H649" s="58">
        <v>0</v>
      </c>
      <c r="I649" s="58"/>
      <c r="J649" s="120">
        <f t="shared" si="15"/>
        <v>0</v>
      </c>
    </row>
    <row r="650" spans="1:10" s="75" customFormat="1" ht="13.5" x14ac:dyDescent="0.25">
      <c r="A650" s="164">
        <v>5611</v>
      </c>
      <c r="B650" s="78" t="s">
        <v>486</v>
      </c>
      <c r="C650" s="58"/>
      <c r="D650" s="58"/>
      <c r="E650" s="58"/>
      <c r="F650" s="58">
        <v>990500</v>
      </c>
      <c r="G650" s="58"/>
      <c r="H650" s="58">
        <v>0</v>
      </c>
      <c r="I650" s="58"/>
      <c r="J650" s="120">
        <f t="shared" si="15"/>
        <v>990500</v>
      </c>
    </row>
    <row r="651" spans="1:10" s="75" customFormat="1" ht="13.5" x14ac:dyDescent="0.25">
      <c r="A651" s="164">
        <v>562</v>
      </c>
      <c r="B651" s="78" t="s">
        <v>487</v>
      </c>
      <c r="C651" s="58"/>
      <c r="D651" s="58"/>
      <c r="E651" s="58"/>
      <c r="F651" s="58">
        <v>0</v>
      </c>
      <c r="G651" s="58"/>
      <c r="H651" s="58">
        <v>0</v>
      </c>
      <c r="I651" s="58"/>
      <c r="J651" s="120">
        <f t="shared" si="15"/>
        <v>0</v>
      </c>
    </row>
    <row r="652" spans="1:10" s="75" customFormat="1" ht="13.5" x14ac:dyDescent="0.25">
      <c r="A652" s="164">
        <v>5621</v>
      </c>
      <c r="B652" s="78" t="s">
        <v>487</v>
      </c>
      <c r="C652" s="58"/>
      <c r="D652" s="58"/>
      <c r="E652" s="58"/>
      <c r="F652" s="58">
        <v>0</v>
      </c>
      <c r="G652" s="58"/>
      <c r="H652" s="58">
        <v>0</v>
      </c>
      <c r="I652" s="58"/>
      <c r="J652" s="120">
        <f t="shared" si="15"/>
        <v>0</v>
      </c>
    </row>
    <row r="653" spans="1:10" s="75" customFormat="1" ht="13.5" x14ac:dyDescent="0.25">
      <c r="A653" s="164">
        <v>563</v>
      </c>
      <c r="B653" s="78" t="s">
        <v>488</v>
      </c>
      <c r="C653" s="58"/>
      <c r="D653" s="58"/>
      <c r="E653" s="58"/>
      <c r="F653" s="58">
        <v>0</v>
      </c>
      <c r="G653" s="58"/>
      <c r="H653" s="58">
        <v>0</v>
      </c>
      <c r="I653" s="58"/>
      <c r="J653" s="120">
        <f t="shared" si="15"/>
        <v>0</v>
      </c>
    </row>
    <row r="654" spans="1:10" s="75" customFormat="1" ht="13.5" x14ac:dyDescent="0.25">
      <c r="A654" s="164">
        <v>5631</v>
      </c>
      <c r="B654" s="78" t="s">
        <v>488</v>
      </c>
      <c r="C654" s="58"/>
      <c r="D654" s="58"/>
      <c r="E654" s="58"/>
      <c r="F654" s="58">
        <v>0</v>
      </c>
      <c r="G654" s="58"/>
      <c r="H654" s="58">
        <v>0</v>
      </c>
      <c r="I654" s="58"/>
      <c r="J654" s="120">
        <f t="shared" si="15"/>
        <v>0</v>
      </c>
    </row>
    <row r="655" spans="1:10" s="75" customFormat="1" ht="27" x14ac:dyDescent="0.25">
      <c r="A655" s="164">
        <v>564</v>
      </c>
      <c r="B655" s="78" t="s">
        <v>489</v>
      </c>
      <c r="C655" s="58"/>
      <c r="D655" s="58"/>
      <c r="E655" s="58"/>
      <c r="F655" s="58">
        <v>0</v>
      </c>
      <c r="G655" s="58"/>
      <c r="H655" s="58">
        <v>0</v>
      </c>
      <c r="I655" s="58"/>
      <c r="J655" s="120">
        <f t="shared" si="15"/>
        <v>0</v>
      </c>
    </row>
    <row r="656" spans="1:10" s="75" customFormat="1" ht="27" x14ac:dyDescent="0.25">
      <c r="A656" s="164">
        <v>5641</v>
      </c>
      <c r="B656" s="78" t="s">
        <v>490</v>
      </c>
      <c r="C656" s="58"/>
      <c r="D656" s="58"/>
      <c r="E656" s="58"/>
      <c r="F656" s="58">
        <v>156069.4723410178</v>
      </c>
      <c r="G656" s="58"/>
      <c r="H656" s="58">
        <v>0</v>
      </c>
      <c r="I656" s="70">
        <f>860400.1-820800.2</f>
        <v>39599.900000000023</v>
      </c>
      <c r="J656" s="120">
        <f t="shared" si="15"/>
        <v>195669.37234101782</v>
      </c>
    </row>
    <row r="657" spans="1:10" s="75" customFormat="1" ht="13.5" x14ac:dyDescent="0.25">
      <c r="A657" s="164">
        <v>565</v>
      </c>
      <c r="B657" s="78" t="s">
        <v>491</v>
      </c>
      <c r="C657" s="58"/>
      <c r="D657" s="58"/>
      <c r="E657" s="58"/>
      <c r="F657" s="58">
        <v>0</v>
      </c>
      <c r="G657" s="58"/>
      <c r="H657" s="58">
        <v>0</v>
      </c>
      <c r="I657" s="58"/>
      <c r="J657" s="120">
        <f t="shared" si="15"/>
        <v>0</v>
      </c>
    </row>
    <row r="658" spans="1:10" s="75" customFormat="1" ht="13.5" x14ac:dyDescent="0.25">
      <c r="A658" s="164">
        <v>5651</v>
      </c>
      <c r="B658" s="78" t="s">
        <v>492</v>
      </c>
      <c r="C658" s="58"/>
      <c r="D658" s="58"/>
      <c r="E658" s="58"/>
      <c r="F658" s="58">
        <v>0</v>
      </c>
      <c r="G658" s="58"/>
      <c r="H658" s="58">
        <v>0</v>
      </c>
      <c r="I658" s="58"/>
      <c r="J658" s="120">
        <f t="shared" si="15"/>
        <v>0</v>
      </c>
    </row>
    <row r="659" spans="1:10" s="75" customFormat="1" ht="27" x14ac:dyDescent="0.25">
      <c r="A659" s="164">
        <v>566</v>
      </c>
      <c r="B659" s="78" t="s">
        <v>493</v>
      </c>
      <c r="C659" s="58"/>
      <c r="D659" s="58"/>
      <c r="E659" s="58"/>
      <c r="F659" s="58">
        <v>0</v>
      </c>
      <c r="G659" s="58"/>
      <c r="H659" s="58">
        <v>0</v>
      </c>
      <c r="I659" s="58"/>
      <c r="J659" s="120">
        <f t="shared" si="15"/>
        <v>0</v>
      </c>
    </row>
    <row r="660" spans="1:10" s="75" customFormat="1" ht="27" x14ac:dyDescent="0.25">
      <c r="A660" s="164">
        <v>5661</v>
      </c>
      <c r="B660" s="78" t="s">
        <v>494</v>
      </c>
      <c r="C660" s="58"/>
      <c r="D660" s="210">
        <f>38781.57-38781.57</f>
        <v>0</v>
      </c>
      <c r="F660" s="86"/>
      <c r="G660" s="210">
        <v>38781.57</v>
      </c>
      <c r="H660" s="58">
        <v>15000</v>
      </c>
      <c r="I660" s="58"/>
      <c r="J660" s="120">
        <f t="shared" si="15"/>
        <v>53781.57</v>
      </c>
    </row>
    <row r="661" spans="1:10" s="75" customFormat="1" ht="13.5" x14ac:dyDescent="0.25">
      <c r="A661" s="164">
        <v>567</v>
      </c>
      <c r="B661" s="78" t="s">
        <v>495</v>
      </c>
      <c r="C661" s="58"/>
      <c r="D661" s="58"/>
      <c r="E661" s="58"/>
      <c r="F661" s="58">
        <v>0</v>
      </c>
      <c r="G661" s="58"/>
      <c r="H661" s="58">
        <v>0</v>
      </c>
      <c r="I661" s="58"/>
      <c r="J661" s="120">
        <f t="shared" si="15"/>
        <v>0</v>
      </c>
    </row>
    <row r="662" spans="1:10" s="75" customFormat="1" ht="13.5" x14ac:dyDescent="0.25">
      <c r="A662" s="164">
        <v>5671</v>
      </c>
      <c r="B662" s="78" t="s">
        <v>496</v>
      </c>
      <c r="C662" s="58"/>
      <c r="D662" s="58"/>
      <c r="E662" s="58"/>
      <c r="F662" s="58">
        <v>70781.570000000007</v>
      </c>
      <c r="G662" s="58"/>
      <c r="H662" s="58">
        <v>110000</v>
      </c>
      <c r="I662" s="58"/>
      <c r="J662" s="120">
        <f t="shared" si="15"/>
        <v>180781.57</v>
      </c>
    </row>
    <row r="663" spans="1:10" s="75" customFormat="1" ht="13.5" x14ac:dyDescent="0.25">
      <c r="A663" s="164">
        <v>5672</v>
      </c>
      <c r="B663" s="78" t="s">
        <v>497</v>
      </c>
      <c r="C663" s="58"/>
      <c r="D663" s="58"/>
      <c r="E663" s="58"/>
      <c r="F663" s="58">
        <v>126000</v>
      </c>
      <c r="G663" s="58"/>
      <c r="H663" s="58">
        <v>0</v>
      </c>
      <c r="I663" s="58"/>
      <c r="J663" s="120">
        <f t="shared" si="15"/>
        <v>126000</v>
      </c>
    </row>
    <row r="664" spans="1:10" s="75" customFormat="1" ht="13.5" x14ac:dyDescent="0.25">
      <c r="A664" s="164">
        <v>569</v>
      </c>
      <c r="B664" s="78" t="s">
        <v>498</v>
      </c>
      <c r="C664" s="58"/>
      <c r="D664" s="58"/>
      <c r="E664" s="58"/>
      <c r="F664" s="58">
        <v>0</v>
      </c>
      <c r="G664" s="58"/>
      <c r="H664" s="58">
        <v>0</v>
      </c>
      <c r="I664" s="58"/>
      <c r="J664" s="120">
        <f t="shared" si="15"/>
        <v>0</v>
      </c>
    </row>
    <row r="665" spans="1:10" s="75" customFormat="1" ht="13.5" x14ac:dyDescent="0.25">
      <c r="A665" s="164">
        <v>5691</v>
      </c>
      <c r="B665" s="78" t="s">
        <v>499</v>
      </c>
      <c r="C665" s="58"/>
      <c r="D665" s="58"/>
      <c r="E665" s="58"/>
      <c r="F665" s="58">
        <v>0</v>
      </c>
      <c r="G665" s="58"/>
      <c r="H665" s="58">
        <v>0</v>
      </c>
      <c r="I665" s="58"/>
      <c r="J665" s="120">
        <f t="shared" si="15"/>
        <v>0</v>
      </c>
    </row>
    <row r="666" spans="1:10" s="75" customFormat="1" ht="13.5" x14ac:dyDescent="0.25">
      <c r="A666" s="164">
        <v>5692</v>
      </c>
      <c r="B666" s="78" t="s">
        <v>500</v>
      </c>
      <c r="C666" s="58"/>
      <c r="D666" s="58"/>
      <c r="E666" s="58"/>
      <c r="F666" s="58">
        <v>140000</v>
      </c>
      <c r="G666" s="58"/>
      <c r="H666" s="58">
        <v>0</v>
      </c>
      <c r="I666" s="58"/>
      <c r="J666" s="120">
        <f t="shared" si="15"/>
        <v>140000</v>
      </c>
    </row>
    <row r="667" spans="1:10" s="75" customFormat="1" ht="13.5" x14ac:dyDescent="0.25">
      <c r="A667" s="164">
        <v>5693</v>
      </c>
      <c r="B667" s="78" t="s">
        <v>501</v>
      </c>
      <c r="C667" s="58"/>
      <c r="D667" s="58"/>
      <c r="E667" s="58"/>
      <c r="F667" s="86"/>
      <c r="G667" s="58">
        <v>0</v>
      </c>
      <c r="H667" s="58">
        <v>0</v>
      </c>
      <c r="I667" s="58"/>
      <c r="J667" s="120">
        <f t="shared" si="15"/>
        <v>0</v>
      </c>
    </row>
    <row r="668" spans="1:10" s="75" customFormat="1" ht="13.5" x14ac:dyDescent="0.25">
      <c r="A668" s="164">
        <v>5694</v>
      </c>
      <c r="B668" s="78" t="s">
        <v>502</v>
      </c>
      <c r="C668" s="58"/>
      <c r="D668" s="58"/>
      <c r="E668" s="58"/>
      <c r="F668" s="58">
        <v>559200</v>
      </c>
      <c r="G668" s="58"/>
      <c r="H668" s="58">
        <v>0</v>
      </c>
      <c r="I668" s="58"/>
      <c r="J668" s="120">
        <f t="shared" si="15"/>
        <v>559200</v>
      </c>
    </row>
    <row r="669" spans="1:10" s="75" customFormat="1" ht="13.5" x14ac:dyDescent="0.25">
      <c r="A669" s="163">
        <v>5700</v>
      </c>
      <c r="B669" s="79" t="s">
        <v>503</v>
      </c>
      <c r="C669" s="58"/>
      <c r="D669" s="58"/>
      <c r="E669" s="58"/>
      <c r="F669" s="86"/>
      <c r="G669" s="58">
        <v>0</v>
      </c>
      <c r="H669" s="58">
        <v>0</v>
      </c>
      <c r="I669" s="58"/>
      <c r="J669" s="120">
        <f t="shared" si="15"/>
        <v>0</v>
      </c>
    </row>
    <row r="670" spans="1:10" s="75" customFormat="1" ht="13.5" x14ac:dyDescent="0.25">
      <c r="A670" s="164">
        <v>571</v>
      </c>
      <c r="B670" s="78" t="s">
        <v>504</v>
      </c>
      <c r="C670" s="58"/>
      <c r="D670" s="58"/>
      <c r="E670" s="58"/>
      <c r="F670" s="58"/>
      <c r="G670" s="58">
        <v>0</v>
      </c>
      <c r="H670" s="58">
        <v>0</v>
      </c>
      <c r="I670" s="58"/>
      <c r="J670" s="120">
        <f t="shared" si="15"/>
        <v>0</v>
      </c>
    </row>
    <row r="671" spans="1:10" s="75" customFormat="1" ht="13.5" x14ac:dyDescent="0.25">
      <c r="A671" s="164">
        <v>5711</v>
      </c>
      <c r="B671" s="78" t="s">
        <v>504</v>
      </c>
      <c r="C671" s="58"/>
      <c r="D671" s="58"/>
      <c r="E671" s="58"/>
      <c r="F671" s="58"/>
      <c r="G671" s="58">
        <v>0</v>
      </c>
      <c r="H671" s="58">
        <v>0</v>
      </c>
      <c r="I671" s="58"/>
      <c r="J671" s="120">
        <f t="shared" si="15"/>
        <v>0</v>
      </c>
    </row>
    <row r="672" spans="1:10" s="75" customFormat="1" ht="13.5" x14ac:dyDescent="0.25">
      <c r="A672" s="164">
        <v>572</v>
      </c>
      <c r="B672" s="78" t="s">
        <v>505</v>
      </c>
      <c r="C672" s="58"/>
      <c r="D672" s="58"/>
      <c r="E672" s="58"/>
      <c r="F672" s="58"/>
      <c r="G672" s="58">
        <v>0</v>
      </c>
      <c r="H672" s="58">
        <v>0</v>
      </c>
      <c r="I672" s="58"/>
      <c r="J672" s="120">
        <f t="shared" si="15"/>
        <v>0</v>
      </c>
    </row>
    <row r="673" spans="1:10" s="75" customFormat="1" ht="13.5" x14ac:dyDescent="0.25">
      <c r="A673" s="164">
        <v>5721</v>
      </c>
      <c r="B673" s="78" t="s">
        <v>506</v>
      </c>
      <c r="C673" s="58"/>
      <c r="D673" s="58"/>
      <c r="E673" s="58"/>
      <c r="F673" s="58"/>
      <c r="G673" s="58">
        <v>0</v>
      </c>
      <c r="H673" s="58">
        <v>0</v>
      </c>
      <c r="I673" s="58"/>
      <c r="J673" s="120">
        <f t="shared" si="15"/>
        <v>0</v>
      </c>
    </row>
    <row r="674" spans="1:10" s="75" customFormat="1" ht="13.5" x14ac:dyDescent="0.25">
      <c r="A674" s="164">
        <v>573</v>
      </c>
      <c r="B674" s="78" t="s">
        <v>507</v>
      </c>
      <c r="C674" s="58"/>
      <c r="D674" s="58"/>
      <c r="E674" s="58"/>
      <c r="F674" s="58"/>
      <c r="G674" s="58">
        <v>0</v>
      </c>
      <c r="H674" s="58">
        <v>0</v>
      </c>
      <c r="I674" s="58"/>
      <c r="J674" s="120">
        <f t="shared" si="15"/>
        <v>0</v>
      </c>
    </row>
    <row r="675" spans="1:10" s="75" customFormat="1" ht="13.5" x14ac:dyDescent="0.25">
      <c r="A675" s="164">
        <v>5731</v>
      </c>
      <c r="B675" s="78" t="s">
        <v>507</v>
      </c>
      <c r="C675" s="58"/>
      <c r="D675" s="58"/>
      <c r="E675" s="58"/>
      <c r="F675" s="58"/>
      <c r="G675" s="58">
        <v>0</v>
      </c>
      <c r="H675" s="58">
        <v>0</v>
      </c>
      <c r="I675" s="58"/>
      <c r="J675" s="120">
        <f t="shared" si="15"/>
        <v>0</v>
      </c>
    </row>
    <row r="676" spans="1:10" s="75" customFormat="1" ht="13.5" x14ac:dyDescent="0.25">
      <c r="A676" s="164">
        <v>574</v>
      </c>
      <c r="B676" s="78" t="s">
        <v>508</v>
      </c>
      <c r="C676" s="58"/>
      <c r="D676" s="58"/>
      <c r="E676" s="58"/>
      <c r="F676" s="58"/>
      <c r="G676" s="58">
        <v>0</v>
      </c>
      <c r="H676" s="58">
        <v>0</v>
      </c>
      <c r="I676" s="58"/>
      <c r="J676" s="120">
        <f t="shared" si="15"/>
        <v>0</v>
      </c>
    </row>
    <row r="677" spans="1:10" s="75" customFormat="1" ht="13.5" x14ac:dyDescent="0.25">
      <c r="A677" s="164">
        <v>5741</v>
      </c>
      <c r="B677" s="78" t="s">
        <v>508</v>
      </c>
      <c r="C677" s="58"/>
      <c r="D677" s="58"/>
      <c r="E677" s="58"/>
      <c r="F677" s="58"/>
      <c r="G677" s="58">
        <v>0</v>
      </c>
      <c r="H677" s="58">
        <v>0</v>
      </c>
      <c r="I677" s="58"/>
      <c r="J677" s="120">
        <f t="shared" si="15"/>
        <v>0</v>
      </c>
    </row>
    <row r="678" spans="1:10" s="75" customFormat="1" ht="13.5" x14ac:dyDescent="0.25">
      <c r="A678" s="164">
        <v>575</v>
      </c>
      <c r="B678" s="78" t="s">
        <v>509</v>
      </c>
      <c r="C678" s="58"/>
      <c r="D678" s="58"/>
      <c r="E678" s="58"/>
      <c r="F678" s="58"/>
      <c r="G678" s="58">
        <v>0</v>
      </c>
      <c r="H678" s="58">
        <v>0</v>
      </c>
      <c r="I678" s="58"/>
      <c r="J678" s="120">
        <f t="shared" si="15"/>
        <v>0</v>
      </c>
    </row>
    <row r="679" spans="1:10" s="75" customFormat="1" ht="13.5" x14ac:dyDescent="0.25">
      <c r="A679" s="164">
        <v>5751</v>
      </c>
      <c r="B679" s="78" t="s">
        <v>509</v>
      </c>
      <c r="C679" s="58"/>
      <c r="D679" s="58"/>
      <c r="E679" s="58"/>
      <c r="F679" s="58"/>
      <c r="G679" s="58">
        <v>0</v>
      </c>
      <c r="H679" s="58">
        <v>0</v>
      </c>
      <c r="I679" s="58"/>
      <c r="J679" s="120">
        <f t="shared" si="15"/>
        <v>0</v>
      </c>
    </row>
    <row r="680" spans="1:10" s="75" customFormat="1" ht="13.5" x14ac:dyDescent="0.25">
      <c r="A680" s="164">
        <v>576</v>
      </c>
      <c r="B680" s="78" t="s">
        <v>510</v>
      </c>
      <c r="C680" s="58"/>
      <c r="D680" s="58"/>
      <c r="E680" s="58"/>
      <c r="F680" s="58"/>
      <c r="G680" s="58">
        <v>0</v>
      </c>
      <c r="H680" s="58">
        <v>0</v>
      </c>
      <c r="I680" s="58"/>
      <c r="J680" s="120">
        <f t="shared" si="15"/>
        <v>0</v>
      </c>
    </row>
    <row r="681" spans="1:10" s="75" customFormat="1" ht="13.5" x14ac:dyDescent="0.25">
      <c r="A681" s="164">
        <v>5761</v>
      </c>
      <c r="B681" s="78" t="s">
        <v>511</v>
      </c>
      <c r="C681" s="58"/>
      <c r="D681" s="58"/>
      <c r="E681" s="58"/>
      <c r="F681" s="58"/>
      <c r="G681" s="58">
        <v>0</v>
      </c>
      <c r="H681" s="58">
        <v>0</v>
      </c>
      <c r="I681" s="58"/>
      <c r="J681" s="120">
        <f t="shared" si="15"/>
        <v>0</v>
      </c>
    </row>
    <row r="682" spans="1:10" s="75" customFormat="1" ht="13.5" x14ac:dyDescent="0.25">
      <c r="A682" s="164">
        <v>577</v>
      </c>
      <c r="B682" s="78" t="s">
        <v>512</v>
      </c>
      <c r="C682" s="58"/>
      <c r="D682" s="58"/>
      <c r="E682" s="58"/>
      <c r="F682" s="58"/>
      <c r="G682" s="58">
        <v>0</v>
      </c>
      <c r="H682" s="58">
        <v>0</v>
      </c>
      <c r="I682" s="58"/>
      <c r="J682" s="120">
        <f t="shared" si="15"/>
        <v>0</v>
      </c>
    </row>
    <row r="683" spans="1:10" s="75" customFormat="1" ht="13.5" x14ac:dyDescent="0.25">
      <c r="A683" s="164">
        <v>5771</v>
      </c>
      <c r="B683" s="78" t="s">
        <v>513</v>
      </c>
      <c r="C683" s="58"/>
      <c r="D683" s="58"/>
      <c r="E683" s="58"/>
      <c r="F683" s="58"/>
      <c r="G683" s="58">
        <v>0</v>
      </c>
      <c r="H683" s="58">
        <v>0</v>
      </c>
      <c r="I683" s="58"/>
      <c r="J683" s="120">
        <f t="shared" si="15"/>
        <v>0</v>
      </c>
    </row>
    <row r="684" spans="1:10" s="75" customFormat="1" ht="13.5" x14ac:dyDescent="0.25">
      <c r="A684" s="164">
        <v>578</v>
      </c>
      <c r="B684" s="78" t="s">
        <v>514</v>
      </c>
      <c r="C684" s="58"/>
      <c r="D684" s="58"/>
      <c r="E684" s="58"/>
      <c r="F684" s="58"/>
      <c r="G684" s="58">
        <v>0</v>
      </c>
      <c r="H684" s="58">
        <v>0</v>
      </c>
      <c r="I684" s="58"/>
      <c r="J684" s="120">
        <f t="shared" ref="J684:J718" si="16">SUM(C684:I684)</f>
        <v>0</v>
      </c>
    </row>
    <row r="685" spans="1:10" s="75" customFormat="1" ht="13.5" x14ac:dyDescent="0.25">
      <c r="A685" s="164">
        <v>5781</v>
      </c>
      <c r="B685" s="78" t="s">
        <v>514</v>
      </c>
      <c r="C685" s="58"/>
      <c r="D685" s="58"/>
      <c r="E685" s="58"/>
      <c r="F685" s="58"/>
      <c r="G685" s="58">
        <v>0</v>
      </c>
      <c r="H685" s="58">
        <v>0</v>
      </c>
      <c r="I685" s="58"/>
      <c r="J685" s="120">
        <f t="shared" si="16"/>
        <v>0</v>
      </c>
    </row>
    <row r="686" spans="1:10" s="75" customFormat="1" ht="13.5" x14ac:dyDescent="0.25">
      <c r="A686" s="164">
        <v>579</v>
      </c>
      <c r="B686" s="78" t="s">
        <v>515</v>
      </c>
      <c r="C686" s="58"/>
      <c r="D686" s="58"/>
      <c r="E686" s="58"/>
      <c r="F686" s="58"/>
      <c r="G686" s="58">
        <v>0</v>
      </c>
      <c r="H686" s="58">
        <v>0</v>
      </c>
      <c r="I686" s="58"/>
      <c r="J686" s="120">
        <f t="shared" si="16"/>
        <v>0</v>
      </c>
    </row>
    <row r="687" spans="1:10" s="75" customFormat="1" ht="13.5" x14ac:dyDescent="0.25">
      <c r="A687" s="164">
        <v>5791</v>
      </c>
      <c r="B687" s="78" t="s">
        <v>515</v>
      </c>
      <c r="C687" s="58"/>
      <c r="D687" s="58"/>
      <c r="E687" s="58"/>
      <c r="F687" s="58"/>
      <c r="G687" s="58">
        <v>0</v>
      </c>
      <c r="H687" s="58">
        <v>0</v>
      </c>
      <c r="I687" s="58"/>
      <c r="J687" s="120">
        <f t="shared" si="16"/>
        <v>0</v>
      </c>
    </row>
    <row r="688" spans="1:10" s="75" customFormat="1" ht="13.5" x14ac:dyDescent="0.25">
      <c r="A688" s="163">
        <v>5800</v>
      </c>
      <c r="B688" s="79" t="s">
        <v>516</v>
      </c>
      <c r="C688" s="58"/>
      <c r="D688" s="58"/>
      <c r="E688" s="58"/>
      <c r="F688" s="58"/>
      <c r="G688" s="58">
        <v>0</v>
      </c>
      <c r="H688" s="58">
        <v>0</v>
      </c>
      <c r="I688" s="58"/>
      <c r="J688" s="120">
        <f t="shared" si="16"/>
        <v>0</v>
      </c>
    </row>
    <row r="689" spans="1:10" s="75" customFormat="1" ht="13.5" x14ac:dyDescent="0.25">
      <c r="A689" s="164">
        <v>581</v>
      </c>
      <c r="B689" s="78" t="s">
        <v>517</v>
      </c>
      <c r="C689" s="58"/>
      <c r="D689" s="58"/>
      <c r="E689" s="58"/>
      <c r="F689" s="58"/>
      <c r="G689" s="58">
        <v>0</v>
      </c>
      <c r="H689" s="58">
        <v>0</v>
      </c>
      <c r="I689" s="58"/>
      <c r="J689" s="120">
        <f t="shared" si="16"/>
        <v>0</v>
      </c>
    </row>
    <row r="690" spans="1:10" s="75" customFormat="1" ht="13.5" x14ac:dyDescent="0.25">
      <c r="A690" s="164">
        <v>5811</v>
      </c>
      <c r="B690" s="78" t="s">
        <v>517</v>
      </c>
      <c r="C690" s="58"/>
      <c r="D690" s="58"/>
      <c r="E690" s="58"/>
      <c r="F690" s="58"/>
      <c r="G690" s="58">
        <v>0</v>
      </c>
      <c r="H690" s="58">
        <v>0</v>
      </c>
      <c r="I690" s="58"/>
      <c r="J690" s="120">
        <f t="shared" si="16"/>
        <v>0</v>
      </c>
    </row>
    <row r="691" spans="1:10" s="75" customFormat="1" ht="13.5" x14ac:dyDescent="0.25">
      <c r="A691" s="164">
        <v>582</v>
      </c>
      <c r="B691" s="78" t="s">
        <v>518</v>
      </c>
      <c r="C691" s="58"/>
      <c r="D691" s="58"/>
      <c r="E691" s="58"/>
      <c r="F691" s="58"/>
      <c r="G691" s="58">
        <v>0</v>
      </c>
      <c r="H691" s="58">
        <v>0</v>
      </c>
      <c r="I691" s="58"/>
      <c r="J691" s="120">
        <f t="shared" si="16"/>
        <v>0</v>
      </c>
    </row>
    <row r="692" spans="1:10" s="75" customFormat="1" ht="13.5" x14ac:dyDescent="0.25">
      <c r="A692" s="164">
        <v>5821</v>
      </c>
      <c r="B692" s="78" t="s">
        <v>518</v>
      </c>
      <c r="C692" s="58"/>
      <c r="D692" s="58"/>
      <c r="E692" s="58"/>
      <c r="F692" s="58"/>
      <c r="G692" s="58">
        <v>0</v>
      </c>
      <c r="H692" s="58">
        <v>0</v>
      </c>
      <c r="I692" s="58"/>
      <c r="J692" s="120">
        <f t="shared" si="16"/>
        <v>0</v>
      </c>
    </row>
    <row r="693" spans="1:10" s="75" customFormat="1" ht="13.5" x14ac:dyDescent="0.25">
      <c r="A693" s="164">
        <v>583</v>
      </c>
      <c r="B693" s="78" t="s">
        <v>519</v>
      </c>
      <c r="C693" s="58"/>
      <c r="D693" s="58"/>
      <c r="E693" s="58"/>
      <c r="F693" s="58"/>
      <c r="G693" s="58">
        <v>0</v>
      </c>
      <c r="H693" s="58">
        <v>0</v>
      </c>
      <c r="I693" s="58"/>
      <c r="J693" s="120">
        <f t="shared" si="16"/>
        <v>0</v>
      </c>
    </row>
    <row r="694" spans="1:10" s="75" customFormat="1" ht="13.5" x14ac:dyDescent="0.25">
      <c r="A694" s="164">
        <v>5831</v>
      </c>
      <c r="B694" s="78" t="s">
        <v>520</v>
      </c>
      <c r="C694" s="58"/>
      <c r="D694" s="58"/>
      <c r="E694" s="58"/>
      <c r="F694" s="58"/>
      <c r="G694" s="58">
        <v>0</v>
      </c>
      <c r="H694" s="58">
        <v>0</v>
      </c>
      <c r="I694" s="58"/>
      <c r="J694" s="120">
        <f t="shared" si="16"/>
        <v>0</v>
      </c>
    </row>
    <row r="695" spans="1:10" s="75" customFormat="1" ht="13.5" x14ac:dyDescent="0.25">
      <c r="A695" s="164">
        <v>589</v>
      </c>
      <c r="B695" s="78" t="s">
        <v>521</v>
      </c>
      <c r="C695" s="58"/>
      <c r="D695" s="58"/>
      <c r="E695" s="58"/>
      <c r="F695" s="58"/>
      <c r="G695" s="58">
        <v>0</v>
      </c>
      <c r="H695" s="58">
        <v>0</v>
      </c>
      <c r="I695" s="58"/>
      <c r="J695" s="120">
        <f t="shared" si="16"/>
        <v>0</v>
      </c>
    </row>
    <row r="696" spans="1:10" s="75" customFormat="1" ht="27" x14ac:dyDescent="0.25">
      <c r="A696" s="164">
        <v>5891</v>
      </c>
      <c r="B696" s="78" t="s">
        <v>522</v>
      </c>
      <c r="C696" s="58"/>
      <c r="D696" s="58"/>
      <c r="E696" s="58"/>
      <c r="F696" s="58"/>
      <c r="G696" s="58">
        <v>0</v>
      </c>
      <c r="H696" s="58">
        <v>0</v>
      </c>
      <c r="I696" s="58"/>
      <c r="J696" s="120">
        <f t="shared" si="16"/>
        <v>0</v>
      </c>
    </row>
    <row r="697" spans="1:10" s="75" customFormat="1" ht="27" x14ac:dyDescent="0.25">
      <c r="A697" s="164">
        <v>5892</v>
      </c>
      <c r="B697" s="78" t="s">
        <v>523</v>
      </c>
      <c r="C697" s="58"/>
      <c r="D697" s="58"/>
      <c r="E697" s="58"/>
      <c r="F697" s="58"/>
      <c r="G697" s="58">
        <v>0</v>
      </c>
      <c r="H697" s="58">
        <v>0</v>
      </c>
      <c r="I697" s="58"/>
      <c r="J697" s="120">
        <f t="shared" si="16"/>
        <v>0</v>
      </c>
    </row>
    <row r="698" spans="1:10" s="75" customFormat="1" ht="13.5" x14ac:dyDescent="0.25">
      <c r="A698" s="164">
        <v>5893</v>
      </c>
      <c r="B698" s="78" t="s">
        <v>524</v>
      </c>
      <c r="C698" s="58"/>
      <c r="D698" s="58"/>
      <c r="E698" s="58"/>
      <c r="F698" s="58"/>
      <c r="G698" s="58">
        <v>0</v>
      </c>
      <c r="H698" s="58">
        <v>0</v>
      </c>
      <c r="I698" s="58"/>
      <c r="J698" s="120">
        <f t="shared" si="16"/>
        <v>0</v>
      </c>
    </row>
    <row r="699" spans="1:10" s="75" customFormat="1" ht="13.5" x14ac:dyDescent="0.25">
      <c r="A699" s="164">
        <v>5894</v>
      </c>
      <c r="B699" s="78" t="s">
        <v>521</v>
      </c>
      <c r="C699" s="58"/>
      <c r="D699" s="58"/>
      <c r="E699" s="58"/>
      <c r="F699" s="58"/>
      <c r="G699" s="58">
        <v>0</v>
      </c>
      <c r="H699" s="58">
        <v>0</v>
      </c>
      <c r="I699" s="58"/>
      <c r="J699" s="120">
        <f t="shared" si="16"/>
        <v>0</v>
      </c>
    </row>
    <row r="700" spans="1:10" s="75" customFormat="1" ht="13.5" x14ac:dyDescent="0.25">
      <c r="A700" s="163">
        <v>5900</v>
      </c>
      <c r="B700" s="79" t="s">
        <v>525</v>
      </c>
      <c r="C700" s="58"/>
      <c r="D700" s="58"/>
      <c r="E700" s="58"/>
      <c r="F700" s="58"/>
      <c r="G700" s="58">
        <v>0</v>
      </c>
      <c r="H700" s="58">
        <v>0</v>
      </c>
      <c r="I700" s="58"/>
      <c r="J700" s="120">
        <f t="shared" si="16"/>
        <v>0</v>
      </c>
    </row>
    <row r="701" spans="1:10" s="75" customFormat="1" ht="13.5" x14ac:dyDescent="0.25">
      <c r="A701" s="164">
        <v>591</v>
      </c>
      <c r="B701" s="78" t="s">
        <v>526</v>
      </c>
      <c r="C701" s="58"/>
      <c r="D701" s="58"/>
      <c r="E701" s="58"/>
      <c r="F701" s="58"/>
      <c r="G701" s="58">
        <v>0</v>
      </c>
      <c r="H701" s="58">
        <v>0</v>
      </c>
      <c r="I701" s="58"/>
      <c r="J701" s="120">
        <f t="shared" si="16"/>
        <v>0</v>
      </c>
    </row>
    <row r="702" spans="1:10" s="75" customFormat="1" ht="13.5" x14ac:dyDescent="0.25">
      <c r="A702" s="164">
        <v>5911</v>
      </c>
      <c r="B702" s="78" t="s">
        <v>526</v>
      </c>
      <c r="C702" s="58"/>
      <c r="D702" s="58"/>
      <c r="E702" s="58"/>
      <c r="F702" s="58"/>
      <c r="G702" s="58">
        <v>0</v>
      </c>
      <c r="H702" s="58">
        <v>0</v>
      </c>
      <c r="I702" s="58"/>
      <c r="J702" s="120">
        <f t="shared" si="16"/>
        <v>0</v>
      </c>
    </row>
    <row r="703" spans="1:10" s="75" customFormat="1" ht="13.5" x14ac:dyDescent="0.25">
      <c r="A703" s="164">
        <v>592</v>
      </c>
      <c r="B703" s="78" t="s">
        <v>527</v>
      </c>
      <c r="C703" s="58"/>
      <c r="D703" s="58"/>
      <c r="E703" s="58"/>
      <c r="F703" s="58"/>
      <c r="G703" s="58">
        <v>0</v>
      </c>
      <c r="H703" s="58">
        <v>0</v>
      </c>
      <c r="I703" s="58"/>
      <c r="J703" s="120">
        <f t="shared" si="16"/>
        <v>0</v>
      </c>
    </row>
    <row r="704" spans="1:10" s="75" customFormat="1" ht="13.5" x14ac:dyDescent="0.25">
      <c r="A704" s="164">
        <v>5921</v>
      </c>
      <c r="B704" s="78" t="s">
        <v>527</v>
      </c>
      <c r="C704" s="58"/>
      <c r="D704" s="58"/>
      <c r="E704" s="58"/>
      <c r="F704" s="58"/>
      <c r="G704" s="58">
        <v>0</v>
      </c>
      <c r="H704" s="58">
        <v>0</v>
      </c>
      <c r="I704" s="58"/>
      <c r="J704" s="120">
        <f t="shared" si="16"/>
        <v>0</v>
      </c>
    </row>
    <row r="705" spans="1:10" s="75" customFormat="1" ht="13.5" x14ac:dyDescent="0.25">
      <c r="A705" s="164">
        <v>593</v>
      </c>
      <c r="B705" s="78" t="s">
        <v>528</v>
      </c>
      <c r="C705" s="58"/>
      <c r="D705" s="58"/>
      <c r="E705" s="58"/>
      <c r="F705" s="58"/>
      <c r="G705" s="58">
        <v>0</v>
      </c>
      <c r="H705" s="58">
        <v>0</v>
      </c>
      <c r="I705" s="58"/>
      <c r="J705" s="120">
        <f t="shared" si="16"/>
        <v>0</v>
      </c>
    </row>
    <row r="706" spans="1:10" s="75" customFormat="1" ht="13.5" x14ac:dyDescent="0.25">
      <c r="A706" s="164">
        <v>5931</v>
      </c>
      <c r="B706" s="78" t="s">
        <v>528</v>
      </c>
      <c r="C706" s="58"/>
      <c r="D706" s="58"/>
      <c r="E706" s="58"/>
      <c r="F706" s="58"/>
      <c r="G706" s="58">
        <v>0</v>
      </c>
      <c r="H706" s="58">
        <v>0</v>
      </c>
      <c r="I706" s="58"/>
      <c r="J706" s="120">
        <f t="shared" si="16"/>
        <v>0</v>
      </c>
    </row>
    <row r="707" spans="1:10" s="75" customFormat="1" ht="13.5" x14ac:dyDescent="0.25">
      <c r="A707" s="164">
        <v>594</v>
      </c>
      <c r="B707" s="78" t="s">
        <v>529</v>
      </c>
      <c r="C707" s="58"/>
      <c r="D707" s="58"/>
      <c r="E707" s="58"/>
      <c r="F707" s="58"/>
      <c r="G707" s="58">
        <v>0</v>
      </c>
      <c r="H707" s="58">
        <v>0</v>
      </c>
      <c r="I707" s="58"/>
      <c r="J707" s="120">
        <f t="shared" si="16"/>
        <v>0</v>
      </c>
    </row>
    <row r="708" spans="1:10" s="75" customFormat="1" ht="13.5" x14ac:dyDescent="0.25">
      <c r="A708" s="164">
        <v>5941</v>
      </c>
      <c r="B708" s="78" t="s">
        <v>529</v>
      </c>
      <c r="C708" s="58"/>
      <c r="D708" s="58"/>
      <c r="E708" s="58"/>
      <c r="F708" s="58"/>
      <c r="G708" s="58">
        <v>0</v>
      </c>
      <c r="H708" s="58">
        <v>0</v>
      </c>
      <c r="I708" s="58"/>
      <c r="J708" s="120">
        <f t="shared" si="16"/>
        <v>0</v>
      </c>
    </row>
    <row r="709" spans="1:10" s="75" customFormat="1" ht="13.5" x14ac:dyDescent="0.25">
      <c r="A709" s="164">
        <v>595</v>
      </c>
      <c r="B709" s="78" t="s">
        <v>530</v>
      </c>
      <c r="C709" s="58"/>
      <c r="D709" s="58"/>
      <c r="E709" s="58"/>
      <c r="F709" s="58"/>
      <c r="G709" s="58">
        <v>0</v>
      </c>
      <c r="H709" s="58">
        <v>0</v>
      </c>
      <c r="I709" s="58"/>
      <c r="J709" s="120">
        <f t="shared" si="16"/>
        <v>0</v>
      </c>
    </row>
    <row r="710" spans="1:10" s="75" customFormat="1" ht="13.5" x14ac:dyDescent="0.25">
      <c r="A710" s="164">
        <v>5951</v>
      </c>
      <c r="B710" s="78" t="s">
        <v>530</v>
      </c>
      <c r="C710" s="58"/>
      <c r="D710" s="58"/>
      <c r="E710" s="58"/>
      <c r="F710" s="58"/>
      <c r="G710" s="58">
        <v>0</v>
      </c>
      <c r="H710" s="58">
        <v>0</v>
      </c>
      <c r="I710" s="58"/>
      <c r="J710" s="120">
        <f t="shared" si="16"/>
        <v>0</v>
      </c>
    </row>
    <row r="711" spans="1:10" s="75" customFormat="1" ht="13.5" x14ac:dyDescent="0.25">
      <c r="A711" s="164">
        <v>596</v>
      </c>
      <c r="B711" s="78" t="s">
        <v>531</v>
      </c>
      <c r="C711" s="58"/>
      <c r="D711" s="58"/>
      <c r="E711" s="58"/>
      <c r="F711" s="58"/>
      <c r="G711" s="58">
        <v>0</v>
      </c>
      <c r="H711" s="58">
        <v>0</v>
      </c>
      <c r="I711" s="58"/>
      <c r="J711" s="120">
        <f t="shared" si="16"/>
        <v>0</v>
      </c>
    </row>
    <row r="712" spans="1:10" s="75" customFormat="1" ht="13.5" x14ac:dyDescent="0.25">
      <c r="A712" s="164">
        <v>5961</v>
      </c>
      <c r="B712" s="78" t="s">
        <v>531</v>
      </c>
      <c r="C712" s="58"/>
      <c r="D712" s="58"/>
      <c r="E712" s="58"/>
      <c r="F712" s="58"/>
      <c r="G712" s="58">
        <v>0</v>
      </c>
      <c r="H712" s="58">
        <v>0</v>
      </c>
      <c r="I712" s="58"/>
      <c r="J712" s="120">
        <f t="shared" si="16"/>
        <v>0</v>
      </c>
    </row>
    <row r="713" spans="1:10" s="75" customFormat="1" ht="13.5" x14ac:dyDescent="0.25">
      <c r="A713" s="164">
        <v>597</v>
      </c>
      <c r="B713" s="78" t="s">
        <v>532</v>
      </c>
      <c r="C713" s="58"/>
      <c r="D713" s="58"/>
      <c r="E713" s="58"/>
      <c r="F713" s="58"/>
      <c r="G713" s="58">
        <v>0</v>
      </c>
      <c r="H713" s="58">
        <v>0</v>
      </c>
      <c r="I713" s="58"/>
      <c r="J713" s="120">
        <f t="shared" si="16"/>
        <v>0</v>
      </c>
    </row>
    <row r="714" spans="1:10" s="75" customFormat="1" ht="13.5" x14ac:dyDescent="0.25">
      <c r="A714" s="164">
        <v>5971</v>
      </c>
      <c r="B714" s="78" t="s">
        <v>532</v>
      </c>
      <c r="C714" s="58"/>
      <c r="D714" s="58"/>
      <c r="E714" s="58">
        <v>10000</v>
      </c>
      <c r="F714" s="58">
        <v>320000</v>
      </c>
      <c r="G714" s="58"/>
      <c r="H714" s="58">
        <v>0</v>
      </c>
      <c r="I714" s="58"/>
      <c r="J714" s="120">
        <f t="shared" si="16"/>
        <v>330000</v>
      </c>
    </row>
    <row r="715" spans="1:10" s="75" customFormat="1" ht="13.5" x14ac:dyDescent="0.25">
      <c r="A715" s="164">
        <v>598</v>
      </c>
      <c r="B715" s="78" t="s">
        <v>533</v>
      </c>
      <c r="C715" s="58"/>
      <c r="D715" s="58"/>
      <c r="E715" s="58"/>
      <c r="F715" s="58"/>
      <c r="G715" s="58">
        <v>0</v>
      </c>
      <c r="H715" s="58">
        <v>0</v>
      </c>
      <c r="I715" s="58"/>
      <c r="J715" s="120">
        <f t="shared" si="16"/>
        <v>0</v>
      </c>
    </row>
    <row r="716" spans="1:10" s="75" customFormat="1" ht="13.5" x14ac:dyDescent="0.25">
      <c r="A716" s="164">
        <v>5981</v>
      </c>
      <c r="B716" s="78" t="s">
        <v>533</v>
      </c>
      <c r="C716" s="58"/>
      <c r="D716" s="58"/>
      <c r="E716" s="58"/>
      <c r="F716" s="58"/>
      <c r="G716" s="58">
        <v>0</v>
      </c>
      <c r="H716" s="58">
        <v>0</v>
      </c>
      <c r="I716" s="58"/>
      <c r="J716" s="120">
        <f t="shared" si="16"/>
        <v>0</v>
      </c>
    </row>
    <row r="717" spans="1:10" s="75" customFormat="1" ht="13.5" x14ac:dyDescent="0.25">
      <c r="A717" s="164">
        <v>599</v>
      </c>
      <c r="B717" s="78" t="s">
        <v>534</v>
      </c>
      <c r="C717" s="58"/>
      <c r="D717" s="58"/>
      <c r="E717" s="58"/>
      <c r="F717" s="58"/>
      <c r="G717" s="58">
        <v>0</v>
      </c>
      <c r="H717" s="58">
        <v>0</v>
      </c>
      <c r="I717" s="58"/>
      <c r="J717" s="120">
        <f t="shared" si="16"/>
        <v>0</v>
      </c>
    </row>
    <row r="718" spans="1:10" s="75" customFormat="1" ht="13.5" x14ac:dyDescent="0.25">
      <c r="A718" s="164">
        <v>5991</v>
      </c>
      <c r="B718" s="78" t="s">
        <v>534</v>
      </c>
      <c r="C718" s="58"/>
      <c r="D718" s="58"/>
      <c r="E718" s="58"/>
      <c r="F718" s="58">
        <v>0</v>
      </c>
      <c r="G718" s="58">
        <v>0</v>
      </c>
      <c r="H718" s="58">
        <v>0</v>
      </c>
      <c r="I718" s="58"/>
      <c r="J718" s="120">
        <f t="shared" si="16"/>
        <v>0</v>
      </c>
    </row>
    <row r="719" spans="1:10" s="81" customFormat="1" ht="12.75" x14ac:dyDescent="0.2">
      <c r="A719" s="162"/>
      <c r="B719" s="57" t="s">
        <v>535</v>
      </c>
      <c r="C719" s="57">
        <f>SUM(C602:C718)</f>
        <v>0</v>
      </c>
      <c r="D719" s="57">
        <f t="shared" ref="D719:J719" si="17">SUM(D602:D718)</f>
        <v>0</v>
      </c>
      <c r="E719" s="57">
        <f t="shared" si="17"/>
        <v>10000</v>
      </c>
      <c r="F719" s="57">
        <f t="shared" si="17"/>
        <v>4419674.7823410183</v>
      </c>
      <c r="G719" s="57">
        <f t="shared" si="17"/>
        <v>1433912.4300000002</v>
      </c>
      <c r="H719" s="57">
        <v>125000</v>
      </c>
      <c r="I719" s="57">
        <f>SUM(I602:I718)</f>
        <v>2331092.81</v>
      </c>
      <c r="J719" s="57">
        <f t="shared" si="17"/>
        <v>8319680.0223410185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>
        <v>3900000</v>
      </c>
      <c r="J721" s="86">
        <f t="shared" ref="J721:J726" si="18">SUM(C721:I721)</f>
        <v>3900000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3900000</v>
      </c>
      <c r="J722" s="36">
        <f t="shared" si="19"/>
        <v>3900000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98">
        <f>400000+14450.11</f>
        <v>414450.11</v>
      </c>
      <c r="F725" s="215">
        <f>1854551.86+5998638.42-2899316</f>
        <v>4953874.28</v>
      </c>
      <c r="G725" s="215">
        <f>2501370.95+793371.89-1427902.47</f>
        <v>1866840.3700000003</v>
      </c>
      <c r="H725" s="215"/>
      <c r="I725" s="98"/>
      <c r="J725" s="86">
        <f t="shared" si="18"/>
        <v>7235164.7600000007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>
        <v>1000000</v>
      </c>
      <c r="G726" s="11"/>
      <c r="H726" s="11"/>
      <c r="I726" s="11"/>
      <c r="J726" s="86">
        <f t="shared" si="18"/>
        <v>1000000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414450.11</v>
      </c>
      <c r="F727" s="57">
        <f t="shared" si="20"/>
        <v>5953874.2800000003</v>
      </c>
      <c r="G727" s="57">
        <f t="shared" si="20"/>
        <v>1866840.3700000003</v>
      </c>
      <c r="H727" s="57">
        <f t="shared" si="20"/>
        <v>0</v>
      </c>
      <c r="I727" s="57">
        <f t="shared" si="20"/>
        <v>0</v>
      </c>
      <c r="J727" s="57">
        <f t="shared" si="20"/>
        <v>8235164.7600000007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1">C722+C719+C599+C424+C230+C101+C727+C728</f>
        <v>26159882.957658984</v>
      </c>
      <c r="D729" s="43">
        <f t="shared" si="21"/>
        <v>24195051.630000003</v>
      </c>
      <c r="E729" s="43">
        <f t="shared" si="21"/>
        <v>1260028.48824783</v>
      </c>
      <c r="F729" s="43">
        <f>F722+F719+F599+F424+F230+F101+F727+F728</f>
        <v>11103549.06234102</v>
      </c>
      <c r="G729" s="43">
        <f t="shared" si="21"/>
        <v>8057795.2010000004</v>
      </c>
      <c r="H729" s="43">
        <f t="shared" si="21"/>
        <v>1076596.71</v>
      </c>
      <c r="I729" s="43" t="e">
        <f t="shared" si="21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3043774.63</v>
      </c>
      <c r="E731" s="45">
        <v>1260028.49</v>
      </c>
      <c r="F731" s="45">
        <v>14002865.060000001</v>
      </c>
      <c r="G731" s="45">
        <v>9485697.6699999999</v>
      </c>
      <c r="H731" s="45">
        <v>2356846.17</v>
      </c>
      <c r="I731" s="45">
        <v>5680993.4400000004</v>
      </c>
    </row>
    <row r="732" spans="1:10" x14ac:dyDescent="0.25">
      <c r="B732" s="45" t="s">
        <v>643</v>
      </c>
      <c r="C732" s="200">
        <v>23644062</v>
      </c>
      <c r="D732" s="200">
        <v>21151277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23644062</v>
      </c>
      <c r="D733" s="207">
        <f t="shared" ref="D733:I733" si="22">D732+D731</f>
        <v>24195051.629999999</v>
      </c>
      <c r="E733" s="207">
        <f t="shared" si="22"/>
        <v>1260028.49</v>
      </c>
      <c r="F733" s="207">
        <f t="shared" si="22"/>
        <v>14002865.060000001</v>
      </c>
      <c r="G733" s="207">
        <f t="shared" si="22"/>
        <v>9485697.6699999999</v>
      </c>
      <c r="H733" s="207">
        <f t="shared" si="22"/>
        <v>2356846.17</v>
      </c>
      <c r="I733" s="207">
        <f t="shared" si="22"/>
        <v>5680993.4400000004</v>
      </c>
    </row>
    <row r="734" spans="1:10" x14ac:dyDescent="0.25">
      <c r="B734" s="45" t="s">
        <v>646</v>
      </c>
      <c r="C734" s="208">
        <f>C733-C729</f>
        <v>-2515820.9576589838</v>
      </c>
      <c r="D734" s="208">
        <f t="shared" ref="D734:I734" si="23">D733-D729</f>
        <v>0</v>
      </c>
      <c r="E734" s="208">
        <f t="shared" si="23"/>
        <v>1.7521700356155634E-3</v>
      </c>
      <c r="F734" s="208">
        <f t="shared" si="23"/>
        <v>2899315.997658981</v>
      </c>
      <c r="G734" s="208">
        <f t="shared" si="23"/>
        <v>1427902.4689999996</v>
      </c>
      <c r="H734" s="208">
        <f t="shared" si="23"/>
        <v>1280249.46</v>
      </c>
      <c r="I734" s="208" t="e">
        <f t="shared" si="23"/>
        <v>#REF!</v>
      </c>
    </row>
  </sheetData>
  <mergeCells count="16">
    <mergeCell ref="E8:F8"/>
    <mergeCell ref="A2:E2"/>
    <mergeCell ref="A3:E3"/>
    <mergeCell ref="A4:E4"/>
    <mergeCell ref="A5:E5"/>
    <mergeCell ref="A6:E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7111117893"/>
  </sheetPr>
  <dimension ref="A2:Q734"/>
  <sheetViews>
    <sheetView topLeftCell="A7" zoomScale="70" zoomScaleNormal="70" zoomScaleSheetLayoutView="90" workbookViewId="0">
      <pane xSplit="3" ySplit="5" topLeftCell="D298" activePane="bottomRight" state="frozen"/>
      <selection activeCell="A7" sqref="A7"/>
      <selection pane="topRight" activeCell="D7" sqref="D7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5.7109375" style="172" customWidth="1"/>
    <col min="2" max="2" width="46.5703125" style="45" customWidth="1"/>
    <col min="3" max="3" width="22.140625" style="45" customWidth="1"/>
    <col min="4" max="4" width="19.7109375" style="45" bestFit="1" customWidth="1"/>
    <col min="5" max="5" width="22" style="45" customWidth="1"/>
    <col min="6" max="6" width="20.85546875" style="45" customWidth="1"/>
    <col min="7" max="7" width="20.28515625" style="45" bestFit="1" customWidth="1"/>
    <col min="8" max="8" width="19.42578125" style="45" bestFit="1" customWidth="1"/>
    <col min="9" max="9" width="22.7109375" style="45" customWidth="1"/>
    <col min="10" max="10" width="18.28515625" style="45" customWidth="1"/>
    <col min="11" max="11" width="12.85546875" style="45" bestFit="1" customWidth="1"/>
    <col min="12" max="16384" width="11.42578125" style="45"/>
  </cols>
  <sheetData>
    <row r="2" spans="1:16" ht="17.25" customHeight="1" x14ac:dyDescent="0.25">
      <c r="A2" s="173"/>
      <c r="B2" s="252" t="s">
        <v>541</v>
      </c>
      <c r="C2" s="252"/>
      <c r="D2" s="252"/>
      <c r="E2" s="252"/>
      <c r="F2" s="252"/>
      <c r="G2" s="252"/>
      <c r="H2" s="252"/>
      <c r="I2" s="252"/>
      <c r="J2" s="252"/>
    </row>
    <row r="3" spans="1:16" ht="17.25" customHeight="1" x14ac:dyDescent="0.25">
      <c r="A3" s="248" t="s">
        <v>542</v>
      </c>
      <c r="B3" s="248"/>
      <c r="C3" s="248"/>
      <c r="D3" s="248"/>
      <c r="E3" s="248"/>
    </row>
    <row r="4" spans="1:16" ht="17.25" customHeight="1" x14ac:dyDescent="0.25">
      <c r="A4" s="173"/>
      <c r="B4" s="123"/>
      <c r="C4" s="123"/>
      <c r="D4" s="123"/>
      <c r="E4" s="123"/>
    </row>
    <row r="5" spans="1:16" x14ac:dyDescent="0.25">
      <c r="A5" s="174"/>
      <c r="B5" s="249" t="s">
        <v>19</v>
      </c>
      <c r="C5" s="249"/>
      <c r="D5" s="249"/>
      <c r="E5" s="249"/>
      <c r="F5" s="249"/>
      <c r="G5" s="249"/>
      <c r="H5" s="249"/>
      <c r="I5" s="249"/>
      <c r="J5" s="249"/>
    </row>
    <row r="6" spans="1:16" ht="17.25" customHeight="1" x14ac:dyDescent="0.25">
      <c r="A6" s="175"/>
      <c r="B6" s="250" t="s">
        <v>18</v>
      </c>
      <c r="C6" s="250"/>
      <c r="D6" s="250"/>
      <c r="E6" s="250"/>
      <c r="F6" s="250"/>
      <c r="G6" s="250"/>
      <c r="H6" s="250"/>
      <c r="I6" s="250"/>
      <c r="J6" s="250"/>
    </row>
    <row r="7" spans="1:16" ht="17.25" customHeight="1" x14ac:dyDescent="0.25">
      <c r="A7" s="176"/>
      <c r="B7" s="251" t="s">
        <v>20</v>
      </c>
      <c r="C7" s="251"/>
      <c r="D7" s="251"/>
      <c r="E7" s="251"/>
      <c r="F7" s="251"/>
      <c r="G7" s="251"/>
      <c r="H7" s="251"/>
      <c r="I7" s="251"/>
      <c r="J7" s="251"/>
    </row>
    <row r="9" spans="1:16" x14ac:dyDescent="0.25">
      <c r="A9" s="157" t="s">
        <v>543</v>
      </c>
      <c r="B9" s="71"/>
      <c r="C9" s="71"/>
      <c r="D9" s="71"/>
      <c r="E9" s="247"/>
      <c r="F9" s="247"/>
      <c r="G9" s="71"/>
      <c r="H9" s="71"/>
      <c r="I9" s="71"/>
      <c r="K9" s="45" t="s">
        <v>617</v>
      </c>
      <c r="L9" s="45" t="s">
        <v>618</v>
      </c>
      <c r="M9" s="45" t="s">
        <v>619</v>
      </c>
      <c r="N9" s="45" t="s">
        <v>620</v>
      </c>
      <c r="O9" s="45" t="s">
        <v>621</v>
      </c>
      <c r="P9" s="45" t="s">
        <v>622</v>
      </c>
    </row>
    <row r="10" spans="1:16" s="72" customFormat="1" ht="75" customHeight="1" x14ac:dyDescent="0.2">
      <c r="A10" s="177" t="s">
        <v>1</v>
      </c>
      <c r="B10" s="68" t="s">
        <v>9</v>
      </c>
      <c r="C10" s="124" t="s">
        <v>15</v>
      </c>
      <c r="D10" s="124" t="s">
        <v>16</v>
      </c>
      <c r="E10" s="68" t="s">
        <v>17</v>
      </c>
      <c r="F10" s="125" t="s">
        <v>544</v>
      </c>
      <c r="G10" s="126" t="s">
        <v>22</v>
      </c>
      <c r="H10" s="127" t="s">
        <v>21</v>
      </c>
      <c r="I10" s="126" t="s">
        <v>545</v>
      </c>
      <c r="J10" s="128" t="s">
        <v>0</v>
      </c>
      <c r="K10" s="129">
        <f>D730</f>
        <v>0</v>
      </c>
      <c r="L10" s="129">
        <f t="shared" ref="L10:P10" si="0">E730</f>
        <v>0</v>
      </c>
      <c r="M10" s="129">
        <f t="shared" si="0"/>
        <v>0</v>
      </c>
      <c r="N10" s="129">
        <f t="shared" si="0"/>
        <v>0</v>
      </c>
      <c r="O10" s="129">
        <f t="shared" si="0"/>
        <v>0</v>
      </c>
      <c r="P10" s="129">
        <f t="shared" si="0"/>
        <v>0</v>
      </c>
    </row>
    <row r="11" spans="1:16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6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15" customHeight="1" x14ac:dyDescent="0.25">
      <c r="A13" s="160">
        <v>1100</v>
      </c>
      <c r="B13" s="76" t="s">
        <v>24</v>
      </c>
      <c r="C13" s="56"/>
      <c r="D13" s="56"/>
      <c r="E13" s="58"/>
      <c r="F13" s="58"/>
      <c r="G13" s="58"/>
      <c r="H13" s="58"/>
      <c r="I13" s="58"/>
      <c r="J13" s="58">
        <f>SUM(C13:I13)</f>
        <v>0</v>
      </c>
    </row>
    <row r="14" spans="1:16" s="75" customFormat="1" ht="15" customHeight="1" x14ac:dyDescent="0.25">
      <c r="A14" s="161">
        <v>111</v>
      </c>
      <c r="B14" s="56" t="s">
        <v>25</v>
      </c>
      <c r="C14" s="56"/>
      <c r="D14" s="56"/>
      <c r="E14" s="58"/>
      <c r="F14" s="58"/>
      <c r="G14" s="58"/>
      <c r="H14" s="58"/>
      <c r="I14" s="58"/>
      <c r="J14" s="58">
        <f t="shared" ref="J14:J77" si="1">SUM(C14:I14)</f>
        <v>0</v>
      </c>
    </row>
    <row r="15" spans="1:16" s="75" customFormat="1" ht="13.5" x14ac:dyDescent="0.25">
      <c r="A15" s="161">
        <v>1111</v>
      </c>
      <c r="B15" s="56" t="s">
        <v>26</v>
      </c>
      <c r="C15" s="56"/>
      <c r="D15" s="56"/>
      <c r="E15" s="58"/>
      <c r="F15" s="58"/>
      <c r="G15" s="58"/>
      <c r="H15" s="58"/>
      <c r="I15" s="58"/>
      <c r="J15" s="58">
        <f t="shared" si="1"/>
        <v>0</v>
      </c>
    </row>
    <row r="16" spans="1:16" s="75" customFormat="1" ht="13.5" x14ac:dyDescent="0.25">
      <c r="A16" s="161">
        <v>113</v>
      </c>
      <c r="B16" s="56" t="s">
        <v>27</v>
      </c>
      <c r="C16" s="56"/>
      <c r="D16" s="56"/>
      <c r="E16" s="58"/>
      <c r="F16" s="58"/>
      <c r="G16" s="58"/>
      <c r="H16" s="58"/>
      <c r="I16" s="58"/>
      <c r="J16" s="58">
        <f t="shared" si="1"/>
        <v>0</v>
      </c>
    </row>
    <row r="17" spans="1:10" s="75" customFormat="1" x14ac:dyDescent="0.25">
      <c r="A17" s="161">
        <v>1131</v>
      </c>
      <c r="B17" s="56" t="s">
        <v>10</v>
      </c>
      <c r="C17" s="198">
        <f>8942506.22-556385.42</f>
        <v>8386120.8000000007</v>
      </c>
      <c r="D17" s="198">
        <f>8640102.63-347652.53</f>
        <v>8292450.1000000006</v>
      </c>
      <c r="E17" s="58"/>
      <c r="F17" s="58"/>
      <c r="G17" s="58"/>
      <c r="H17" s="58"/>
      <c r="I17" s="58"/>
      <c r="J17" s="58">
        <f t="shared" si="1"/>
        <v>16678570.900000002</v>
      </c>
    </row>
    <row r="18" spans="1:10" s="75" customFormat="1" ht="13.5" x14ac:dyDescent="0.25">
      <c r="A18" s="161">
        <v>114</v>
      </c>
      <c r="B18" s="56" t="s">
        <v>28</v>
      </c>
      <c r="C18" s="56"/>
      <c r="D18" s="56"/>
      <c r="E18" s="58"/>
      <c r="F18" s="58"/>
      <c r="G18" s="58"/>
      <c r="H18" s="58"/>
      <c r="I18" s="58"/>
      <c r="J18" s="58">
        <f t="shared" si="1"/>
        <v>0</v>
      </c>
    </row>
    <row r="19" spans="1:10" s="75" customFormat="1" ht="13.5" x14ac:dyDescent="0.25">
      <c r="A19" s="161">
        <v>1141</v>
      </c>
      <c r="B19" s="56" t="s">
        <v>29</v>
      </c>
      <c r="C19" s="56"/>
      <c r="D19" s="56"/>
      <c r="E19" s="58"/>
      <c r="F19" s="58"/>
      <c r="G19" s="58"/>
      <c r="H19" s="58"/>
      <c r="I19" s="58"/>
      <c r="J19" s="58">
        <f t="shared" si="1"/>
        <v>0</v>
      </c>
    </row>
    <row r="20" spans="1:10" s="75" customFormat="1" ht="13.5" x14ac:dyDescent="0.25">
      <c r="A20" s="160">
        <v>1200</v>
      </c>
      <c r="B20" s="77" t="s">
        <v>30</v>
      </c>
      <c r="C20" s="56"/>
      <c r="D20" s="56"/>
      <c r="E20" s="58"/>
      <c r="F20" s="58"/>
      <c r="G20" s="58"/>
      <c r="H20" s="58"/>
      <c r="I20" s="58"/>
      <c r="J20" s="58">
        <f t="shared" si="1"/>
        <v>0</v>
      </c>
    </row>
    <row r="21" spans="1:10" s="75" customFormat="1" ht="13.5" x14ac:dyDescent="0.25">
      <c r="A21" s="161">
        <v>121</v>
      </c>
      <c r="B21" s="56" t="s">
        <v>31</v>
      </c>
      <c r="C21" s="56"/>
      <c r="D21" s="56"/>
      <c r="E21" s="58"/>
      <c r="F21" s="58"/>
      <c r="G21" s="58"/>
      <c r="H21" s="58"/>
      <c r="I21" s="58"/>
      <c r="J21" s="58">
        <f t="shared" si="1"/>
        <v>0</v>
      </c>
    </row>
    <row r="22" spans="1:10" s="75" customFormat="1" ht="13.5" x14ac:dyDescent="0.25">
      <c r="A22" s="161">
        <v>1211</v>
      </c>
      <c r="B22" s="56" t="s">
        <v>32</v>
      </c>
      <c r="C22" s="86"/>
      <c r="D22" s="56"/>
      <c r="E22" s="58"/>
      <c r="F22" s="69">
        <v>320000</v>
      </c>
      <c r="G22" s="58"/>
      <c r="H22" s="58"/>
      <c r="I22" s="58"/>
      <c r="J22" s="58">
        <f t="shared" si="1"/>
        <v>320000</v>
      </c>
    </row>
    <row r="23" spans="1:10" s="75" customFormat="1" ht="13.5" x14ac:dyDescent="0.25">
      <c r="A23" s="161">
        <v>122</v>
      </c>
      <c r="B23" s="56" t="s">
        <v>33</v>
      </c>
      <c r="C23" s="56"/>
      <c r="D23" s="56"/>
      <c r="E23" s="58"/>
      <c r="F23" s="58"/>
      <c r="G23" s="58"/>
      <c r="H23" s="58"/>
      <c r="I23" s="58"/>
      <c r="J23" s="58">
        <f t="shared" si="1"/>
        <v>0</v>
      </c>
    </row>
    <row r="24" spans="1:10" s="75" customFormat="1" ht="13.5" x14ac:dyDescent="0.25">
      <c r="A24" s="161">
        <v>1221</v>
      </c>
      <c r="B24" s="56" t="s">
        <v>34</v>
      </c>
      <c r="C24" s="56"/>
      <c r="D24" s="56"/>
      <c r="E24" s="58"/>
      <c r="F24" s="58"/>
      <c r="G24" s="58"/>
      <c r="H24" s="58"/>
      <c r="I24" s="58"/>
      <c r="J24" s="58">
        <f t="shared" si="1"/>
        <v>0</v>
      </c>
    </row>
    <row r="25" spans="1:10" s="75" customFormat="1" ht="13.5" x14ac:dyDescent="0.25">
      <c r="A25" s="161">
        <v>123</v>
      </c>
      <c r="B25" s="56" t="s">
        <v>35</v>
      </c>
      <c r="C25" s="56"/>
      <c r="D25" s="56"/>
      <c r="E25" s="58"/>
      <c r="F25" s="58"/>
      <c r="G25" s="58"/>
      <c r="H25" s="58"/>
      <c r="I25" s="58"/>
      <c r="J25" s="58">
        <f t="shared" si="1"/>
        <v>0</v>
      </c>
    </row>
    <row r="26" spans="1:10" s="75" customFormat="1" ht="13.5" x14ac:dyDescent="0.25">
      <c r="A26" s="161">
        <v>1231</v>
      </c>
      <c r="B26" s="56" t="s">
        <v>36</v>
      </c>
      <c r="C26" s="56"/>
      <c r="D26" s="58"/>
      <c r="E26" s="58"/>
      <c r="F26" s="58"/>
      <c r="G26" s="58"/>
      <c r="H26" s="58"/>
      <c r="I26" s="58"/>
      <c r="J26" s="58">
        <f t="shared" si="1"/>
        <v>0</v>
      </c>
    </row>
    <row r="27" spans="1:10" s="75" customFormat="1" ht="13.5" x14ac:dyDescent="0.25">
      <c r="A27" s="161">
        <v>1232</v>
      </c>
      <c r="B27" s="56" t="s">
        <v>37</v>
      </c>
      <c r="C27" s="56"/>
      <c r="D27" s="58"/>
      <c r="E27" s="58"/>
      <c r="F27" s="58"/>
      <c r="G27" s="58"/>
      <c r="H27" s="58"/>
      <c r="I27" s="58"/>
      <c r="J27" s="58">
        <f t="shared" si="1"/>
        <v>0</v>
      </c>
    </row>
    <row r="28" spans="1:10" s="75" customFormat="1" ht="40.5" x14ac:dyDescent="0.25">
      <c r="A28" s="161">
        <v>124</v>
      </c>
      <c r="B28" s="78" t="s">
        <v>38</v>
      </c>
      <c r="C28" s="56"/>
      <c r="D28" s="58"/>
      <c r="E28" s="58"/>
      <c r="F28" s="58"/>
      <c r="G28" s="58"/>
      <c r="H28" s="58"/>
      <c r="I28" s="58"/>
      <c r="J28" s="58">
        <f t="shared" si="1"/>
        <v>0</v>
      </c>
    </row>
    <row r="29" spans="1:10" s="75" customFormat="1" ht="40.5" x14ac:dyDescent="0.25">
      <c r="A29" s="161">
        <v>1241</v>
      </c>
      <c r="B29" s="78" t="s">
        <v>39</v>
      </c>
      <c r="C29" s="56"/>
      <c r="D29" s="58"/>
      <c r="E29" s="58"/>
      <c r="F29" s="58"/>
      <c r="G29" s="58"/>
      <c r="H29" s="58"/>
      <c r="I29" s="58"/>
      <c r="J29" s="58">
        <f t="shared" si="1"/>
        <v>0</v>
      </c>
    </row>
    <row r="30" spans="1:10" s="75" customFormat="1" ht="13.5" x14ac:dyDescent="0.25">
      <c r="A30" s="160">
        <v>1300</v>
      </c>
      <c r="B30" s="77" t="s">
        <v>40</v>
      </c>
      <c r="C30" s="56"/>
      <c r="D30" s="58"/>
      <c r="E30" s="58"/>
      <c r="F30" s="58"/>
      <c r="G30" s="58"/>
      <c r="H30" s="58"/>
      <c r="I30" s="58"/>
      <c r="J30" s="58">
        <f t="shared" si="1"/>
        <v>0</v>
      </c>
    </row>
    <row r="31" spans="1:10" s="75" customFormat="1" ht="27" x14ac:dyDescent="0.25">
      <c r="A31" s="161">
        <v>131</v>
      </c>
      <c r="B31" s="78" t="s">
        <v>41</v>
      </c>
      <c r="C31" s="56"/>
      <c r="D31" s="58"/>
      <c r="E31" s="58"/>
      <c r="F31" s="58"/>
      <c r="G31" s="58"/>
      <c r="H31" s="58"/>
      <c r="I31" s="58"/>
      <c r="J31" s="58">
        <f t="shared" si="1"/>
        <v>0</v>
      </c>
    </row>
    <row r="32" spans="1:10" s="75" customFormat="1" ht="27" x14ac:dyDescent="0.25">
      <c r="A32" s="161">
        <v>1311</v>
      </c>
      <c r="B32" s="78" t="s">
        <v>42</v>
      </c>
      <c r="C32" s="198">
        <v>366115.51</v>
      </c>
      <c r="D32" s="198">
        <v>353734.8</v>
      </c>
      <c r="E32" s="58"/>
      <c r="F32" s="58"/>
      <c r="G32" s="58"/>
      <c r="H32" s="58"/>
      <c r="I32" s="58"/>
      <c r="J32" s="58">
        <f t="shared" si="1"/>
        <v>719850.31</v>
      </c>
    </row>
    <row r="33" spans="1:10" s="75" customFormat="1" ht="27" x14ac:dyDescent="0.25">
      <c r="A33" s="161">
        <v>132</v>
      </c>
      <c r="B33" s="78" t="s">
        <v>43</v>
      </c>
      <c r="C33" s="56"/>
      <c r="D33" s="58"/>
      <c r="E33" s="58"/>
      <c r="F33" s="58"/>
      <c r="G33" s="58"/>
      <c r="H33" s="58"/>
      <c r="I33" s="58"/>
      <c r="J33" s="58">
        <f t="shared" si="1"/>
        <v>0</v>
      </c>
    </row>
    <row r="34" spans="1:10" s="75" customFormat="1" x14ac:dyDescent="0.25">
      <c r="A34" s="161">
        <v>1321</v>
      </c>
      <c r="B34" s="78" t="s">
        <v>44</v>
      </c>
      <c r="C34" s="198">
        <v>596167.07999999996</v>
      </c>
      <c r="D34" s="198">
        <v>576006.84</v>
      </c>
      <c r="E34" s="58"/>
      <c r="F34" s="58"/>
      <c r="G34" s="58"/>
      <c r="H34" s="58"/>
      <c r="I34" s="58"/>
      <c r="J34" s="58">
        <f t="shared" si="1"/>
        <v>1172173.92</v>
      </c>
    </row>
    <row r="35" spans="1:10" s="75" customFormat="1" x14ac:dyDescent="0.25">
      <c r="A35" s="161">
        <v>1322</v>
      </c>
      <c r="B35" s="78" t="s">
        <v>45</v>
      </c>
      <c r="C35" s="198">
        <v>1490417.71</v>
      </c>
      <c r="D35" s="198">
        <v>960011.4</v>
      </c>
      <c r="E35" s="58"/>
      <c r="F35" s="58"/>
      <c r="G35" s="58"/>
      <c r="H35" s="58"/>
      <c r="I35" s="58"/>
      <c r="J35" s="58">
        <f t="shared" si="1"/>
        <v>2450429.11</v>
      </c>
    </row>
    <row r="36" spans="1:10" s="75" customFormat="1" ht="13.5" x14ac:dyDescent="0.25">
      <c r="A36" s="161">
        <v>133</v>
      </c>
      <c r="B36" s="78" t="s">
        <v>46</v>
      </c>
      <c r="C36" s="56"/>
      <c r="D36" s="58"/>
      <c r="E36" s="58"/>
      <c r="F36" s="58"/>
      <c r="G36" s="58"/>
      <c r="H36" s="58"/>
      <c r="I36" s="58"/>
      <c r="J36" s="58">
        <f t="shared" si="1"/>
        <v>0</v>
      </c>
    </row>
    <row r="37" spans="1:10" s="75" customFormat="1" ht="13.5" x14ac:dyDescent="0.25">
      <c r="A37" s="161">
        <v>1331</v>
      </c>
      <c r="B37" s="78" t="s">
        <v>47</v>
      </c>
      <c r="C37" s="56"/>
      <c r="D37" s="58"/>
      <c r="E37" s="58"/>
      <c r="F37" s="58"/>
      <c r="G37" s="58"/>
      <c r="H37" s="58"/>
      <c r="I37" s="58"/>
      <c r="J37" s="58">
        <f t="shared" si="1"/>
        <v>0</v>
      </c>
    </row>
    <row r="38" spans="1:10" s="75" customFormat="1" ht="27" x14ac:dyDescent="0.25">
      <c r="A38" s="161">
        <v>1332</v>
      </c>
      <c r="B38" s="78" t="s">
        <v>48</v>
      </c>
      <c r="C38" s="56"/>
      <c r="D38" s="58"/>
      <c r="E38" s="58"/>
      <c r="F38" s="58"/>
      <c r="G38" s="58"/>
      <c r="H38" s="58"/>
      <c r="I38" s="58"/>
      <c r="J38" s="58">
        <f t="shared" si="1"/>
        <v>0</v>
      </c>
    </row>
    <row r="39" spans="1:10" s="75" customFormat="1" ht="13.5" x14ac:dyDescent="0.25">
      <c r="A39" s="161">
        <v>134</v>
      </c>
      <c r="B39" s="78" t="s">
        <v>49</v>
      </c>
      <c r="C39" s="56"/>
      <c r="D39" s="58"/>
      <c r="E39" s="58"/>
      <c r="F39" s="58"/>
      <c r="G39" s="58"/>
      <c r="H39" s="58"/>
      <c r="I39" s="58"/>
      <c r="J39" s="58">
        <f t="shared" si="1"/>
        <v>0</v>
      </c>
    </row>
    <row r="40" spans="1:10" s="75" customFormat="1" ht="40.5" x14ac:dyDescent="0.25">
      <c r="A40" s="161">
        <v>1341</v>
      </c>
      <c r="B40" s="78" t="s">
        <v>50</v>
      </c>
      <c r="C40" s="56"/>
      <c r="D40" s="58"/>
      <c r="E40" s="58"/>
      <c r="F40" s="58"/>
      <c r="G40" s="58"/>
      <c r="H40" s="58"/>
      <c r="I40" s="58"/>
      <c r="J40" s="58">
        <f t="shared" si="1"/>
        <v>0</v>
      </c>
    </row>
    <row r="41" spans="1:10" s="75" customFormat="1" ht="40.5" x14ac:dyDescent="0.25">
      <c r="A41" s="161">
        <v>1342</v>
      </c>
      <c r="B41" s="78" t="s">
        <v>51</v>
      </c>
      <c r="C41" s="56"/>
      <c r="D41" s="58"/>
      <c r="E41" s="58"/>
      <c r="F41" s="58"/>
      <c r="G41" s="58"/>
      <c r="H41" s="58"/>
      <c r="I41" s="58"/>
      <c r="J41" s="58">
        <f t="shared" si="1"/>
        <v>0</v>
      </c>
    </row>
    <row r="42" spans="1:10" s="75" customFormat="1" x14ac:dyDescent="0.25">
      <c r="A42" s="161">
        <v>1343</v>
      </c>
      <c r="B42" s="78" t="s">
        <v>2</v>
      </c>
      <c r="C42" s="198">
        <v>127873.2</v>
      </c>
      <c r="D42" s="198">
        <v>127873.2</v>
      </c>
      <c r="E42" s="58"/>
      <c r="F42" s="58"/>
      <c r="G42" s="58"/>
      <c r="H42" s="58"/>
      <c r="I42" s="58"/>
      <c r="J42" s="58">
        <f t="shared" si="1"/>
        <v>255746.4</v>
      </c>
    </row>
    <row r="43" spans="1:10" s="75" customFormat="1" ht="27" x14ac:dyDescent="0.25">
      <c r="A43" s="161">
        <v>1344</v>
      </c>
      <c r="B43" s="78" t="s">
        <v>52</v>
      </c>
      <c r="C43" s="56"/>
      <c r="D43" s="58"/>
      <c r="E43" s="58"/>
      <c r="F43" s="58"/>
      <c r="G43" s="58"/>
      <c r="H43" s="58"/>
      <c r="I43" s="58"/>
      <c r="J43" s="58">
        <f t="shared" si="1"/>
        <v>0</v>
      </c>
    </row>
    <row r="44" spans="1:10" s="75" customFormat="1" ht="13.5" x14ac:dyDescent="0.25">
      <c r="A44" s="161">
        <v>1345</v>
      </c>
      <c r="B44" s="78" t="s">
        <v>53</v>
      </c>
      <c r="C44" s="56"/>
      <c r="D44" s="58"/>
      <c r="E44" s="58"/>
      <c r="F44" s="58"/>
      <c r="G44" s="58"/>
      <c r="H44" s="58"/>
      <c r="I44" s="58"/>
      <c r="J44" s="58">
        <f t="shared" si="1"/>
        <v>0</v>
      </c>
    </row>
    <row r="45" spans="1:10" s="75" customFormat="1" ht="13.5" x14ac:dyDescent="0.25">
      <c r="A45" s="161">
        <v>1346</v>
      </c>
      <c r="B45" s="78" t="s">
        <v>54</v>
      </c>
      <c r="C45" s="56"/>
      <c r="D45" s="58"/>
      <c r="E45" s="58"/>
      <c r="F45" s="58"/>
      <c r="G45" s="58"/>
      <c r="H45" s="58"/>
      <c r="I45" s="58"/>
      <c r="J45" s="58">
        <f t="shared" si="1"/>
        <v>0</v>
      </c>
    </row>
    <row r="46" spans="1:10" s="75" customFormat="1" ht="13.5" x14ac:dyDescent="0.25">
      <c r="A46" s="161">
        <v>1347</v>
      </c>
      <c r="B46" s="78" t="s">
        <v>55</v>
      </c>
      <c r="C46" s="56"/>
      <c r="D46" s="58"/>
      <c r="E46" s="58"/>
      <c r="F46" s="58"/>
      <c r="G46" s="58"/>
      <c r="H46" s="58"/>
      <c r="I46" s="58"/>
      <c r="J46" s="58">
        <f t="shared" si="1"/>
        <v>0</v>
      </c>
    </row>
    <row r="47" spans="1:10" s="75" customFormat="1" ht="13.5" x14ac:dyDescent="0.25">
      <c r="A47" s="161">
        <v>1348</v>
      </c>
      <c r="B47" s="78" t="s">
        <v>56</v>
      </c>
      <c r="C47" s="56"/>
      <c r="D47" s="58"/>
      <c r="E47" s="58"/>
      <c r="F47" s="58"/>
      <c r="G47" s="58"/>
      <c r="H47" s="58"/>
      <c r="I47" s="58"/>
      <c r="J47" s="58">
        <f t="shared" si="1"/>
        <v>0</v>
      </c>
    </row>
    <row r="48" spans="1:10" s="75" customFormat="1" ht="13.5" x14ac:dyDescent="0.25">
      <c r="A48" s="161">
        <v>137</v>
      </c>
      <c r="B48" s="78" t="s">
        <v>57</v>
      </c>
      <c r="C48" s="56"/>
      <c r="D48" s="58"/>
      <c r="E48" s="58"/>
      <c r="F48" s="58"/>
      <c r="G48" s="58"/>
      <c r="H48" s="58"/>
      <c r="I48" s="58"/>
      <c r="J48" s="58">
        <f t="shared" si="1"/>
        <v>0</v>
      </c>
    </row>
    <row r="49" spans="1:10" s="75" customFormat="1" ht="13.5" x14ac:dyDescent="0.25">
      <c r="A49" s="161">
        <v>1371</v>
      </c>
      <c r="B49" s="78" t="s">
        <v>58</v>
      </c>
      <c r="C49" s="56"/>
      <c r="D49" s="58"/>
      <c r="E49" s="58"/>
      <c r="F49" s="58"/>
      <c r="G49" s="58"/>
      <c r="H49" s="58"/>
      <c r="I49" s="58"/>
      <c r="J49" s="58">
        <f t="shared" si="1"/>
        <v>0</v>
      </c>
    </row>
    <row r="50" spans="1:10" s="75" customFormat="1" ht="13.5" x14ac:dyDescent="0.25">
      <c r="A50" s="160">
        <v>1400</v>
      </c>
      <c r="B50" s="79" t="s">
        <v>59</v>
      </c>
      <c r="C50" s="56"/>
      <c r="D50" s="58"/>
      <c r="E50" s="58"/>
      <c r="F50" s="58"/>
      <c r="G50" s="58"/>
      <c r="H50" s="58"/>
      <c r="I50" s="58"/>
      <c r="J50" s="58">
        <f t="shared" si="1"/>
        <v>0</v>
      </c>
    </row>
    <row r="51" spans="1:10" s="75" customFormat="1" ht="13.5" x14ac:dyDescent="0.25">
      <c r="A51" s="161">
        <v>141</v>
      </c>
      <c r="B51" s="78" t="s">
        <v>60</v>
      </c>
      <c r="C51" s="56"/>
      <c r="D51" s="58"/>
      <c r="E51" s="58"/>
      <c r="F51" s="58"/>
      <c r="G51" s="58"/>
      <c r="H51" s="58"/>
      <c r="I51" s="58"/>
      <c r="J51" s="58">
        <f t="shared" si="1"/>
        <v>0</v>
      </c>
    </row>
    <row r="52" spans="1:10" s="75" customFormat="1" ht="27" x14ac:dyDescent="0.25">
      <c r="A52" s="161">
        <v>1411</v>
      </c>
      <c r="B52" s="78" t="s">
        <v>61</v>
      </c>
      <c r="C52" s="198">
        <v>535021.74</v>
      </c>
      <c r="D52" s="198">
        <v>516929.22</v>
      </c>
      <c r="E52" s="58"/>
      <c r="F52" s="58"/>
      <c r="G52" s="58"/>
      <c r="H52" s="58"/>
      <c r="I52" s="58"/>
      <c r="J52" s="58">
        <f t="shared" si="1"/>
        <v>1051950.96</v>
      </c>
    </row>
    <row r="53" spans="1:10" s="75" customFormat="1" ht="13.5" x14ac:dyDescent="0.25">
      <c r="A53" s="161">
        <v>1412</v>
      </c>
      <c r="B53" s="78" t="s">
        <v>62</v>
      </c>
      <c r="C53" s="56"/>
      <c r="D53" s="58"/>
      <c r="E53" s="58"/>
      <c r="F53" s="58"/>
      <c r="G53" s="58"/>
      <c r="H53" s="58"/>
      <c r="I53" s="58"/>
      <c r="J53" s="58">
        <f t="shared" si="1"/>
        <v>0</v>
      </c>
    </row>
    <row r="54" spans="1:10" s="75" customFormat="1" ht="13.5" x14ac:dyDescent="0.25">
      <c r="A54" s="161">
        <v>1413</v>
      </c>
      <c r="B54" s="78" t="s">
        <v>63</v>
      </c>
      <c r="C54" s="56"/>
      <c r="D54" s="58"/>
      <c r="E54" s="58"/>
      <c r="F54" s="58"/>
      <c r="G54" s="58"/>
      <c r="H54" s="58"/>
      <c r="I54" s="58"/>
      <c r="J54" s="58">
        <f t="shared" si="1"/>
        <v>0</v>
      </c>
    </row>
    <row r="55" spans="1:10" s="75" customFormat="1" ht="13.5" x14ac:dyDescent="0.25">
      <c r="A55" s="161">
        <v>142</v>
      </c>
      <c r="B55" s="78" t="s">
        <v>64</v>
      </c>
      <c r="C55" s="56"/>
      <c r="D55" s="58"/>
      <c r="E55" s="58"/>
      <c r="F55" s="58"/>
      <c r="G55" s="58"/>
      <c r="H55" s="58"/>
      <c r="I55" s="58"/>
      <c r="J55" s="58">
        <f t="shared" si="1"/>
        <v>0</v>
      </c>
    </row>
    <row r="56" spans="1:10" s="75" customFormat="1" x14ac:dyDescent="0.25">
      <c r="A56" s="161">
        <v>1421</v>
      </c>
      <c r="B56" s="78" t="s">
        <v>65</v>
      </c>
      <c r="C56" s="198">
        <v>229295.03</v>
      </c>
      <c r="D56" s="198">
        <v>221541.1</v>
      </c>
      <c r="E56" s="58"/>
      <c r="F56" s="58"/>
      <c r="G56" s="58"/>
      <c r="H56" s="58"/>
      <c r="I56" s="58"/>
      <c r="J56" s="58">
        <f t="shared" si="1"/>
        <v>450836.13</v>
      </c>
    </row>
    <row r="57" spans="1:10" s="75" customFormat="1" ht="13.5" x14ac:dyDescent="0.25">
      <c r="A57" s="161">
        <v>143</v>
      </c>
      <c r="B57" s="78" t="s">
        <v>66</v>
      </c>
      <c r="C57" s="56"/>
      <c r="D57" s="58"/>
      <c r="E57" s="58"/>
      <c r="F57" s="58"/>
      <c r="G57" s="58"/>
      <c r="H57" s="58"/>
      <c r="I57" s="58"/>
      <c r="J57" s="58">
        <f t="shared" si="1"/>
        <v>0</v>
      </c>
    </row>
    <row r="58" spans="1:10" s="75" customFormat="1" x14ac:dyDescent="0.25">
      <c r="A58" s="161">
        <v>1431</v>
      </c>
      <c r="B58" s="78" t="s">
        <v>67</v>
      </c>
      <c r="C58" s="198">
        <v>878964.28</v>
      </c>
      <c r="D58" s="198">
        <v>849240.86</v>
      </c>
      <c r="E58" s="58"/>
      <c r="F58" s="58"/>
      <c r="G58" s="58"/>
      <c r="H58" s="58"/>
      <c r="I58" s="58"/>
      <c r="J58" s="58">
        <f t="shared" si="1"/>
        <v>1728205.1400000001</v>
      </c>
    </row>
    <row r="59" spans="1:10" s="75" customFormat="1" x14ac:dyDescent="0.25">
      <c r="A59" s="161">
        <v>1432</v>
      </c>
      <c r="B59" s="78" t="s">
        <v>68</v>
      </c>
      <c r="C59" s="198">
        <v>458590.06</v>
      </c>
      <c r="D59" s="198">
        <v>443082.19</v>
      </c>
      <c r="E59" s="58"/>
      <c r="F59" s="58"/>
      <c r="G59" s="58"/>
      <c r="H59" s="58"/>
      <c r="I59" s="58"/>
      <c r="J59" s="58">
        <f t="shared" si="1"/>
        <v>901672.25</v>
      </c>
    </row>
    <row r="60" spans="1:10" s="75" customFormat="1" ht="13.5" x14ac:dyDescent="0.25">
      <c r="A60" s="161">
        <v>144</v>
      </c>
      <c r="B60" s="78" t="s">
        <v>69</v>
      </c>
      <c r="C60" s="56"/>
      <c r="D60" s="58"/>
      <c r="E60" s="58"/>
      <c r="F60" s="58"/>
      <c r="G60" s="58"/>
      <c r="H60" s="58"/>
      <c r="I60" s="58"/>
      <c r="J60" s="58">
        <f t="shared" si="1"/>
        <v>0</v>
      </c>
    </row>
    <row r="61" spans="1:10" s="75" customFormat="1" ht="13.5" x14ac:dyDescent="0.25">
      <c r="A61" s="161">
        <v>1441</v>
      </c>
      <c r="B61" s="78" t="s">
        <v>70</v>
      </c>
      <c r="C61" s="56"/>
      <c r="D61" s="58"/>
      <c r="E61" s="58"/>
      <c r="F61" s="58"/>
      <c r="G61" s="58"/>
      <c r="H61" s="58"/>
      <c r="I61" s="58"/>
      <c r="J61" s="58">
        <f t="shared" si="1"/>
        <v>0</v>
      </c>
    </row>
    <row r="62" spans="1:10" s="75" customFormat="1" ht="13.5" x14ac:dyDescent="0.25">
      <c r="A62" s="161">
        <v>1442</v>
      </c>
      <c r="B62" s="78" t="s">
        <v>71</v>
      </c>
      <c r="C62" s="56"/>
      <c r="D62" s="58"/>
      <c r="E62" s="58"/>
      <c r="F62" s="58"/>
      <c r="G62" s="58"/>
      <c r="H62" s="58"/>
      <c r="I62" s="58"/>
      <c r="J62" s="58">
        <f t="shared" si="1"/>
        <v>0</v>
      </c>
    </row>
    <row r="63" spans="1:10" s="75" customFormat="1" ht="26.25" x14ac:dyDescent="0.25">
      <c r="A63" s="160">
        <v>1500</v>
      </c>
      <c r="B63" s="79" t="s">
        <v>72</v>
      </c>
      <c r="C63" s="56"/>
      <c r="D63" s="58"/>
      <c r="E63" s="58"/>
      <c r="F63" s="58"/>
      <c r="G63" s="58"/>
      <c r="H63" s="58"/>
      <c r="I63" s="58"/>
      <c r="J63" s="58">
        <f t="shared" si="1"/>
        <v>0</v>
      </c>
    </row>
    <row r="64" spans="1:10" s="75" customFormat="1" ht="13.5" x14ac:dyDescent="0.25">
      <c r="A64" s="161">
        <v>152</v>
      </c>
      <c r="B64" s="78" t="s">
        <v>73</v>
      </c>
      <c r="C64" s="56"/>
      <c r="D64" s="58"/>
      <c r="E64" s="58"/>
      <c r="F64" s="58"/>
      <c r="G64" s="58"/>
      <c r="H64" s="58"/>
      <c r="I64" s="58"/>
      <c r="J64" s="58">
        <f t="shared" si="1"/>
        <v>0</v>
      </c>
    </row>
    <row r="65" spans="1:10" s="75" customFormat="1" ht="13.5" x14ac:dyDescent="0.25">
      <c r="A65" s="161">
        <v>1521</v>
      </c>
      <c r="B65" s="78" t="s">
        <v>74</v>
      </c>
      <c r="C65" s="56"/>
      <c r="D65" s="58"/>
      <c r="E65" s="58"/>
      <c r="F65" s="58"/>
      <c r="G65" s="58"/>
      <c r="H65" s="58"/>
      <c r="I65" s="58"/>
      <c r="J65" s="58">
        <f t="shared" si="1"/>
        <v>0</v>
      </c>
    </row>
    <row r="66" spans="1:10" s="75" customFormat="1" ht="13.5" x14ac:dyDescent="0.25">
      <c r="A66" s="161">
        <v>1522</v>
      </c>
      <c r="B66" s="78" t="s">
        <v>75</v>
      </c>
      <c r="C66" s="56"/>
      <c r="D66" s="58"/>
      <c r="E66" s="58"/>
      <c r="F66" s="58"/>
      <c r="G66" s="58"/>
      <c r="H66" s="58"/>
      <c r="I66" s="58"/>
      <c r="J66" s="58">
        <f t="shared" si="1"/>
        <v>0</v>
      </c>
    </row>
    <row r="67" spans="1:10" s="75" customFormat="1" ht="13.5" x14ac:dyDescent="0.25">
      <c r="A67" s="161">
        <v>1523</v>
      </c>
      <c r="B67" s="78" t="s">
        <v>76</v>
      </c>
      <c r="C67" s="56"/>
      <c r="D67" s="58"/>
      <c r="E67" s="58"/>
      <c r="F67" s="58"/>
      <c r="G67" s="58"/>
      <c r="H67" s="58"/>
      <c r="I67" s="58"/>
      <c r="J67" s="58">
        <f t="shared" si="1"/>
        <v>0</v>
      </c>
    </row>
    <row r="68" spans="1:10" s="75" customFormat="1" ht="13.5" x14ac:dyDescent="0.25">
      <c r="A68" s="161">
        <v>1524</v>
      </c>
      <c r="B68" s="78" t="s">
        <v>77</v>
      </c>
      <c r="C68" s="56"/>
      <c r="D68" s="58"/>
      <c r="E68" s="58"/>
      <c r="F68" s="58"/>
      <c r="G68" s="58"/>
      <c r="H68" s="58"/>
      <c r="I68" s="58"/>
      <c r="J68" s="58">
        <f t="shared" si="1"/>
        <v>0</v>
      </c>
    </row>
    <row r="69" spans="1:10" s="75" customFormat="1" ht="13.5" x14ac:dyDescent="0.25">
      <c r="A69" s="161">
        <v>153</v>
      </c>
      <c r="B69" s="78" t="s">
        <v>78</v>
      </c>
      <c r="C69" s="56"/>
      <c r="D69" s="58"/>
      <c r="E69" s="58"/>
      <c r="F69" s="58"/>
      <c r="G69" s="58"/>
      <c r="H69" s="58"/>
      <c r="I69" s="58"/>
      <c r="J69" s="58">
        <f t="shared" si="1"/>
        <v>0</v>
      </c>
    </row>
    <row r="70" spans="1:10" s="75" customFormat="1" ht="13.5" x14ac:dyDescent="0.25">
      <c r="A70" s="161">
        <v>1531</v>
      </c>
      <c r="B70" s="78" t="s">
        <v>79</v>
      </c>
      <c r="C70" s="56"/>
      <c r="D70" s="58"/>
      <c r="E70" s="58"/>
      <c r="F70" s="58"/>
      <c r="G70" s="58"/>
      <c r="H70" s="58"/>
      <c r="I70" s="58"/>
      <c r="J70" s="58">
        <f t="shared" si="1"/>
        <v>0</v>
      </c>
    </row>
    <row r="71" spans="1:10" s="75" customFormat="1" ht="13.5" x14ac:dyDescent="0.25">
      <c r="A71" s="161">
        <v>154</v>
      </c>
      <c r="B71" s="78" t="s">
        <v>80</v>
      </c>
      <c r="C71" s="56"/>
      <c r="D71" s="58"/>
      <c r="E71" s="58"/>
      <c r="F71" s="58"/>
      <c r="G71" s="58"/>
      <c r="H71" s="58"/>
      <c r="I71" s="58"/>
      <c r="J71" s="58">
        <f t="shared" si="1"/>
        <v>0</v>
      </c>
    </row>
    <row r="72" spans="1:10" s="75" customFormat="1" ht="27" x14ac:dyDescent="0.25">
      <c r="A72" s="161">
        <v>1541</v>
      </c>
      <c r="B72" s="78" t="s">
        <v>81</v>
      </c>
      <c r="C72" s="56"/>
      <c r="D72" s="58"/>
      <c r="E72" s="58"/>
      <c r="F72" s="58"/>
      <c r="G72" s="58"/>
      <c r="H72" s="58"/>
      <c r="I72" s="58"/>
      <c r="J72" s="58">
        <f t="shared" si="1"/>
        <v>0</v>
      </c>
    </row>
    <row r="73" spans="1:10" s="75" customFormat="1" x14ac:dyDescent="0.25">
      <c r="A73" s="161">
        <v>1542</v>
      </c>
      <c r="B73" s="78" t="s">
        <v>82</v>
      </c>
      <c r="C73" s="198">
        <v>636930.65</v>
      </c>
      <c r="D73" s="58"/>
      <c r="E73" s="58"/>
      <c r="F73" s="58"/>
      <c r="G73" s="58"/>
      <c r="H73" s="58"/>
      <c r="I73" s="58"/>
      <c r="J73" s="58">
        <f t="shared" si="1"/>
        <v>636930.65</v>
      </c>
    </row>
    <row r="74" spans="1:10" s="75" customFormat="1" ht="13.5" x14ac:dyDescent="0.25">
      <c r="A74" s="161">
        <v>1543</v>
      </c>
      <c r="B74" s="78" t="s">
        <v>83</v>
      </c>
      <c r="C74" s="56"/>
      <c r="D74" s="58"/>
      <c r="E74" s="58"/>
      <c r="F74" s="58"/>
      <c r="G74" s="58"/>
      <c r="H74" s="58"/>
      <c r="I74" s="58"/>
      <c r="J74" s="58">
        <f t="shared" si="1"/>
        <v>0</v>
      </c>
    </row>
    <row r="75" spans="1:10" s="75" customFormat="1" ht="13.5" x14ac:dyDescent="0.25">
      <c r="A75" s="161">
        <v>1544</v>
      </c>
      <c r="B75" s="78" t="s">
        <v>84</v>
      </c>
      <c r="C75" s="56"/>
      <c r="D75" s="58"/>
      <c r="E75" s="58"/>
      <c r="F75" s="58"/>
      <c r="G75" s="58"/>
      <c r="H75" s="58"/>
      <c r="I75" s="58"/>
      <c r="J75" s="58">
        <f t="shared" si="1"/>
        <v>0</v>
      </c>
    </row>
    <row r="76" spans="1:10" s="75" customFormat="1" ht="27" x14ac:dyDescent="0.25">
      <c r="A76" s="161">
        <v>1545</v>
      </c>
      <c r="B76" s="78" t="s">
        <v>85</v>
      </c>
      <c r="C76" s="56"/>
      <c r="D76" s="58"/>
      <c r="E76" s="58"/>
      <c r="F76" s="58"/>
      <c r="G76" s="58"/>
      <c r="H76" s="58"/>
      <c r="I76" s="58"/>
      <c r="J76" s="58">
        <f t="shared" si="1"/>
        <v>0</v>
      </c>
    </row>
    <row r="77" spans="1:10" s="75" customFormat="1" ht="13.5" x14ac:dyDescent="0.25">
      <c r="A77" s="161">
        <v>1546</v>
      </c>
      <c r="B77" s="78" t="s">
        <v>86</v>
      </c>
      <c r="C77" s="56"/>
      <c r="D77" s="58"/>
      <c r="E77" s="58"/>
      <c r="F77" s="58"/>
      <c r="G77" s="58"/>
      <c r="H77" s="58"/>
      <c r="I77" s="58"/>
      <c r="J77" s="58">
        <f t="shared" si="1"/>
        <v>0</v>
      </c>
    </row>
    <row r="78" spans="1:10" s="75" customFormat="1" ht="13.5" x14ac:dyDescent="0.25">
      <c r="A78" s="161">
        <v>1547</v>
      </c>
      <c r="B78" s="78" t="s">
        <v>87</v>
      </c>
      <c r="C78" s="56"/>
      <c r="D78" s="58"/>
      <c r="E78" s="58"/>
      <c r="F78" s="58"/>
      <c r="G78" s="58"/>
      <c r="H78" s="58"/>
      <c r="I78" s="58"/>
      <c r="J78" s="58">
        <f t="shared" ref="J78:J100" si="2">SUM(C78:I78)</f>
        <v>0</v>
      </c>
    </row>
    <row r="79" spans="1:10" s="75" customFormat="1" ht="27" x14ac:dyDescent="0.25">
      <c r="A79" s="161">
        <v>1548</v>
      </c>
      <c r="B79" s="78" t="s">
        <v>88</v>
      </c>
      <c r="C79" s="56"/>
      <c r="D79" s="58"/>
      <c r="E79" s="58"/>
      <c r="F79" s="58"/>
      <c r="G79" s="58"/>
      <c r="H79" s="58"/>
      <c r="I79" s="58"/>
      <c r="J79" s="58">
        <f t="shared" si="2"/>
        <v>0</v>
      </c>
    </row>
    <row r="80" spans="1:10" s="75" customFormat="1" ht="27" x14ac:dyDescent="0.25">
      <c r="A80" s="161">
        <v>155</v>
      </c>
      <c r="B80" s="78" t="s">
        <v>89</v>
      </c>
      <c r="C80" s="56"/>
      <c r="D80" s="58"/>
      <c r="E80" s="58"/>
      <c r="F80" s="58"/>
      <c r="G80" s="58"/>
      <c r="H80" s="58"/>
      <c r="I80" s="58"/>
      <c r="J80" s="58">
        <f t="shared" si="2"/>
        <v>0</v>
      </c>
    </row>
    <row r="81" spans="1:10" s="75" customFormat="1" ht="27" x14ac:dyDescent="0.25">
      <c r="A81" s="161">
        <v>1551</v>
      </c>
      <c r="B81" s="78" t="s">
        <v>90</v>
      </c>
      <c r="C81" s="56"/>
      <c r="D81" s="58"/>
      <c r="E81" s="58"/>
      <c r="F81" s="58"/>
      <c r="G81" s="58"/>
      <c r="H81" s="58"/>
      <c r="I81" s="58"/>
      <c r="J81" s="58">
        <f t="shared" si="2"/>
        <v>0</v>
      </c>
    </row>
    <row r="82" spans="1:10" s="75" customFormat="1" ht="13.5" x14ac:dyDescent="0.25">
      <c r="A82" s="161">
        <v>159</v>
      </c>
      <c r="B82" s="78" t="s">
        <v>91</v>
      </c>
      <c r="C82" s="56"/>
      <c r="D82" s="58"/>
      <c r="E82" s="58"/>
      <c r="F82" s="58"/>
      <c r="G82" s="58"/>
      <c r="H82" s="58"/>
      <c r="I82" s="58"/>
      <c r="J82" s="58">
        <f t="shared" si="2"/>
        <v>0</v>
      </c>
    </row>
    <row r="83" spans="1:10" s="75" customFormat="1" ht="13.5" x14ac:dyDescent="0.25">
      <c r="A83" s="161">
        <v>1591</v>
      </c>
      <c r="B83" s="78" t="s">
        <v>92</v>
      </c>
      <c r="C83" s="56"/>
      <c r="D83" s="58"/>
      <c r="E83" s="58"/>
      <c r="F83" s="58"/>
      <c r="G83" s="58"/>
      <c r="H83" s="58"/>
      <c r="I83" s="58"/>
      <c r="J83" s="58">
        <f t="shared" si="2"/>
        <v>0</v>
      </c>
    </row>
    <row r="84" spans="1:10" s="75" customFormat="1" ht="13.5" x14ac:dyDescent="0.25">
      <c r="A84" s="161">
        <v>1592</v>
      </c>
      <c r="B84" s="78" t="s">
        <v>93</v>
      </c>
      <c r="C84" s="56"/>
      <c r="D84" s="58"/>
      <c r="E84" s="58"/>
      <c r="F84" s="58"/>
      <c r="G84" s="58"/>
      <c r="H84" s="58"/>
      <c r="I84" s="58"/>
      <c r="J84" s="58">
        <f t="shared" si="2"/>
        <v>0</v>
      </c>
    </row>
    <row r="85" spans="1:10" s="75" customFormat="1" ht="27" x14ac:dyDescent="0.25">
      <c r="A85" s="161">
        <v>1593</v>
      </c>
      <c r="B85" s="78" t="s">
        <v>94</v>
      </c>
      <c r="C85" s="56"/>
      <c r="D85" s="58"/>
      <c r="E85" s="58"/>
      <c r="F85" s="58"/>
      <c r="G85" s="58"/>
      <c r="H85" s="58"/>
      <c r="I85" s="58"/>
      <c r="J85" s="58">
        <f t="shared" si="2"/>
        <v>0</v>
      </c>
    </row>
    <row r="86" spans="1:10" s="75" customFormat="1" ht="13.5" x14ac:dyDescent="0.25">
      <c r="A86" s="160">
        <v>1600</v>
      </c>
      <c r="B86" s="79" t="s">
        <v>95</v>
      </c>
      <c r="C86" s="56"/>
      <c r="D86" s="58"/>
      <c r="E86" s="58"/>
      <c r="F86" s="58"/>
      <c r="G86" s="58"/>
      <c r="H86" s="58"/>
      <c r="I86" s="58"/>
      <c r="J86" s="58">
        <f t="shared" si="2"/>
        <v>0</v>
      </c>
    </row>
    <row r="87" spans="1:10" s="75" customFormat="1" ht="27" x14ac:dyDescent="0.25">
      <c r="A87" s="161">
        <v>161</v>
      </c>
      <c r="B87" s="78" t="s">
        <v>96</v>
      </c>
      <c r="C87" s="56"/>
      <c r="D87" s="58"/>
      <c r="E87" s="58"/>
      <c r="F87" s="58"/>
      <c r="G87" s="58"/>
      <c r="H87" s="58"/>
      <c r="I87" s="58"/>
      <c r="J87" s="58">
        <f t="shared" si="2"/>
        <v>0</v>
      </c>
    </row>
    <row r="88" spans="1:10" s="75" customFormat="1" ht="13.5" x14ac:dyDescent="0.25">
      <c r="A88" s="161">
        <v>1611</v>
      </c>
      <c r="B88" s="78" t="s">
        <v>97</v>
      </c>
      <c r="C88" s="56"/>
      <c r="D88" s="58"/>
      <c r="E88" s="58"/>
      <c r="F88" s="58"/>
      <c r="G88" s="58">
        <v>550000</v>
      </c>
      <c r="H88" s="58"/>
      <c r="I88" s="58"/>
      <c r="J88" s="58">
        <f t="shared" si="2"/>
        <v>550000</v>
      </c>
    </row>
    <row r="89" spans="1:10" s="75" customFormat="1" ht="27" x14ac:dyDescent="0.25">
      <c r="A89" s="161">
        <v>1612</v>
      </c>
      <c r="B89" s="78" t="s">
        <v>98</v>
      </c>
      <c r="C89" s="56"/>
      <c r="D89" s="58"/>
      <c r="E89" s="58"/>
      <c r="F89" s="58"/>
      <c r="G89" s="58"/>
      <c r="H89" s="58"/>
      <c r="I89" s="58"/>
      <c r="J89" s="58">
        <f t="shared" si="2"/>
        <v>0</v>
      </c>
    </row>
    <row r="90" spans="1:10" s="75" customFormat="1" ht="13.5" x14ac:dyDescent="0.25">
      <c r="A90" s="160">
        <v>1700</v>
      </c>
      <c r="B90" s="80" t="s">
        <v>99</v>
      </c>
      <c r="C90" s="56"/>
      <c r="D90" s="58"/>
      <c r="E90" s="58"/>
      <c r="F90" s="58"/>
      <c r="G90" s="58"/>
      <c r="H90" s="58"/>
      <c r="I90" s="58"/>
      <c r="J90" s="58">
        <f t="shared" si="2"/>
        <v>0</v>
      </c>
    </row>
    <row r="91" spans="1:10" s="75" customFormat="1" ht="13.5" x14ac:dyDescent="0.25">
      <c r="A91" s="161">
        <v>171</v>
      </c>
      <c r="B91" s="78" t="s">
        <v>100</v>
      </c>
      <c r="C91" s="56"/>
      <c r="D91" s="58"/>
      <c r="E91" s="58"/>
      <c r="F91" s="58"/>
      <c r="G91" s="58"/>
      <c r="H91" s="58"/>
      <c r="I91" s="58"/>
      <c r="J91" s="58">
        <f t="shared" si="2"/>
        <v>0</v>
      </c>
    </row>
    <row r="92" spans="1:10" s="75" customFormat="1" ht="27" x14ac:dyDescent="0.25">
      <c r="A92" s="161">
        <v>1711</v>
      </c>
      <c r="B92" s="78" t="s">
        <v>101</v>
      </c>
      <c r="C92" s="56"/>
      <c r="D92" s="58"/>
      <c r="E92" s="58"/>
      <c r="F92" s="58"/>
      <c r="G92" s="58"/>
      <c r="H92" s="58"/>
      <c r="I92" s="58"/>
      <c r="J92" s="58">
        <f t="shared" si="2"/>
        <v>0</v>
      </c>
    </row>
    <row r="93" spans="1:10" s="75" customFormat="1" x14ac:dyDescent="0.25">
      <c r="A93" s="161">
        <v>1712</v>
      </c>
      <c r="B93" s="78" t="s">
        <v>102</v>
      </c>
      <c r="C93" s="198">
        <v>491773.2</v>
      </c>
      <c r="D93" s="198">
        <v>491773.2</v>
      </c>
      <c r="E93" s="58"/>
      <c r="F93" s="58"/>
      <c r="G93" s="58"/>
      <c r="H93" s="58"/>
      <c r="I93" s="58"/>
      <c r="J93" s="58">
        <f t="shared" si="2"/>
        <v>983546.4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58"/>
      <c r="E94" s="58"/>
      <c r="F94" s="58"/>
      <c r="G94" s="58"/>
      <c r="H94" s="58"/>
      <c r="I94" s="58"/>
      <c r="J94" s="58">
        <f t="shared" si="2"/>
        <v>8256</v>
      </c>
    </row>
    <row r="95" spans="1:10" s="75" customFormat="1" ht="13.5" x14ac:dyDescent="0.25">
      <c r="A95" s="161">
        <v>1714</v>
      </c>
      <c r="B95" s="78" t="s">
        <v>104</v>
      </c>
      <c r="C95" s="56"/>
      <c r="D95" s="58"/>
      <c r="E95" s="58"/>
      <c r="F95" s="58"/>
      <c r="G95" s="58"/>
      <c r="H95" s="58"/>
      <c r="I95" s="58"/>
      <c r="J95" s="58">
        <f t="shared" si="2"/>
        <v>0</v>
      </c>
    </row>
    <row r="96" spans="1:10" s="75" customFormat="1" x14ac:dyDescent="0.25">
      <c r="A96" s="161">
        <v>1715</v>
      </c>
      <c r="B96" s="78" t="s">
        <v>105</v>
      </c>
      <c r="C96" s="198">
        <v>636930.65</v>
      </c>
      <c r="D96" s="58"/>
      <c r="E96" s="58"/>
      <c r="F96" s="58"/>
      <c r="G96" s="58"/>
      <c r="H96" s="58"/>
      <c r="I96" s="58"/>
      <c r="J96" s="58">
        <f t="shared" si="2"/>
        <v>636930.65</v>
      </c>
    </row>
    <row r="97" spans="1:17" s="75" customFormat="1" ht="13.5" x14ac:dyDescent="0.25">
      <c r="A97" s="161">
        <v>1716</v>
      </c>
      <c r="B97" s="78" t="s">
        <v>106</v>
      </c>
      <c r="C97" s="56"/>
      <c r="D97" s="58"/>
      <c r="E97" s="58"/>
      <c r="F97" s="58"/>
      <c r="G97" s="58"/>
      <c r="H97" s="58"/>
      <c r="I97" s="58"/>
      <c r="J97" s="58">
        <f t="shared" si="2"/>
        <v>0</v>
      </c>
    </row>
    <row r="98" spans="1:17" s="75" customFormat="1" ht="27" x14ac:dyDescent="0.25">
      <c r="A98" s="161">
        <v>1717</v>
      </c>
      <c r="B98" s="78" t="s">
        <v>107</v>
      </c>
      <c r="C98" s="56"/>
      <c r="D98" s="58"/>
      <c r="E98" s="58"/>
      <c r="F98" s="58"/>
      <c r="G98" s="58"/>
      <c r="H98" s="58"/>
      <c r="I98" s="58"/>
      <c r="J98" s="58">
        <f t="shared" si="2"/>
        <v>0</v>
      </c>
    </row>
    <row r="99" spans="1:17" s="75" customFormat="1" ht="13.5" x14ac:dyDescent="0.25">
      <c r="A99" s="161">
        <v>1718</v>
      </c>
      <c r="B99" s="78" t="s">
        <v>108</v>
      </c>
      <c r="C99" s="56"/>
      <c r="D99" s="58"/>
      <c r="E99" s="58"/>
      <c r="F99" s="58"/>
      <c r="G99" s="58"/>
      <c r="H99" s="58"/>
      <c r="I99" s="58"/>
      <c r="J99" s="58">
        <f t="shared" si="2"/>
        <v>0</v>
      </c>
    </row>
    <row r="100" spans="1:17" s="75" customFormat="1" x14ac:dyDescent="0.25">
      <c r="A100" s="161">
        <v>1719</v>
      </c>
      <c r="B100" s="78" t="s">
        <v>109</v>
      </c>
      <c r="C100" s="198">
        <v>175826.09</v>
      </c>
      <c r="D100" s="198">
        <v>175826.09</v>
      </c>
      <c r="E100" s="58"/>
      <c r="F100" s="58"/>
      <c r="G100" s="58"/>
      <c r="H100" s="58"/>
      <c r="I100" s="58"/>
      <c r="J100" s="58">
        <f t="shared" si="2"/>
        <v>351652.18</v>
      </c>
    </row>
    <row r="101" spans="1:17" s="81" customFormat="1" ht="12.75" x14ac:dyDescent="0.2">
      <c r="A101" s="162"/>
      <c r="B101" s="57" t="s">
        <v>110</v>
      </c>
      <c r="C101" s="57">
        <f>SUM(C13:C100)</f>
        <v>15018282</v>
      </c>
      <c r="D101" s="57">
        <f t="shared" ref="D101:J101" si="3">SUM(D13:D100)</f>
        <v>13008468.999999998</v>
      </c>
      <c r="E101" s="57">
        <f t="shared" si="3"/>
        <v>0</v>
      </c>
      <c r="F101" s="57">
        <f t="shared" si="3"/>
        <v>320000</v>
      </c>
      <c r="G101" s="57">
        <f t="shared" si="3"/>
        <v>550000</v>
      </c>
      <c r="H101" s="57">
        <f t="shared" si="3"/>
        <v>0</v>
      </c>
      <c r="I101" s="57">
        <f t="shared" si="3"/>
        <v>0</v>
      </c>
      <c r="J101" s="57">
        <f t="shared" si="3"/>
        <v>28896750.999999996</v>
      </c>
    </row>
    <row r="102" spans="1:17" s="75" customFormat="1" ht="14.25" customHeight="1" x14ac:dyDescent="0.25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58"/>
    </row>
    <row r="103" spans="1:17" s="75" customFormat="1" ht="30.75" customHeight="1" x14ac:dyDescent="0.25">
      <c r="A103" s="163">
        <v>2100</v>
      </c>
      <c r="B103" s="79" t="s">
        <v>112</v>
      </c>
      <c r="C103" s="58"/>
      <c r="D103" s="58"/>
      <c r="E103" s="58"/>
      <c r="F103" s="58"/>
      <c r="G103" s="58"/>
      <c r="H103" s="58"/>
      <c r="I103" s="58"/>
      <c r="J103" s="58"/>
    </row>
    <row r="104" spans="1:17" s="75" customFormat="1" ht="14.25" customHeight="1" x14ac:dyDescent="0.25">
      <c r="A104" s="164">
        <v>211</v>
      </c>
      <c r="B104" s="78" t="s">
        <v>113</v>
      </c>
      <c r="C104" s="58"/>
      <c r="D104" s="58"/>
      <c r="E104" s="58"/>
      <c r="F104" s="58"/>
      <c r="G104" s="58"/>
      <c r="H104" s="58"/>
      <c r="I104" s="58"/>
      <c r="J104" s="58"/>
    </row>
    <row r="105" spans="1:17" s="75" customFormat="1" ht="14.25" customHeight="1" x14ac:dyDescent="0.3">
      <c r="A105" s="164">
        <v>2111</v>
      </c>
      <c r="B105" s="78" t="s">
        <v>113</v>
      </c>
      <c r="C105" s="130"/>
      <c r="D105" s="130"/>
      <c r="E105" s="130"/>
      <c r="F105" s="130">
        <v>221650</v>
      </c>
      <c r="G105" s="130"/>
      <c r="H105" s="130"/>
      <c r="I105" s="130"/>
      <c r="J105" s="130">
        <f>SUM(C105:I105)</f>
        <v>221650</v>
      </c>
      <c r="K105" s="45"/>
      <c r="L105" s="45"/>
      <c r="M105" s="45"/>
      <c r="N105" s="45"/>
    </row>
    <row r="106" spans="1:17" s="75" customFormat="1" ht="14.25" customHeight="1" x14ac:dyDescent="0.3">
      <c r="A106" s="164">
        <v>212</v>
      </c>
      <c r="B106" s="78" t="s">
        <v>114</v>
      </c>
      <c r="C106" s="58"/>
      <c r="D106" s="58"/>
      <c r="E106" s="58"/>
      <c r="F106" s="58"/>
      <c r="G106" s="58"/>
      <c r="H106" s="58"/>
      <c r="I106" s="58"/>
      <c r="J106" s="130">
        <f t="shared" ref="J106:J169" si="4">SUM(C106:I106)</f>
        <v>0</v>
      </c>
    </row>
    <row r="107" spans="1:17" s="75" customFormat="1" ht="14.25" customHeight="1" x14ac:dyDescent="0.3">
      <c r="A107" s="164">
        <v>2121</v>
      </c>
      <c r="B107" s="78" t="s">
        <v>114</v>
      </c>
      <c r="C107" s="130">
        <v>65000</v>
      </c>
      <c r="D107" s="130"/>
      <c r="E107" s="130"/>
      <c r="F107" s="130"/>
      <c r="G107" s="130"/>
      <c r="H107" s="130"/>
      <c r="I107" s="130"/>
      <c r="J107" s="130">
        <f t="shared" si="4"/>
        <v>65000</v>
      </c>
      <c r="K107" s="45"/>
      <c r="L107" s="45"/>
    </row>
    <row r="108" spans="1:17" s="75" customFormat="1" ht="14.25" customHeight="1" x14ac:dyDescent="0.3">
      <c r="A108" s="164">
        <v>213</v>
      </c>
      <c r="B108" s="78" t="s">
        <v>115</v>
      </c>
      <c r="C108" s="58"/>
      <c r="D108" s="58"/>
      <c r="E108" s="58"/>
      <c r="F108" s="58"/>
      <c r="G108" s="58"/>
      <c r="H108" s="58"/>
      <c r="I108" s="58"/>
      <c r="J108" s="130">
        <f t="shared" si="4"/>
        <v>0</v>
      </c>
    </row>
    <row r="109" spans="1:17" s="75" customFormat="1" ht="14.25" customHeight="1" x14ac:dyDescent="0.3">
      <c r="A109" s="164">
        <v>2131</v>
      </c>
      <c r="B109" s="78" t="s">
        <v>115</v>
      </c>
      <c r="C109" s="58"/>
      <c r="D109" s="58"/>
      <c r="E109" s="58"/>
      <c r="F109" s="58"/>
      <c r="G109" s="58"/>
      <c r="H109" s="58"/>
      <c r="I109" s="58"/>
      <c r="J109" s="130">
        <f t="shared" si="4"/>
        <v>0</v>
      </c>
    </row>
    <row r="110" spans="1:17" s="75" customFormat="1" ht="14.25" customHeight="1" x14ac:dyDescent="0.3">
      <c r="A110" s="164">
        <v>214</v>
      </c>
      <c r="B110" s="78" t="s">
        <v>116</v>
      </c>
      <c r="C110" s="58"/>
      <c r="D110" s="58"/>
      <c r="E110" s="58"/>
      <c r="F110" s="58"/>
      <c r="G110" s="58"/>
      <c r="H110" s="58"/>
      <c r="I110" s="58"/>
      <c r="J110" s="130">
        <f t="shared" si="4"/>
        <v>0</v>
      </c>
    </row>
    <row r="111" spans="1:17" s="75" customFormat="1" ht="14.25" customHeight="1" x14ac:dyDescent="0.3">
      <c r="A111" s="164">
        <v>2141</v>
      </c>
      <c r="B111" s="78" t="s">
        <v>116</v>
      </c>
      <c r="C111" s="130">
        <v>116870</v>
      </c>
      <c r="D111" s="130"/>
      <c r="E111" s="130"/>
      <c r="F111" s="130"/>
      <c r="G111" s="130"/>
      <c r="H111" s="130"/>
      <c r="I111" s="130"/>
      <c r="J111" s="130">
        <f t="shared" si="4"/>
        <v>116870</v>
      </c>
      <c r="K111" s="45"/>
      <c r="L111" s="45"/>
      <c r="M111" s="45"/>
      <c r="N111" s="45"/>
      <c r="O111" s="45"/>
      <c r="P111" s="45"/>
      <c r="Q111" s="45"/>
    </row>
    <row r="112" spans="1:17" s="75" customFormat="1" ht="14.25" customHeight="1" x14ac:dyDescent="0.3">
      <c r="A112" s="164">
        <v>215</v>
      </c>
      <c r="B112" s="78" t="s">
        <v>117</v>
      </c>
      <c r="C112" s="58"/>
      <c r="D112" s="58"/>
      <c r="E112" s="58"/>
      <c r="F112" s="58"/>
      <c r="G112" s="58"/>
      <c r="H112" s="58"/>
      <c r="I112" s="58"/>
      <c r="J112" s="130">
        <f t="shared" si="4"/>
        <v>0</v>
      </c>
    </row>
    <row r="113" spans="1:15" s="75" customFormat="1" ht="14.25" customHeight="1" x14ac:dyDescent="0.3">
      <c r="A113" s="164">
        <v>2151</v>
      </c>
      <c r="B113" s="78" t="s">
        <v>117</v>
      </c>
      <c r="C113" s="130">
        <v>168000</v>
      </c>
      <c r="D113" s="130">
        <v>100000</v>
      </c>
      <c r="E113" s="130"/>
      <c r="F113" s="130">
        <v>200000</v>
      </c>
      <c r="G113" s="130"/>
      <c r="H113" s="130"/>
      <c r="I113" s="130"/>
      <c r="J113" s="130">
        <f t="shared" si="4"/>
        <v>468000</v>
      </c>
      <c r="K113" s="45"/>
      <c r="L113" s="45"/>
      <c r="M113" s="45"/>
    </row>
    <row r="114" spans="1:15" s="75" customFormat="1" ht="14.25" customHeight="1" x14ac:dyDescent="0.3">
      <c r="A114" s="164">
        <v>216</v>
      </c>
      <c r="B114" s="78" t="s">
        <v>118</v>
      </c>
      <c r="C114" s="58"/>
      <c r="D114" s="58"/>
      <c r="E114" s="58"/>
      <c r="F114" s="58"/>
      <c r="G114" s="58"/>
      <c r="H114" s="58"/>
      <c r="I114" s="58"/>
      <c r="J114" s="130">
        <f t="shared" si="4"/>
        <v>0</v>
      </c>
    </row>
    <row r="115" spans="1:15" s="75" customFormat="1" ht="14.25" customHeight="1" x14ac:dyDescent="0.3">
      <c r="A115" s="164">
        <v>2161</v>
      </c>
      <c r="B115" s="78" t="s">
        <v>118</v>
      </c>
      <c r="C115" s="130"/>
      <c r="D115" s="130">
        <v>130000</v>
      </c>
      <c r="E115" s="130"/>
      <c r="F115" s="130"/>
      <c r="G115" s="130"/>
      <c r="H115" s="130"/>
      <c r="I115" s="130"/>
      <c r="J115" s="130">
        <f t="shared" si="4"/>
        <v>130000</v>
      </c>
      <c r="K115" s="45"/>
      <c r="L115" s="45"/>
      <c r="M115" s="45"/>
      <c r="N115" s="45"/>
      <c r="O115" s="45"/>
    </row>
    <row r="116" spans="1:15" s="75" customFormat="1" ht="14.25" customHeight="1" x14ac:dyDescent="0.3">
      <c r="A116" s="164">
        <v>217</v>
      </c>
      <c r="B116" s="78" t="s">
        <v>119</v>
      </c>
      <c r="C116" s="58"/>
      <c r="D116" s="58"/>
      <c r="E116" s="58"/>
      <c r="F116" s="58"/>
      <c r="G116" s="58"/>
      <c r="H116" s="58"/>
      <c r="I116" s="58"/>
      <c r="J116" s="130">
        <f t="shared" si="4"/>
        <v>0</v>
      </c>
    </row>
    <row r="117" spans="1:15" s="75" customFormat="1" ht="14.25" customHeight="1" x14ac:dyDescent="0.3">
      <c r="A117" s="164">
        <v>2171</v>
      </c>
      <c r="B117" s="78" t="s">
        <v>120</v>
      </c>
      <c r="C117" s="130">
        <v>36400</v>
      </c>
      <c r="D117" s="130"/>
      <c r="E117" s="130"/>
      <c r="F117" s="130"/>
      <c r="G117" s="130"/>
      <c r="H117" s="130"/>
      <c r="I117" s="130"/>
      <c r="J117" s="130">
        <f t="shared" si="4"/>
        <v>36400</v>
      </c>
      <c r="K117" s="45"/>
      <c r="L117" s="45"/>
      <c r="M117" s="45"/>
    </row>
    <row r="118" spans="1:15" s="75" customFormat="1" ht="14.25" customHeight="1" x14ac:dyDescent="0.3">
      <c r="A118" s="164">
        <v>218</v>
      </c>
      <c r="B118" s="82" t="s">
        <v>121</v>
      </c>
      <c r="C118" s="58"/>
      <c r="D118" s="58"/>
      <c r="E118" s="58"/>
      <c r="F118" s="58"/>
      <c r="G118" s="58"/>
      <c r="H118" s="58"/>
      <c r="I118" s="58"/>
      <c r="J118" s="130">
        <f t="shared" si="4"/>
        <v>0</v>
      </c>
    </row>
    <row r="119" spans="1:15" s="75" customFormat="1" ht="14.25" customHeight="1" x14ac:dyDescent="0.3">
      <c r="A119" s="164">
        <v>2181</v>
      </c>
      <c r="B119" s="78" t="s">
        <v>121</v>
      </c>
      <c r="C119" s="130">
        <v>5200</v>
      </c>
      <c r="D119" s="130"/>
      <c r="E119" s="130"/>
      <c r="F119" s="130"/>
      <c r="G119" s="130"/>
      <c r="H119" s="130"/>
      <c r="I119" s="130"/>
      <c r="J119" s="130">
        <f t="shared" si="4"/>
        <v>5200</v>
      </c>
      <c r="K119" s="45"/>
    </row>
    <row r="120" spans="1:15" s="75" customFormat="1" ht="14.25" customHeight="1" x14ac:dyDescent="0.3">
      <c r="A120" s="164">
        <v>2182</v>
      </c>
      <c r="B120" s="78" t="s">
        <v>122</v>
      </c>
      <c r="C120" s="58"/>
      <c r="D120" s="58"/>
      <c r="E120" s="58"/>
      <c r="F120" s="58"/>
      <c r="G120" s="58"/>
      <c r="H120" s="58"/>
      <c r="I120" s="58"/>
      <c r="J120" s="130">
        <f t="shared" si="4"/>
        <v>0</v>
      </c>
    </row>
    <row r="121" spans="1:15" s="75" customFormat="1" ht="14.25" customHeight="1" x14ac:dyDescent="0.3">
      <c r="A121" s="164">
        <v>2183</v>
      </c>
      <c r="B121" s="78" t="s">
        <v>123</v>
      </c>
      <c r="C121" s="58"/>
      <c r="D121" s="58"/>
      <c r="E121" s="58"/>
      <c r="F121" s="58"/>
      <c r="G121" s="58"/>
      <c r="H121" s="58"/>
      <c r="I121" s="58"/>
      <c r="J121" s="130">
        <f t="shared" si="4"/>
        <v>0</v>
      </c>
    </row>
    <row r="122" spans="1:15" s="75" customFormat="1" ht="14.25" customHeight="1" x14ac:dyDescent="0.3">
      <c r="A122" s="163">
        <v>2200</v>
      </c>
      <c r="B122" s="79" t="s">
        <v>124</v>
      </c>
      <c r="C122" s="58"/>
      <c r="D122" s="58"/>
      <c r="E122" s="58"/>
      <c r="F122" s="58"/>
      <c r="G122" s="58"/>
      <c r="H122" s="58"/>
      <c r="I122" s="58"/>
      <c r="J122" s="130">
        <f t="shared" si="4"/>
        <v>0</v>
      </c>
    </row>
    <row r="123" spans="1:15" s="75" customFormat="1" ht="14.25" customHeight="1" x14ac:dyDescent="0.3">
      <c r="A123" s="164">
        <v>221</v>
      </c>
      <c r="B123" s="78" t="s">
        <v>125</v>
      </c>
      <c r="C123" s="58"/>
      <c r="D123" s="58"/>
      <c r="E123" s="58"/>
      <c r="F123" s="58"/>
      <c r="G123" s="58"/>
      <c r="H123" s="58"/>
      <c r="I123" s="58"/>
      <c r="J123" s="130">
        <f t="shared" si="4"/>
        <v>0</v>
      </c>
    </row>
    <row r="124" spans="1:15" s="75" customFormat="1" ht="26.25" customHeight="1" x14ac:dyDescent="0.3">
      <c r="A124" s="164">
        <v>2211</v>
      </c>
      <c r="B124" s="78" t="s">
        <v>126</v>
      </c>
      <c r="C124" s="58"/>
      <c r="D124" s="58"/>
      <c r="E124" s="58"/>
      <c r="F124" s="58"/>
      <c r="G124" s="58"/>
      <c r="H124" s="58"/>
      <c r="I124" s="58"/>
      <c r="J124" s="130">
        <f t="shared" si="4"/>
        <v>0</v>
      </c>
    </row>
    <row r="125" spans="1:15" s="75" customFormat="1" ht="41.25" customHeight="1" x14ac:dyDescent="0.3">
      <c r="A125" s="164">
        <v>2212</v>
      </c>
      <c r="B125" s="78" t="s">
        <v>127</v>
      </c>
      <c r="C125" s="58"/>
      <c r="D125" s="58"/>
      <c r="E125" s="58"/>
      <c r="F125" s="58"/>
      <c r="G125" s="58"/>
      <c r="H125" s="58"/>
      <c r="I125" s="58"/>
      <c r="J125" s="130">
        <f t="shared" si="4"/>
        <v>0</v>
      </c>
    </row>
    <row r="126" spans="1:15" s="75" customFormat="1" ht="27" customHeight="1" x14ac:dyDescent="0.3">
      <c r="A126" s="164">
        <v>2213</v>
      </c>
      <c r="B126" s="78" t="s">
        <v>128</v>
      </c>
      <c r="C126" s="58"/>
      <c r="D126" s="58"/>
      <c r="E126" s="58"/>
      <c r="F126" s="58"/>
      <c r="G126" s="58"/>
      <c r="H126" s="58"/>
      <c r="I126" s="58"/>
      <c r="J126" s="130">
        <f t="shared" si="4"/>
        <v>0</v>
      </c>
    </row>
    <row r="127" spans="1:15" s="75" customFormat="1" ht="27" customHeight="1" x14ac:dyDescent="0.3">
      <c r="A127" s="164">
        <v>2214</v>
      </c>
      <c r="B127" s="78" t="s">
        <v>129</v>
      </c>
      <c r="C127" s="130">
        <v>84500</v>
      </c>
      <c r="D127" s="130"/>
      <c r="E127" s="130"/>
      <c r="F127" s="130"/>
      <c r="G127" s="130"/>
      <c r="H127" s="130"/>
      <c r="I127" s="130"/>
      <c r="J127" s="130">
        <f t="shared" si="4"/>
        <v>84500</v>
      </c>
      <c r="K127" s="45"/>
      <c r="L127" s="45"/>
      <c r="M127" s="45"/>
      <c r="N127" s="45"/>
      <c r="O127" s="45"/>
    </row>
    <row r="128" spans="1:15" s="75" customFormat="1" ht="24.75" customHeight="1" x14ac:dyDescent="0.3">
      <c r="A128" s="164">
        <v>2215</v>
      </c>
      <c r="B128" s="78" t="s">
        <v>130</v>
      </c>
      <c r="C128" s="58"/>
      <c r="D128" s="58"/>
      <c r="E128" s="58"/>
      <c r="F128" s="58"/>
      <c r="G128" s="58"/>
      <c r="H128" s="58"/>
      <c r="I128" s="58"/>
      <c r="J128" s="130">
        <f t="shared" si="4"/>
        <v>0</v>
      </c>
    </row>
    <row r="129" spans="1:10" s="75" customFormat="1" ht="24.75" customHeight="1" x14ac:dyDescent="0.3">
      <c r="A129" s="164">
        <v>2216</v>
      </c>
      <c r="B129" s="78" t="s">
        <v>131</v>
      </c>
      <c r="C129" s="58"/>
      <c r="D129" s="58"/>
      <c r="E129" s="58"/>
      <c r="F129" s="58"/>
      <c r="G129" s="58"/>
      <c r="H129" s="58"/>
      <c r="I129" s="58"/>
      <c r="J129" s="130">
        <f t="shared" si="4"/>
        <v>0</v>
      </c>
    </row>
    <row r="130" spans="1:10" s="75" customFormat="1" ht="14.25" customHeight="1" x14ac:dyDescent="0.3">
      <c r="A130" s="164">
        <v>222</v>
      </c>
      <c r="B130" s="78" t="s">
        <v>132</v>
      </c>
      <c r="C130" s="58"/>
      <c r="D130" s="58"/>
      <c r="E130" s="58"/>
      <c r="F130" s="58"/>
      <c r="G130" s="58"/>
      <c r="H130" s="58"/>
      <c r="I130" s="58"/>
      <c r="J130" s="130">
        <f t="shared" si="4"/>
        <v>0</v>
      </c>
    </row>
    <row r="131" spans="1:10" s="75" customFormat="1" ht="14.25" customHeight="1" x14ac:dyDescent="0.3">
      <c r="A131" s="164">
        <v>2221</v>
      </c>
      <c r="B131" s="78" t="s">
        <v>132</v>
      </c>
      <c r="C131" s="58"/>
      <c r="D131" s="58"/>
      <c r="E131" s="58"/>
      <c r="F131" s="58"/>
      <c r="G131" s="58"/>
      <c r="H131" s="58"/>
      <c r="I131" s="58"/>
      <c r="J131" s="130">
        <f t="shared" si="4"/>
        <v>0</v>
      </c>
    </row>
    <row r="132" spans="1:10" s="75" customFormat="1" ht="14.25" customHeight="1" x14ac:dyDescent="0.3">
      <c r="A132" s="164">
        <v>223</v>
      </c>
      <c r="B132" s="78" t="s">
        <v>133</v>
      </c>
      <c r="C132" s="58"/>
      <c r="D132" s="58"/>
      <c r="E132" s="58"/>
      <c r="F132" s="58"/>
      <c r="G132" s="58"/>
      <c r="H132" s="58"/>
      <c r="I132" s="58"/>
      <c r="J132" s="130">
        <f t="shared" si="4"/>
        <v>0</v>
      </c>
    </row>
    <row r="133" spans="1:10" s="75" customFormat="1" ht="14.25" customHeight="1" x14ac:dyDescent="0.3">
      <c r="A133" s="164">
        <v>2231</v>
      </c>
      <c r="B133" s="78" t="s">
        <v>133</v>
      </c>
      <c r="C133" s="58"/>
      <c r="D133" s="58"/>
      <c r="E133" s="58"/>
      <c r="F133" s="58"/>
      <c r="G133" s="58"/>
      <c r="H133" s="58"/>
      <c r="I133" s="58"/>
      <c r="J133" s="130">
        <f t="shared" si="4"/>
        <v>0</v>
      </c>
    </row>
    <row r="134" spans="1:10" s="75" customFormat="1" ht="28.5" customHeight="1" x14ac:dyDescent="0.3">
      <c r="A134" s="164">
        <v>2300</v>
      </c>
      <c r="B134" s="79" t="s">
        <v>134</v>
      </c>
      <c r="C134" s="58"/>
      <c r="D134" s="58"/>
      <c r="E134" s="58"/>
      <c r="F134" s="58"/>
      <c r="G134" s="58"/>
      <c r="H134" s="58"/>
      <c r="I134" s="58"/>
      <c r="J134" s="130">
        <f t="shared" si="4"/>
        <v>0</v>
      </c>
    </row>
    <row r="135" spans="1:10" s="75" customFormat="1" ht="27" customHeight="1" x14ac:dyDescent="0.3">
      <c r="A135" s="164">
        <v>231</v>
      </c>
      <c r="B135" s="78" t="s">
        <v>135</v>
      </c>
      <c r="C135" s="58"/>
      <c r="D135" s="58"/>
      <c r="E135" s="58"/>
      <c r="F135" s="58"/>
      <c r="G135" s="58"/>
      <c r="H135" s="58"/>
      <c r="I135" s="58"/>
      <c r="J135" s="130">
        <f t="shared" si="4"/>
        <v>0</v>
      </c>
    </row>
    <row r="136" spans="1:10" s="75" customFormat="1" ht="31.5" customHeight="1" x14ac:dyDescent="0.3">
      <c r="A136" s="164">
        <v>2311</v>
      </c>
      <c r="B136" s="78" t="s">
        <v>135</v>
      </c>
      <c r="C136" s="58"/>
      <c r="D136" s="58"/>
      <c r="E136" s="58"/>
      <c r="F136" s="58"/>
      <c r="G136" s="58"/>
      <c r="H136" s="58"/>
      <c r="I136" s="58"/>
      <c r="J136" s="130">
        <f t="shared" si="4"/>
        <v>0</v>
      </c>
    </row>
    <row r="137" spans="1:10" s="75" customFormat="1" ht="14.25" customHeight="1" x14ac:dyDescent="0.3">
      <c r="A137" s="164">
        <v>232</v>
      </c>
      <c r="B137" s="78" t="s">
        <v>136</v>
      </c>
      <c r="C137" s="58"/>
      <c r="D137" s="58"/>
      <c r="E137" s="58"/>
      <c r="F137" s="58"/>
      <c r="G137" s="58"/>
      <c r="H137" s="58"/>
      <c r="I137" s="58"/>
      <c r="J137" s="130">
        <f t="shared" si="4"/>
        <v>0</v>
      </c>
    </row>
    <row r="138" spans="1:10" s="75" customFormat="1" ht="14.25" customHeight="1" x14ac:dyDescent="0.3">
      <c r="A138" s="164">
        <v>2321</v>
      </c>
      <c r="B138" s="78" t="s">
        <v>136</v>
      </c>
      <c r="C138" s="58"/>
      <c r="D138" s="58"/>
      <c r="E138" s="58"/>
      <c r="F138" s="58"/>
      <c r="G138" s="58"/>
      <c r="H138" s="58"/>
      <c r="I138" s="58"/>
      <c r="J138" s="130">
        <f t="shared" si="4"/>
        <v>0</v>
      </c>
    </row>
    <row r="139" spans="1:10" s="75" customFormat="1" ht="28.5" customHeight="1" x14ac:dyDescent="0.3">
      <c r="A139" s="164">
        <v>233</v>
      </c>
      <c r="B139" s="78" t="s">
        <v>137</v>
      </c>
      <c r="C139" s="58"/>
      <c r="D139" s="58"/>
      <c r="E139" s="58"/>
      <c r="F139" s="58"/>
      <c r="G139" s="58"/>
      <c r="H139" s="58"/>
      <c r="I139" s="58"/>
      <c r="J139" s="130">
        <f t="shared" si="4"/>
        <v>0</v>
      </c>
    </row>
    <row r="140" spans="1:10" s="75" customFormat="1" ht="31.5" customHeight="1" x14ac:dyDescent="0.3">
      <c r="A140" s="164">
        <v>2331</v>
      </c>
      <c r="B140" s="78" t="s">
        <v>137</v>
      </c>
      <c r="C140" s="58"/>
      <c r="D140" s="58"/>
      <c r="E140" s="58"/>
      <c r="F140" s="58"/>
      <c r="G140" s="58"/>
      <c r="H140" s="58"/>
      <c r="I140" s="58"/>
      <c r="J140" s="130">
        <f t="shared" si="4"/>
        <v>0</v>
      </c>
    </row>
    <row r="141" spans="1:10" s="75" customFormat="1" ht="25.5" customHeight="1" x14ac:dyDescent="0.3">
      <c r="A141" s="164">
        <v>234</v>
      </c>
      <c r="B141" s="78" t="s">
        <v>138</v>
      </c>
      <c r="C141" s="58"/>
      <c r="D141" s="58"/>
      <c r="E141" s="58"/>
      <c r="F141" s="58"/>
      <c r="G141" s="58"/>
      <c r="H141" s="58"/>
      <c r="I141" s="58"/>
      <c r="J141" s="130">
        <f t="shared" si="4"/>
        <v>0</v>
      </c>
    </row>
    <row r="142" spans="1:10" s="75" customFormat="1" ht="14.25" customHeight="1" x14ac:dyDescent="0.3">
      <c r="A142" s="164">
        <v>2341</v>
      </c>
      <c r="B142" s="78" t="s">
        <v>138</v>
      </c>
      <c r="C142" s="58"/>
      <c r="D142" s="58"/>
      <c r="E142" s="58"/>
      <c r="F142" s="58"/>
      <c r="G142" s="58"/>
      <c r="H142" s="58"/>
      <c r="I142" s="58"/>
      <c r="J142" s="130">
        <f t="shared" si="4"/>
        <v>0</v>
      </c>
    </row>
    <row r="143" spans="1:10" s="75" customFormat="1" ht="28.5" customHeight="1" x14ac:dyDescent="0.3">
      <c r="A143" s="164">
        <v>235</v>
      </c>
      <c r="B143" s="78" t="s">
        <v>139</v>
      </c>
      <c r="C143" s="58"/>
      <c r="D143" s="58"/>
      <c r="E143" s="58"/>
      <c r="F143" s="58"/>
      <c r="G143" s="58"/>
      <c r="H143" s="58"/>
      <c r="I143" s="58"/>
      <c r="J143" s="130">
        <f t="shared" si="4"/>
        <v>0</v>
      </c>
    </row>
    <row r="144" spans="1:10" s="75" customFormat="1" ht="30" customHeight="1" x14ac:dyDescent="0.3">
      <c r="A144" s="164">
        <v>2351</v>
      </c>
      <c r="B144" s="78" t="s">
        <v>140</v>
      </c>
      <c r="C144" s="58"/>
      <c r="D144" s="58"/>
      <c r="E144" s="58"/>
      <c r="F144" s="58"/>
      <c r="G144" s="58"/>
      <c r="H144" s="58"/>
      <c r="I144" s="58"/>
      <c r="J144" s="130">
        <f t="shared" si="4"/>
        <v>0</v>
      </c>
    </row>
    <row r="145" spans="1:16" s="75" customFormat="1" ht="26.25" customHeight="1" x14ac:dyDescent="0.3">
      <c r="A145" s="164">
        <v>236</v>
      </c>
      <c r="B145" s="78" t="s">
        <v>141</v>
      </c>
      <c r="C145" s="58"/>
      <c r="D145" s="58"/>
      <c r="E145" s="58"/>
      <c r="F145" s="58"/>
      <c r="G145" s="58"/>
      <c r="H145" s="58"/>
      <c r="I145" s="58"/>
      <c r="J145" s="130">
        <f t="shared" si="4"/>
        <v>0</v>
      </c>
    </row>
    <row r="146" spans="1:16" s="75" customFormat="1" ht="27.75" customHeight="1" x14ac:dyDescent="0.3">
      <c r="A146" s="164">
        <v>2361</v>
      </c>
      <c r="B146" s="78" t="s">
        <v>141</v>
      </c>
      <c r="C146" s="130">
        <v>3900</v>
      </c>
      <c r="D146" s="130"/>
      <c r="E146" s="130"/>
      <c r="F146" s="130"/>
      <c r="G146" s="130"/>
      <c r="H146" s="130"/>
      <c r="I146" s="130"/>
      <c r="J146" s="130">
        <f t="shared" si="4"/>
        <v>3900</v>
      </c>
      <c r="K146" s="45"/>
      <c r="L146" s="45"/>
      <c r="M146" s="45"/>
      <c r="N146" s="45"/>
      <c r="O146" s="45"/>
      <c r="P146" s="45"/>
    </row>
    <row r="147" spans="1:16" s="75" customFormat="1" ht="27" customHeight="1" x14ac:dyDescent="0.3">
      <c r="A147" s="164">
        <v>237</v>
      </c>
      <c r="B147" s="78" t="s">
        <v>142</v>
      </c>
      <c r="C147" s="58"/>
      <c r="D147" s="58"/>
      <c r="E147" s="58"/>
      <c r="F147" s="58"/>
      <c r="G147" s="58"/>
      <c r="H147" s="58"/>
      <c r="I147" s="58"/>
      <c r="J147" s="130">
        <f t="shared" si="4"/>
        <v>0</v>
      </c>
    </row>
    <row r="148" spans="1:16" s="75" customFormat="1" ht="30.75" customHeight="1" x14ac:dyDescent="0.3">
      <c r="A148" s="164">
        <v>2371</v>
      </c>
      <c r="B148" s="78" t="s">
        <v>142</v>
      </c>
      <c r="C148" s="58"/>
      <c r="D148" s="58"/>
      <c r="E148" s="58"/>
      <c r="F148" s="58"/>
      <c r="G148" s="58"/>
      <c r="H148" s="58"/>
      <c r="I148" s="58"/>
      <c r="J148" s="130">
        <f t="shared" si="4"/>
        <v>0</v>
      </c>
    </row>
    <row r="149" spans="1:16" s="75" customFormat="1" ht="14.25" customHeight="1" x14ac:dyDescent="0.3">
      <c r="A149" s="164">
        <v>238</v>
      </c>
      <c r="B149" s="78" t="s">
        <v>143</v>
      </c>
      <c r="C149" s="58"/>
      <c r="D149" s="58"/>
      <c r="E149" s="58"/>
      <c r="F149" s="58"/>
      <c r="G149" s="58"/>
      <c r="H149" s="58"/>
      <c r="I149" s="58"/>
      <c r="J149" s="130">
        <f t="shared" si="4"/>
        <v>0</v>
      </c>
    </row>
    <row r="150" spans="1:16" s="75" customFormat="1" ht="14.25" customHeight="1" x14ac:dyDescent="0.3">
      <c r="A150" s="164">
        <v>2381</v>
      </c>
      <c r="B150" s="78" t="s">
        <v>143</v>
      </c>
      <c r="C150" s="58"/>
      <c r="D150" s="58"/>
      <c r="E150" s="58"/>
      <c r="F150" s="58"/>
      <c r="G150" s="58"/>
      <c r="H150" s="58"/>
      <c r="I150" s="58"/>
      <c r="J150" s="130">
        <f t="shared" si="4"/>
        <v>0</v>
      </c>
    </row>
    <row r="151" spans="1:16" s="75" customFormat="1" ht="14.25" customHeight="1" x14ac:dyDescent="0.3">
      <c r="A151" s="164">
        <v>239</v>
      </c>
      <c r="B151" s="78" t="s">
        <v>144</v>
      </c>
      <c r="C151" s="58"/>
      <c r="D151" s="58"/>
      <c r="E151" s="58"/>
      <c r="F151" s="58"/>
      <c r="G151" s="58"/>
      <c r="H151" s="58"/>
      <c r="I151" s="58"/>
      <c r="J151" s="130">
        <f t="shared" si="4"/>
        <v>0</v>
      </c>
    </row>
    <row r="152" spans="1:16" s="75" customFormat="1" ht="14.25" customHeight="1" x14ac:dyDescent="0.3">
      <c r="A152" s="164">
        <v>2391</v>
      </c>
      <c r="B152" s="78" t="s">
        <v>144</v>
      </c>
      <c r="C152" s="58"/>
      <c r="D152" s="58"/>
      <c r="E152" s="58"/>
      <c r="F152" s="58"/>
      <c r="G152" s="58"/>
      <c r="H152" s="58"/>
      <c r="I152" s="58"/>
      <c r="J152" s="130">
        <f t="shared" si="4"/>
        <v>0</v>
      </c>
    </row>
    <row r="153" spans="1:16" s="75" customFormat="1" ht="23.25" customHeight="1" x14ac:dyDescent="0.3">
      <c r="A153" s="163">
        <v>2400</v>
      </c>
      <c r="B153" s="79" t="s">
        <v>145</v>
      </c>
      <c r="C153" s="58"/>
      <c r="D153" s="58"/>
      <c r="E153" s="58"/>
      <c r="F153" s="58"/>
      <c r="G153" s="58"/>
      <c r="H153" s="58"/>
      <c r="I153" s="58"/>
      <c r="J153" s="130">
        <f t="shared" si="4"/>
        <v>0</v>
      </c>
    </row>
    <row r="154" spans="1:16" s="75" customFormat="1" ht="14.25" customHeight="1" x14ac:dyDescent="0.3">
      <c r="A154" s="164">
        <v>241</v>
      </c>
      <c r="B154" s="78" t="s">
        <v>146</v>
      </c>
      <c r="C154" s="58"/>
      <c r="D154" s="58"/>
      <c r="E154" s="58"/>
      <c r="F154" s="58"/>
      <c r="G154" s="58"/>
      <c r="H154" s="58"/>
      <c r="I154" s="58"/>
      <c r="J154" s="130">
        <f t="shared" si="4"/>
        <v>0</v>
      </c>
    </row>
    <row r="155" spans="1:16" s="75" customFormat="1" ht="14.25" customHeight="1" x14ac:dyDescent="0.3">
      <c r="A155" s="164">
        <v>2411</v>
      </c>
      <c r="B155" s="78" t="s">
        <v>146</v>
      </c>
      <c r="C155" s="130">
        <v>2600</v>
      </c>
      <c r="D155" s="130"/>
      <c r="E155" s="130"/>
      <c r="F155" s="130"/>
      <c r="G155" s="130"/>
      <c r="H155" s="130"/>
      <c r="I155" s="130"/>
      <c r="J155" s="130">
        <f t="shared" si="4"/>
        <v>2600</v>
      </c>
      <c r="K155" s="45"/>
      <c r="L155" s="45"/>
      <c r="M155" s="45"/>
      <c r="N155" s="45"/>
    </row>
    <row r="156" spans="1:16" s="75" customFormat="1" ht="14.25" customHeight="1" x14ac:dyDescent="0.3">
      <c r="A156" s="164">
        <v>242</v>
      </c>
      <c r="B156" s="78" t="s">
        <v>147</v>
      </c>
      <c r="C156" s="58"/>
      <c r="D156" s="58"/>
      <c r="E156" s="58"/>
      <c r="F156" s="58"/>
      <c r="G156" s="58"/>
      <c r="H156" s="58"/>
      <c r="I156" s="58"/>
      <c r="J156" s="130">
        <f t="shared" si="4"/>
        <v>0</v>
      </c>
    </row>
    <row r="157" spans="1:16" s="75" customFormat="1" ht="14.25" customHeight="1" x14ac:dyDescent="0.3">
      <c r="A157" s="164">
        <v>2421</v>
      </c>
      <c r="B157" s="78" t="s">
        <v>147</v>
      </c>
      <c r="C157" s="130">
        <v>1950</v>
      </c>
      <c r="D157" s="130"/>
      <c r="E157" s="130"/>
      <c r="F157" s="130"/>
      <c r="G157" s="130"/>
      <c r="H157" s="130"/>
      <c r="I157" s="130"/>
      <c r="J157" s="130">
        <f t="shared" si="4"/>
        <v>1950</v>
      </c>
      <c r="K157" s="45"/>
      <c r="L157" s="45"/>
      <c r="M157" s="45"/>
      <c r="N157" s="45"/>
    </row>
    <row r="158" spans="1:16" s="75" customFormat="1" ht="14.25" customHeight="1" x14ac:dyDescent="0.3">
      <c r="A158" s="164">
        <v>243</v>
      </c>
      <c r="B158" s="78" t="s">
        <v>148</v>
      </c>
      <c r="C158" s="58"/>
      <c r="D158" s="58"/>
      <c r="E158" s="58"/>
      <c r="F158" s="58"/>
      <c r="G158" s="58"/>
      <c r="H158" s="58"/>
      <c r="I158" s="58"/>
      <c r="J158" s="130">
        <f t="shared" si="4"/>
        <v>0</v>
      </c>
    </row>
    <row r="159" spans="1:16" s="75" customFormat="1" ht="14.25" customHeight="1" x14ac:dyDescent="0.3">
      <c r="A159" s="164">
        <v>2431</v>
      </c>
      <c r="B159" s="78" t="s">
        <v>148</v>
      </c>
      <c r="C159" s="130">
        <v>5200</v>
      </c>
      <c r="D159" s="130"/>
      <c r="E159" s="130"/>
      <c r="F159" s="130"/>
      <c r="G159" s="130"/>
      <c r="H159" s="130"/>
      <c r="I159" s="130"/>
      <c r="J159" s="130">
        <f t="shared" si="4"/>
        <v>5200</v>
      </c>
      <c r="K159" s="45"/>
      <c r="L159" s="45"/>
    </row>
    <row r="160" spans="1:16" s="75" customFormat="1" ht="14.25" customHeight="1" x14ac:dyDescent="0.3">
      <c r="A160" s="164">
        <v>244</v>
      </c>
      <c r="B160" s="78" t="s">
        <v>149</v>
      </c>
      <c r="C160" s="58"/>
      <c r="D160" s="58"/>
      <c r="E160" s="58"/>
      <c r="F160" s="58"/>
      <c r="G160" s="58"/>
      <c r="H160" s="58"/>
      <c r="I160" s="58"/>
      <c r="J160" s="130">
        <f t="shared" si="4"/>
        <v>0</v>
      </c>
    </row>
    <row r="161" spans="1:14" s="75" customFormat="1" ht="14.25" customHeight="1" x14ac:dyDescent="0.3">
      <c r="A161" s="164">
        <v>2441</v>
      </c>
      <c r="B161" s="78" t="s">
        <v>149</v>
      </c>
      <c r="C161" s="130">
        <v>6500</v>
      </c>
      <c r="D161" s="130"/>
      <c r="E161" s="130"/>
      <c r="F161" s="130"/>
      <c r="G161" s="130"/>
      <c r="H161" s="130"/>
      <c r="I161" s="130"/>
      <c r="J161" s="130">
        <f t="shared" si="4"/>
        <v>6500</v>
      </c>
      <c r="K161" s="45"/>
      <c r="L161" s="45"/>
      <c r="M161" s="45"/>
      <c r="N161" s="45"/>
    </row>
    <row r="162" spans="1:14" s="75" customFormat="1" ht="14.25" customHeight="1" x14ac:dyDescent="0.3">
      <c r="A162" s="164">
        <v>245</v>
      </c>
      <c r="B162" s="78" t="s">
        <v>150</v>
      </c>
      <c r="C162" s="58"/>
      <c r="D162" s="58"/>
      <c r="E162" s="58"/>
      <c r="F162" s="58"/>
      <c r="G162" s="58"/>
      <c r="H162" s="58"/>
      <c r="I162" s="58"/>
      <c r="J162" s="130">
        <f t="shared" si="4"/>
        <v>0</v>
      </c>
    </row>
    <row r="163" spans="1:14" s="75" customFormat="1" ht="14.25" customHeight="1" x14ac:dyDescent="0.3">
      <c r="A163" s="164">
        <v>2451</v>
      </c>
      <c r="B163" s="78" t="s">
        <v>150</v>
      </c>
      <c r="C163" s="58"/>
      <c r="D163" s="58"/>
      <c r="E163" s="58"/>
      <c r="F163" s="58"/>
      <c r="G163" s="58"/>
      <c r="H163" s="58"/>
      <c r="I163" s="58"/>
      <c r="J163" s="130">
        <f t="shared" si="4"/>
        <v>0</v>
      </c>
    </row>
    <row r="164" spans="1:14" s="75" customFormat="1" ht="14.25" customHeight="1" x14ac:dyDescent="0.3">
      <c r="A164" s="164">
        <v>246</v>
      </c>
      <c r="B164" s="78" t="s">
        <v>151</v>
      </c>
      <c r="C164" s="58"/>
      <c r="D164" s="58"/>
      <c r="E164" s="58"/>
      <c r="F164" s="58"/>
      <c r="G164" s="58"/>
      <c r="H164" s="58"/>
      <c r="I164" s="58"/>
      <c r="J164" s="130">
        <f t="shared" si="4"/>
        <v>0</v>
      </c>
    </row>
    <row r="165" spans="1:14" s="75" customFormat="1" ht="14.25" customHeight="1" x14ac:dyDescent="0.3">
      <c r="A165" s="164">
        <v>2461</v>
      </c>
      <c r="B165" s="78" t="s">
        <v>151</v>
      </c>
      <c r="C165" s="130"/>
      <c r="D165" s="130"/>
      <c r="E165" s="130"/>
      <c r="F165" s="130">
        <v>103331.8</v>
      </c>
      <c r="G165" s="130"/>
      <c r="H165" s="130"/>
      <c r="I165" s="130"/>
      <c r="J165" s="130">
        <f t="shared" si="4"/>
        <v>103331.8</v>
      </c>
      <c r="K165" s="45"/>
      <c r="L165" s="45"/>
      <c r="M165" s="45"/>
    </row>
    <row r="166" spans="1:14" s="75" customFormat="1" ht="14.25" customHeight="1" x14ac:dyDescent="0.3">
      <c r="A166" s="164">
        <v>247</v>
      </c>
      <c r="B166" s="78" t="s">
        <v>152</v>
      </c>
      <c r="C166" s="58"/>
      <c r="D166" s="58"/>
      <c r="E166" s="58"/>
      <c r="F166" s="58"/>
      <c r="G166" s="58"/>
      <c r="H166" s="58"/>
      <c r="I166" s="58"/>
      <c r="J166" s="130">
        <f t="shared" si="4"/>
        <v>0</v>
      </c>
    </row>
    <row r="167" spans="1:14" s="75" customFormat="1" ht="14.25" customHeight="1" x14ac:dyDescent="0.3">
      <c r="A167" s="164">
        <v>2471</v>
      </c>
      <c r="B167" s="78" t="s">
        <v>152</v>
      </c>
      <c r="C167" s="130">
        <v>1430</v>
      </c>
      <c r="D167" s="130"/>
      <c r="E167" s="130"/>
      <c r="F167" s="130"/>
      <c r="G167" s="130"/>
      <c r="H167" s="130"/>
      <c r="I167" s="130"/>
      <c r="J167" s="130">
        <f t="shared" si="4"/>
        <v>1430</v>
      </c>
      <c r="K167" s="45"/>
      <c r="L167" s="45"/>
    </row>
    <row r="168" spans="1:14" s="75" customFormat="1" ht="14.25" customHeight="1" x14ac:dyDescent="0.3">
      <c r="A168" s="164">
        <v>248</v>
      </c>
      <c r="B168" s="78" t="s">
        <v>153</v>
      </c>
      <c r="C168" s="58"/>
      <c r="D168" s="58"/>
      <c r="E168" s="58"/>
      <c r="F168" s="58"/>
      <c r="G168" s="58"/>
      <c r="H168" s="58"/>
      <c r="I168" s="58"/>
      <c r="J168" s="130">
        <f t="shared" si="4"/>
        <v>0</v>
      </c>
    </row>
    <row r="169" spans="1:14" s="75" customFormat="1" ht="14.25" customHeight="1" x14ac:dyDescent="0.3">
      <c r="A169" s="164">
        <v>2481</v>
      </c>
      <c r="B169" s="78" t="s">
        <v>154</v>
      </c>
      <c r="C169" s="130">
        <v>15600</v>
      </c>
      <c r="D169" s="130"/>
      <c r="E169" s="130"/>
      <c r="F169" s="130"/>
      <c r="G169" s="130"/>
      <c r="H169" s="130"/>
      <c r="I169" s="130"/>
      <c r="J169" s="130">
        <f t="shared" si="4"/>
        <v>15600</v>
      </c>
      <c r="K169" s="45"/>
      <c r="L169" s="45"/>
      <c r="M169" s="45"/>
    </row>
    <row r="170" spans="1:14" s="75" customFormat="1" ht="14.25" customHeight="1" x14ac:dyDescent="0.3">
      <c r="A170" s="164">
        <v>249</v>
      </c>
      <c r="B170" s="78" t="s">
        <v>155</v>
      </c>
      <c r="C170" s="58"/>
      <c r="D170" s="58"/>
      <c r="E170" s="58"/>
      <c r="F170" s="58"/>
      <c r="G170" s="58"/>
      <c r="H170" s="58"/>
      <c r="I170" s="58"/>
      <c r="J170" s="130">
        <f t="shared" ref="J170:J229" si="5">SUM(C170:I170)</f>
        <v>0</v>
      </c>
    </row>
    <row r="171" spans="1:14" s="75" customFormat="1" ht="14.25" customHeight="1" x14ac:dyDescent="0.3">
      <c r="A171" s="164">
        <v>2491</v>
      </c>
      <c r="B171" s="78" t="s">
        <v>155</v>
      </c>
      <c r="C171" s="130"/>
      <c r="D171" s="130">
        <v>18200</v>
      </c>
      <c r="E171" s="130"/>
      <c r="F171" s="130"/>
      <c r="G171" s="130"/>
      <c r="H171" s="130"/>
      <c r="I171" s="130"/>
      <c r="J171" s="130">
        <f t="shared" si="5"/>
        <v>18200</v>
      </c>
      <c r="K171" s="45"/>
      <c r="L171" s="45"/>
    </row>
    <row r="172" spans="1:14" s="75" customFormat="1" ht="14.25" customHeight="1" x14ac:dyDescent="0.3">
      <c r="A172" s="163">
        <v>2500</v>
      </c>
      <c r="B172" s="79" t="s">
        <v>156</v>
      </c>
      <c r="C172" s="58"/>
      <c r="D172" s="58"/>
      <c r="E172" s="58"/>
      <c r="F172" s="58"/>
      <c r="G172" s="58"/>
      <c r="H172" s="58"/>
      <c r="I172" s="58"/>
      <c r="J172" s="130">
        <f t="shared" si="5"/>
        <v>0</v>
      </c>
    </row>
    <row r="173" spans="1:14" s="75" customFormat="1" ht="14.25" customHeight="1" x14ac:dyDescent="0.3">
      <c r="A173" s="164">
        <v>251</v>
      </c>
      <c r="B173" s="78" t="s">
        <v>157</v>
      </c>
      <c r="C173" s="58"/>
      <c r="D173" s="58"/>
      <c r="E173" s="58"/>
      <c r="F173" s="58"/>
      <c r="G173" s="58"/>
      <c r="H173" s="58"/>
      <c r="I173" s="58"/>
      <c r="J173" s="130">
        <f t="shared" si="5"/>
        <v>0</v>
      </c>
    </row>
    <row r="174" spans="1:14" s="75" customFormat="1" ht="14.25" customHeight="1" x14ac:dyDescent="0.3">
      <c r="A174" s="164">
        <v>2511</v>
      </c>
      <c r="B174" s="78" t="s">
        <v>157</v>
      </c>
      <c r="C174" s="58"/>
      <c r="D174" s="58"/>
      <c r="E174" s="58"/>
      <c r="F174" s="58"/>
      <c r="G174" s="58"/>
      <c r="H174" s="58"/>
      <c r="I174" s="58"/>
      <c r="J174" s="130">
        <f t="shared" si="5"/>
        <v>0</v>
      </c>
    </row>
    <row r="175" spans="1:14" s="75" customFormat="1" ht="14.25" customHeight="1" x14ac:dyDescent="0.3">
      <c r="A175" s="164">
        <v>252</v>
      </c>
      <c r="B175" s="78" t="s">
        <v>158</v>
      </c>
      <c r="C175" s="58"/>
      <c r="D175" s="58"/>
      <c r="E175" s="58"/>
      <c r="F175" s="58"/>
      <c r="G175" s="58"/>
      <c r="H175" s="58"/>
      <c r="I175" s="58"/>
      <c r="J175" s="130">
        <f t="shared" si="5"/>
        <v>0</v>
      </c>
    </row>
    <row r="176" spans="1:14" s="75" customFormat="1" ht="14.25" customHeight="1" x14ac:dyDescent="0.3">
      <c r="A176" s="164">
        <v>2521</v>
      </c>
      <c r="B176" s="78" t="s">
        <v>158</v>
      </c>
      <c r="C176" s="130"/>
      <c r="D176" s="130">
        <v>13000</v>
      </c>
      <c r="E176" s="130"/>
      <c r="F176" s="130"/>
      <c r="G176" s="130"/>
      <c r="H176" s="130"/>
      <c r="I176" s="130"/>
      <c r="J176" s="130">
        <f t="shared" si="5"/>
        <v>13000</v>
      </c>
      <c r="K176" s="45"/>
      <c r="L176" s="45"/>
      <c r="M176" s="45"/>
    </row>
    <row r="177" spans="1:14" s="75" customFormat="1" ht="14.25" customHeight="1" x14ac:dyDescent="0.3">
      <c r="A177" s="164">
        <v>253</v>
      </c>
      <c r="B177" s="78" t="s">
        <v>159</v>
      </c>
      <c r="C177" s="58"/>
      <c r="D177" s="58"/>
      <c r="E177" s="58"/>
      <c r="F177" s="58"/>
      <c r="G177" s="58"/>
      <c r="H177" s="58"/>
      <c r="I177" s="58"/>
      <c r="J177" s="130">
        <f t="shared" si="5"/>
        <v>0</v>
      </c>
    </row>
    <row r="178" spans="1:14" s="75" customFormat="1" ht="14.25" customHeight="1" x14ac:dyDescent="0.3">
      <c r="A178" s="164">
        <v>2531</v>
      </c>
      <c r="B178" s="78" t="s">
        <v>159</v>
      </c>
      <c r="C178" s="130"/>
      <c r="D178" s="130">
        <v>20800</v>
      </c>
      <c r="E178" s="130"/>
      <c r="F178" s="130"/>
      <c r="G178" s="130"/>
      <c r="H178" s="130"/>
      <c r="I178" s="130"/>
      <c r="J178" s="130">
        <f t="shared" si="5"/>
        <v>20800</v>
      </c>
      <c r="K178" s="45"/>
      <c r="L178" s="45"/>
      <c r="M178" s="45"/>
    </row>
    <row r="179" spans="1:14" s="75" customFormat="1" ht="14.25" customHeight="1" x14ac:dyDescent="0.3">
      <c r="A179" s="164">
        <v>254</v>
      </c>
      <c r="B179" s="78" t="s">
        <v>160</v>
      </c>
      <c r="C179" s="58"/>
      <c r="D179" s="58"/>
      <c r="E179" s="58"/>
      <c r="F179" s="58"/>
      <c r="G179" s="58"/>
      <c r="H179" s="58"/>
      <c r="I179" s="58"/>
      <c r="J179" s="130">
        <f t="shared" si="5"/>
        <v>0</v>
      </c>
    </row>
    <row r="180" spans="1:14" s="75" customFormat="1" ht="14.25" customHeight="1" x14ac:dyDescent="0.3">
      <c r="A180" s="164">
        <v>2541</v>
      </c>
      <c r="B180" s="78" t="s">
        <v>160</v>
      </c>
      <c r="C180" s="58"/>
      <c r="D180" s="58"/>
      <c r="E180" s="58"/>
      <c r="F180" s="58"/>
      <c r="G180" s="58"/>
      <c r="H180" s="58"/>
      <c r="I180" s="58"/>
      <c r="J180" s="130">
        <f t="shared" si="5"/>
        <v>0</v>
      </c>
    </row>
    <row r="181" spans="1:14" s="75" customFormat="1" ht="14.25" customHeight="1" x14ac:dyDescent="0.3">
      <c r="A181" s="164">
        <v>255</v>
      </c>
      <c r="B181" s="78" t="s">
        <v>161</v>
      </c>
      <c r="C181" s="58"/>
      <c r="D181" s="58"/>
      <c r="E181" s="58"/>
      <c r="F181" s="58"/>
      <c r="G181" s="58"/>
      <c r="H181" s="58"/>
      <c r="I181" s="58"/>
      <c r="J181" s="130">
        <f t="shared" si="5"/>
        <v>0</v>
      </c>
    </row>
    <row r="182" spans="1:14" s="75" customFormat="1" ht="14.25" customHeight="1" x14ac:dyDescent="0.3">
      <c r="A182" s="164">
        <v>2551</v>
      </c>
      <c r="B182" s="78" t="s">
        <v>161</v>
      </c>
      <c r="C182" s="130">
        <v>19630</v>
      </c>
      <c r="D182" s="130"/>
      <c r="E182" s="130"/>
      <c r="F182" s="130"/>
      <c r="G182" s="130"/>
      <c r="H182" s="130"/>
      <c r="I182" s="130"/>
      <c r="J182" s="130">
        <f t="shared" si="5"/>
        <v>19630</v>
      </c>
      <c r="K182" s="45"/>
      <c r="L182" s="45"/>
      <c r="M182" s="45"/>
      <c r="N182" s="45"/>
    </row>
    <row r="183" spans="1:14" s="75" customFormat="1" ht="14.25" customHeight="1" x14ac:dyDescent="0.3">
      <c r="A183" s="164">
        <v>256</v>
      </c>
      <c r="B183" s="78" t="s">
        <v>162</v>
      </c>
      <c r="C183" s="58"/>
      <c r="D183" s="58"/>
      <c r="E183" s="58"/>
      <c r="F183" s="58"/>
      <c r="G183" s="58"/>
      <c r="H183" s="58"/>
      <c r="I183" s="58"/>
      <c r="J183" s="130">
        <f t="shared" si="5"/>
        <v>0</v>
      </c>
    </row>
    <row r="184" spans="1:14" s="75" customFormat="1" ht="14.25" customHeight="1" x14ac:dyDescent="0.3">
      <c r="A184" s="164">
        <v>2561</v>
      </c>
      <c r="B184" s="78" t="s">
        <v>162</v>
      </c>
      <c r="C184" s="130">
        <v>10400</v>
      </c>
      <c r="D184" s="130"/>
      <c r="E184" s="130"/>
      <c r="F184" s="130"/>
      <c r="G184" s="130"/>
      <c r="H184" s="130"/>
      <c r="I184" s="130"/>
      <c r="J184" s="130">
        <f t="shared" si="5"/>
        <v>10400</v>
      </c>
      <c r="K184" s="45"/>
      <c r="L184" s="45"/>
      <c r="M184" s="45"/>
      <c r="N184" s="45"/>
    </row>
    <row r="185" spans="1:14" s="75" customFormat="1" ht="14.25" customHeight="1" x14ac:dyDescent="0.3">
      <c r="A185" s="164">
        <v>259</v>
      </c>
      <c r="B185" s="78" t="s">
        <v>163</v>
      </c>
      <c r="C185" s="58"/>
      <c r="D185" s="58"/>
      <c r="E185" s="58"/>
      <c r="F185" s="58"/>
      <c r="G185" s="58"/>
      <c r="H185" s="58"/>
      <c r="I185" s="58"/>
      <c r="J185" s="130">
        <f t="shared" si="5"/>
        <v>0</v>
      </c>
    </row>
    <row r="186" spans="1:14" s="75" customFormat="1" ht="14.25" customHeight="1" x14ac:dyDescent="0.3">
      <c r="A186" s="164">
        <v>2591</v>
      </c>
      <c r="B186" s="78" t="s">
        <v>163</v>
      </c>
      <c r="C186" s="58"/>
      <c r="D186" s="58"/>
      <c r="E186" s="58"/>
      <c r="F186" s="58"/>
      <c r="G186" s="58"/>
      <c r="H186" s="58"/>
      <c r="I186" s="58"/>
      <c r="J186" s="130">
        <f t="shared" si="5"/>
        <v>0</v>
      </c>
    </row>
    <row r="187" spans="1:14" s="75" customFormat="1" ht="14.25" customHeight="1" x14ac:dyDescent="0.3">
      <c r="A187" s="163">
        <v>2600</v>
      </c>
      <c r="B187" s="83" t="s">
        <v>164</v>
      </c>
      <c r="C187" s="58"/>
      <c r="D187" s="58"/>
      <c r="E187" s="58"/>
      <c r="F187" s="58"/>
      <c r="G187" s="58"/>
      <c r="H187" s="58"/>
      <c r="I187" s="58"/>
      <c r="J187" s="130">
        <f t="shared" si="5"/>
        <v>0</v>
      </c>
    </row>
    <row r="188" spans="1:14" s="75" customFormat="1" ht="14.25" customHeight="1" x14ac:dyDescent="0.3">
      <c r="A188" s="164">
        <v>261</v>
      </c>
      <c r="B188" s="78" t="s">
        <v>165</v>
      </c>
      <c r="C188" s="58"/>
      <c r="D188" s="58"/>
      <c r="E188" s="58"/>
      <c r="F188" s="58"/>
      <c r="G188" s="58"/>
      <c r="H188" s="58"/>
      <c r="I188" s="58"/>
      <c r="J188" s="130">
        <f t="shared" si="5"/>
        <v>0</v>
      </c>
    </row>
    <row r="189" spans="1:14" s="75" customFormat="1" ht="28.5" customHeight="1" x14ac:dyDescent="0.3">
      <c r="A189" s="164">
        <v>2611</v>
      </c>
      <c r="B189" s="78" t="s">
        <v>166</v>
      </c>
      <c r="C189" s="58"/>
      <c r="D189" s="58"/>
      <c r="E189" s="58"/>
      <c r="F189" s="58"/>
      <c r="G189" s="58"/>
      <c r="H189" s="58"/>
      <c r="I189" s="58"/>
      <c r="J189" s="130">
        <f t="shared" si="5"/>
        <v>0</v>
      </c>
    </row>
    <row r="190" spans="1:14" s="75" customFormat="1" ht="29.25" customHeight="1" x14ac:dyDescent="0.3">
      <c r="A190" s="164">
        <v>2612</v>
      </c>
      <c r="B190" s="78" t="s">
        <v>167</v>
      </c>
      <c r="C190" s="187">
        <f>200000*0.5</f>
        <v>100000</v>
      </c>
      <c r="D190" s="187">
        <f>210000*0.5</f>
        <v>105000</v>
      </c>
      <c r="E190" s="130"/>
      <c r="F190" s="187">
        <f>200000*0.5</f>
        <v>100000</v>
      </c>
      <c r="G190" s="187"/>
      <c r="H190" s="130"/>
      <c r="I190" s="130"/>
      <c r="J190" s="130">
        <f t="shared" si="5"/>
        <v>305000</v>
      </c>
      <c r="K190" s="45"/>
    </row>
    <row r="191" spans="1:14" s="75" customFormat="1" ht="24.75" customHeight="1" x14ac:dyDescent="0.3">
      <c r="A191" s="164">
        <v>2613</v>
      </c>
      <c r="B191" s="78" t="s">
        <v>168</v>
      </c>
      <c r="C191" s="58"/>
      <c r="D191" s="58"/>
      <c r="E191" s="58"/>
      <c r="F191" s="58"/>
      <c r="G191" s="58"/>
      <c r="H191" s="58"/>
      <c r="I191" s="58"/>
      <c r="J191" s="130">
        <f t="shared" si="5"/>
        <v>0</v>
      </c>
    </row>
    <row r="192" spans="1:14" s="75" customFormat="1" ht="24.75" customHeight="1" x14ac:dyDescent="0.3">
      <c r="A192" s="164">
        <v>2614</v>
      </c>
      <c r="B192" s="78" t="s">
        <v>169</v>
      </c>
      <c r="C192" s="58"/>
      <c r="D192" s="58"/>
      <c r="E192" s="58"/>
      <c r="F192" s="58"/>
      <c r="G192" s="58"/>
      <c r="H192" s="58"/>
      <c r="I192" s="58"/>
      <c r="J192" s="130">
        <f t="shared" si="5"/>
        <v>0</v>
      </c>
    </row>
    <row r="193" spans="1:13" s="75" customFormat="1" ht="30" customHeight="1" x14ac:dyDescent="0.3">
      <c r="A193" s="165">
        <v>2700</v>
      </c>
      <c r="B193" s="79" t="s">
        <v>170</v>
      </c>
      <c r="C193" s="58"/>
      <c r="D193" s="58"/>
      <c r="E193" s="58"/>
      <c r="F193" s="58"/>
      <c r="G193" s="58"/>
      <c r="H193" s="58"/>
      <c r="I193" s="58"/>
      <c r="J193" s="130">
        <f t="shared" si="5"/>
        <v>0</v>
      </c>
    </row>
    <row r="194" spans="1:13" s="75" customFormat="1" ht="14.25" customHeight="1" x14ac:dyDescent="0.3">
      <c r="A194" s="164">
        <v>271</v>
      </c>
      <c r="B194" s="78" t="s">
        <v>171</v>
      </c>
      <c r="C194" s="58"/>
      <c r="D194" s="58"/>
      <c r="E194" s="58"/>
      <c r="F194" s="58"/>
      <c r="G194" s="58"/>
      <c r="H194" s="58"/>
      <c r="I194" s="58"/>
      <c r="J194" s="130">
        <f t="shared" si="5"/>
        <v>0</v>
      </c>
    </row>
    <row r="195" spans="1:13" s="75" customFormat="1" ht="14.25" customHeight="1" x14ac:dyDescent="0.3">
      <c r="A195" s="164">
        <v>2711</v>
      </c>
      <c r="B195" s="78" t="s">
        <v>172</v>
      </c>
      <c r="C195" s="130">
        <f>68250+138772.72</f>
        <v>207022.72</v>
      </c>
      <c r="D195" s="130"/>
      <c r="E195" s="130"/>
      <c r="F195" s="132">
        <f>181750-138772.72</f>
        <v>42977.279999999999</v>
      </c>
      <c r="G195" s="130"/>
      <c r="H195" s="130"/>
      <c r="I195" s="130"/>
      <c r="J195" s="130">
        <f t="shared" si="5"/>
        <v>250000</v>
      </c>
      <c r="K195" s="45"/>
      <c r="L195" s="45"/>
      <c r="M195" s="45"/>
    </row>
    <row r="196" spans="1:13" s="75" customFormat="1" ht="14.25" customHeight="1" x14ac:dyDescent="0.3">
      <c r="A196" s="164">
        <v>272</v>
      </c>
      <c r="B196" s="78" t="s">
        <v>173</v>
      </c>
      <c r="C196" s="58"/>
      <c r="D196" s="58"/>
      <c r="E196" s="58"/>
      <c r="F196" s="58"/>
      <c r="G196" s="58"/>
      <c r="H196" s="58"/>
      <c r="I196" s="58"/>
      <c r="J196" s="130">
        <f t="shared" si="5"/>
        <v>0</v>
      </c>
    </row>
    <row r="197" spans="1:13" s="75" customFormat="1" ht="14.25" customHeight="1" x14ac:dyDescent="0.3">
      <c r="A197" s="164">
        <v>2721</v>
      </c>
      <c r="B197" s="78" t="s">
        <v>173</v>
      </c>
      <c r="C197" s="130">
        <v>16900</v>
      </c>
      <c r="D197" s="130"/>
      <c r="E197" s="130"/>
      <c r="F197" s="130"/>
      <c r="G197" s="130"/>
      <c r="H197" s="130"/>
      <c r="I197" s="130"/>
      <c r="J197" s="130">
        <f t="shared" si="5"/>
        <v>16900</v>
      </c>
      <c r="K197" s="45"/>
    </row>
    <row r="198" spans="1:13" s="75" customFormat="1" ht="14.25" customHeight="1" x14ac:dyDescent="0.3">
      <c r="A198" s="164">
        <v>273</v>
      </c>
      <c r="B198" s="78" t="s">
        <v>174</v>
      </c>
      <c r="C198" s="58"/>
      <c r="D198" s="58"/>
      <c r="E198" s="58"/>
      <c r="F198" s="58"/>
      <c r="G198" s="58"/>
      <c r="H198" s="58"/>
      <c r="I198" s="58"/>
      <c r="J198" s="130">
        <f t="shared" si="5"/>
        <v>0</v>
      </c>
    </row>
    <row r="199" spans="1:13" s="75" customFormat="1" ht="14.25" customHeight="1" x14ac:dyDescent="0.3">
      <c r="A199" s="164">
        <v>2731</v>
      </c>
      <c r="B199" s="78" t="s">
        <v>174</v>
      </c>
      <c r="C199" s="130"/>
      <c r="D199" s="132">
        <v>104000</v>
      </c>
      <c r="E199" s="130"/>
      <c r="F199" s="130">
        <v>100000</v>
      </c>
      <c r="G199" s="130"/>
      <c r="H199" s="130"/>
      <c r="I199" s="130"/>
      <c r="J199" s="130">
        <f t="shared" si="5"/>
        <v>204000</v>
      </c>
      <c r="K199" s="45"/>
      <c r="L199" s="45"/>
    </row>
    <row r="200" spans="1:13" s="75" customFormat="1" ht="14.25" customHeight="1" x14ac:dyDescent="0.3">
      <c r="A200" s="164">
        <v>274</v>
      </c>
      <c r="B200" s="78" t="s">
        <v>175</v>
      </c>
      <c r="C200" s="58"/>
      <c r="D200" s="58"/>
      <c r="E200" s="58"/>
      <c r="F200" s="58"/>
      <c r="G200" s="58"/>
      <c r="H200" s="58"/>
      <c r="I200" s="58"/>
      <c r="J200" s="130">
        <f t="shared" si="5"/>
        <v>0</v>
      </c>
    </row>
    <row r="201" spans="1:13" s="75" customFormat="1" ht="14.25" customHeight="1" x14ac:dyDescent="0.3">
      <c r="A201" s="164">
        <v>2741</v>
      </c>
      <c r="B201" s="78" t="s">
        <v>175</v>
      </c>
      <c r="C201" s="58"/>
      <c r="D201" s="58"/>
      <c r="E201" s="58"/>
      <c r="F201" s="58"/>
      <c r="G201" s="58"/>
      <c r="H201" s="58"/>
      <c r="I201" s="58"/>
      <c r="J201" s="130">
        <f t="shared" si="5"/>
        <v>0</v>
      </c>
    </row>
    <row r="202" spans="1:13" s="75" customFormat="1" ht="14.25" customHeight="1" x14ac:dyDescent="0.3">
      <c r="A202" s="164">
        <v>275</v>
      </c>
      <c r="B202" s="78" t="s">
        <v>176</v>
      </c>
      <c r="C202" s="58"/>
      <c r="D202" s="58"/>
      <c r="E202" s="58"/>
      <c r="F202" s="58"/>
      <c r="G202" s="58"/>
      <c r="H202" s="58"/>
      <c r="I202" s="58"/>
      <c r="J202" s="130">
        <f t="shared" si="5"/>
        <v>0</v>
      </c>
    </row>
    <row r="203" spans="1:13" s="75" customFormat="1" ht="14.25" customHeight="1" x14ac:dyDescent="0.3">
      <c r="A203" s="164">
        <v>2751</v>
      </c>
      <c r="B203" s="78" t="s">
        <v>176</v>
      </c>
      <c r="C203" s="58"/>
      <c r="D203" s="58"/>
      <c r="E203" s="58"/>
      <c r="F203" s="58"/>
      <c r="G203" s="58"/>
      <c r="H203" s="58"/>
      <c r="I203" s="58"/>
      <c r="J203" s="130">
        <f t="shared" si="5"/>
        <v>0</v>
      </c>
    </row>
    <row r="204" spans="1:13" s="75" customFormat="1" ht="14.25" customHeight="1" x14ac:dyDescent="0.3">
      <c r="A204" s="163">
        <v>2800</v>
      </c>
      <c r="B204" s="79" t="s">
        <v>177</v>
      </c>
      <c r="C204" s="58"/>
      <c r="D204" s="58"/>
      <c r="E204" s="58"/>
      <c r="F204" s="58"/>
      <c r="G204" s="58"/>
      <c r="H204" s="58"/>
      <c r="I204" s="58"/>
      <c r="J204" s="130">
        <f t="shared" si="5"/>
        <v>0</v>
      </c>
    </row>
    <row r="205" spans="1:13" s="75" customFormat="1" ht="14.25" customHeight="1" x14ac:dyDescent="0.3">
      <c r="A205" s="164">
        <v>281</v>
      </c>
      <c r="B205" s="78" t="s">
        <v>178</v>
      </c>
      <c r="C205" s="58"/>
      <c r="D205" s="58"/>
      <c r="E205" s="58"/>
      <c r="F205" s="58"/>
      <c r="G205" s="58"/>
      <c r="H205" s="58"/>
      <c r="I205" s="58"/>
      <c r="J205" s="130">
        <f t="shared" si="5"/>
        <v>0</v>
      </c>
    </row>
    <row r="206" spans="1:13" s="75" customFormat="1" ht="14.25" customHeight="1" x14ac:dyDescent="0.3">
      <c r="A206" s="164">
        <v>2811</v>
      </c>
      <c r="B206" s="78" t="s">
        <v>178</v>
      </c>
      <c r="C206" s="58"/>
      <c r="D206" s="58"/>
      <c r="E206" s="58"/>
      <c r="F206" s="58"/>
      <c r="G206" s="58"/>
      <c r="H206" s="58"/>
      <c r="I206" s="58"/>
      <c r="J206" s="130">
        <f t="shared" si="5"/>
        <v>0</v>
      </c>
    </row>
    <row r="207" spans="1:13" s="75" customFormat="1" ht="14.25" customHeight="1" x14ac:dyDescent="0.3">
      <c r="A207" s="164">
        <v>282</v>
      </c>
      <c r="B207" s="78" t="s">
        <v>179</v>
      </c>
      <c r="C207" s="58"/>
      <c r="D207" s="58"/>
      <c r="E207" s="58"/>
      <c r="F207" s="58"/>
      <c r="G207" s="58"/>
      <c r="H207" s="58"/>
      <c r="I207" s="58"/>
      <c r="J207" s="130">
        <f t="shared" si="5"/>
        <v>0</v>
      </c>
    </row>
    <row r="208" spans="1:13" s="75" customFormat="1" ht="14.25" customHeight="1" x14ac:dyDescent="0.3">
      <c r="A208" s="164">
        <v>2821</v>
      </c>
      <c r="B208" s="78" t="s">
        <v>179</v>
      </c>
      <c r="C208" s="58"/>
      <c r="D208" s="58"/>
      <c r="E208" s="58"/>
      <c r="F208" s="58"/>
      <c r="G208" s="58"/>
      <c r="H208" s="58"/>
      <c r="I208" s="58"/>
      <c r="J208" s="130">
        <f t="shared" si="5"/>
        <v>0</v>
      </c>
    </row>
    <row r="209" spans="1:14" s="75" customFormat="1" ht="14.25" customHeight="1" x14ac:dyDescent="0.3">
      <c r="A209" s="164">
        <v>283</v>
      </c>
      <c r="B209" s="78" t="s">
        <v>180</v>
      </c>
      <c r="C209" s="58"/>
      <c r="D209" s="58"/>
      <c r="E209" s="58"/>
      <c r="F209" s="58"/>
      <c r="G209" s="58"/>
      <c r="H209" s="58"/>
      <c r="I209" s="58"/>
      <c r="J209" s="130">
        <f t="shared" si="5"/>
        <v>0</v>
      </c>
    </row>
    <row r="210" spans="1:14" s="75" customFormat="1" ht="14.25" customHeight="1" x14ac:dyDescent="0.3">
      <c r="A210" s="164">
        <v>2831</v>
      </c>
      <c r="B210" s="78" t="s">
        <v>181</v>
      </c>
      <c r="C210" s="58"/>
      <c r="D210" s="58"/>
      <c r="E210" s="58"/>
      <c r="F210" s="58"/>
      <c r="G210" s="58"/>
      <c r="H210" s="58"/>
      <c r="I210" s="58"/>
      <c r="J210" s="130">
        <f t="shared" si="5"/>
        <v>0</v>
      </c>
    </row>
    <row r="211" spans="1:14" s="75" customFormat="1" ht="14.25" customHeight="1" x14ac:dyDescent="0.3">
      <c r="A211" s="163">
        <v>2900</v>
      </c>
      <c r="B211" s="79" t="s">
        <v>182</v>
      </c>
      <c r="C211" s="58"/>
      <c r="D211" s="58"/>
      <c r="E211" s="58"/>
      <c r="F211" s="58"/>
      <c r="G211" s="58"/>
      <c r="H211" s="58"/>
      <c r="I211" s="58"/>
      <c r="J211" s="130">
        <f t="shared" si="5"/>
        <v>0</v>
      </c>
    </row>
    <row r="212" spans="1:14" s="75" customFormat="1" ht="14.25" customHeight="1" x14ac:dyDescent="0.3">
      <c r="A212" s="164">
        <v>291</v>
      </c>
      <c r="B212" s="82" t="s">
        <v>183</v>
      </c>
      <c r="C212" s="58"/>
      <c r="D212" s="58"/>
      <c r="E212" s="58"/>
      <c r="F212" s="58"/>
      <c r="G212" s="58"/>
      <c r="H212" s="58"/>
      <c r="I212" s="58"/>
      <c r="J212" s="130">
        <f t="shared" si="5"/>
        <v>0</v>
      </c>
    </row>
    <row r="213" spans="1:14" s="75" customFormat="1" ht="14.25" customHeight="1" x14ac:dyDescent="0.3">
      <c r="A213" s="164">
        <v>2911</v>
      </c>
      <c r="B213" s="82" t="s">
        <v>183</v>
      </c>
      <c r="C213" s="130">
        <v>10400</v>
      </c>
      <c r="D213" s="130"/>
      <c r="E213" s="130"/>
      <c r="F213" s="130"/>
      <c r="G213" s="130"/>
      <c r="H213" s="130"/>
      <c r="I213" s="130"/>
      <c r="J213" s="130">
        <f t="shared" si="5"/>
        <v>10400</v>
      </c>
      <c r="K213" s="45"/>
    </row>
    <row r="214" spans="1:14" s="75" customFormat="1" ht="14.25" customHeight="1" x14ac:dyDescent="0.3">
      <c r="A214" s="164">
        <v>292</v>
      </c>
      <c r="B214" s="82" t="s">
        <v>184</v>
      </c>
      <c r="C214" s="58"/>
      <c r="D214" s="58"/>
      <c r="E214" s="58"/>
      <c r="F214" s="58"/>
      <c r="G214" s="58"/>
      <c r="H214" s="58"/>
      <c r="I214" s="58"/>
      <c r="J214" s="130">
        <f t="shared" si="5"/>
        <v>0</v>
      </c>
    </row>
    <row r="215" spans="1:14" s="75" customFormat="1" ht="14.25" customHeight="1" x14ac:dyDescent="0.3">
      <c r="A215" s="164">
        <v>2921</v>
      </c>
      <c r="B215" s="82" t="s">
        <v>184</v>
      </c>
      <c r="C215" s="130">
        <v>5200</v>
      </c>
      <c r="D215" s="130"/>
      <c r="E215" s="130"/>
      <c r="F215" s="130"/>
      <c r="G215" s="130"/>
      <c r="H215" s="130"/>
      <c r="I215" s="130"/>
      <c r="J215" s="130">
        <f t="shared" si="5"/>
        <v>5200</v>
      </c>
      <c r="K215" s="45"/>
      <c r="L215" s="45"/>
      <c r="M215" s="45"/>
      <c r="N215" s="45"/>
    </row>
    <row r="216" spans="1:14" s="85" customFormat="1" ht="27.75" customHeight="1" x14ac:dyDescent="0.3">
      <c r="A216" s="166">
        <v>293</v>
      </c>
      <c r="B216" s="78" t="s">
        <v>185</v>
      </c>
      <c r="C216" s="84"/>
      <c r="D216" s="84"/>
      <c r="E216" s="84"/>
      <c r="F216" s="84"/>
      <c r="G216" s="84"/>
      <c r="H216" s="84"/>
      <c r="I216" s="84"/>
      <c r="J216" s="130">
        <f t="shared" si="5"/>
        <v>0</v>
      </c>
    </row>
    <row r="217" spans="1:14" s="75" customFormat="1" ht="23.25" customHeight="1" x14ac:dyDescent="0.3">
      <c r="A217" s="164">
        <v>2931</v>
      </c>
      <c r="B217" s="78" t="s">
        <v>185</v>
      </c>
      <c r="C217" s="58"/>
      <c r="D217" s="58"/>
      <c r="E217" s="58"/>
      <c r="F217" s="58"/>
      <c r="G217" s="58"/>
      <c r="H217" s="58"/>
      <c r="I217" s="58"/>
      <c r="J217" s="130">
        <f t="shared" si="5"/>
        <v>0</v>
      </c>
    </row>
    <row r="218" spans="1:14" s="75" customFormat="1" ht="24.75" customHeight="1" x14ac:dyDescent="0.3">
      <c r="A218" s="164">
        <v>294</v>
      </c>
      <c r="B218" s="78" t="s">
        <v>186</v>
      </c>
      <c r="C218" s="58"/>
      <c r="D218" s="58"/>
      <c r="E218" s="58"/>
      <c r="F218" s="58"/>
      <c r="G218" s="58"/>
      <c r="H218" s="58"/>
      <c r="I218" s="58"/>
      <c r="J218" s="130">
        <f t="shared" si="5"/>
        <v>0</v>
      </c>
    </row>
    <row r="219" spans="1:14" s="75" customFormat="1" ht="26.25" customHeight="1" x14ac:dyDescent="0.3">
      <c r="A219" s="164">
        <v>2941</v>
      </c>
      <c r="B219" s="78" t="s">
        <v>187</v>
      </c>
      <c r="C219" s="130">
        <v>8450</v>
      </c>
      <c r="D219" s="130"/>
      <c r="E219" s="130"/>
      <c r="F219" s="130">
        <v>20000</v>
      </c>
      <c r="G219" s="130"/>
      <c r="H219" s="130"/>
      <c r="I219" s="130"/>
      <c r="J219" s="130">
        <f t="shared" si="5"/>
        <v>28450</v>
      </c>
      <c r="K219" s="45"/>
      <c r="L219" s="45"/>
    </row>
    <row r="220" spans="1:14" s="75" customFormat="1" ht="26.25" customHeight="1" x14ac:dyDescent="0.3">
      <c r="A220" s="164">
        <v>295</v>
      </c>
      <c r="B220" s="78" t="s">
        <v>188</v>
      </c>
      <c r="C220" s="58"/>
      <c r="D220" s="58"/>
      <c r="E220" s="58"/>
      <c r="F220" s="58"/>
      <c r="G220" s="58"/>
      <c r="H220" s="58"/>
      <c r="I220" s="58"/>
      <c r="J220" s="130">
        <f t="shared" si="5"/>
        <v>0</v>
      </c>
    </row>
    <row r="221" spans="1:14" s="75" customFormat="1" ht="29.25" customHeight="1" x14ac:dyDescent="0.3">
      <c r="A221" s="164">
        <v>2951</v>
      </c>
      <c r="B221" s="78" t="s">
        <v>188</v>
      </c>
      <c r="C221" s="58"/>
      <c r="D221" s="58"/>
      <c r="E221" s="58"/>
      <c r="F221" s="58"/>
      <c r="G221" s="58"/>
      <c r="H221" s="58"/>
      <c r="I221" s="58"/>
      <c r="J221" s="130">
        <f t="shared" si="5"/>
        <v>0</v>
      </c>
    </row>
    <row r="222" spans="1:14" s="75" customFormat="1" ht="14.25" customHeight="1" x14ac:dyDescent="0.3">
      <c r="A222" s="164">
        <v>296</v>
      </c>
      <c r="B222" s="82" t="s">
        <v>189</v>
      </c>
      <c r="C222" s="58"/>
      <c r="D222" s="58"/>
      <c r="E222" s="58"/>
      <c r="F222" s="58"/>
      <c r="G222" s="58"/>
      <c r="H222" s="58"/>
      <c r="I222" s="58"/>
      <c r="J222" s="130">
        <f t="shared" si="5"/>
        <v>0</v>
      </c>
    </row>
    <row r="223" spans="1:14" s="75" customFormat="1" ht="14.25" customHeight="1" x14ac:dyDescent="0.3">
      <c r="A223" s="164">
        <v>2961</v>
      </c>
      <c r="B223" s="82" t="s">
        <v>189</v>
      </c>
      <c r="C223" s="58"/>
      <c r="D223" s="58"/>
      <c r="E223" s="58"/>
      <c r="F223" s="58"/>
      <c r="G223" s="58"/>
      <c r="H223" s="58"/>
      <c r="I223" s="58"/>
      <c r="J223" s="130">
        <f t="shared" si="5"/>
        <v>0</v>
      </c>
    </row>
    <row r="224" spans="1:14" s="75" customFormat="1" ht="27.75" customHeight="1" x14ac:dyDescent="0.3">
      <c r="A224" s="164">
        <v>297</v>
      </c>
      <c r="B224" s="78" t="s">
        <v>190</v>
      </c>
      <c r="C224" s="58"/>
      <c r="D224" s="58"/>
      <c r="E224" s="58"/>
      <c r="F224" s="58"/>
      <c r="G224" s="58"/>
      <c r="H224" s="58"/>
      <c r="I224" s="58"/>
      <c r="J224" s="130">
        <f t="shared" si="5"/>
        <v>0</v>
      </c>
    </row>
    <row r="225" spans="1:14" s="75" customFormat="1" ht="25.5" customHeight="1" x14ac:dyDescent="0.3">
      <c r="A225" s="164">
        <v>2971</v>
      </c>
      <c r="B225" s="78" t="s">
        <v>190</v>
      </c>
      <c r="C225" s="58"/>
      <c r="D225" s="58"/>
      <c r="E225" s="58"/>
      <c r="F225" s="58"/>
      <c r="G225" s="58"/>
      <c r="H225" s="58"/>
      <c r="I225" s="58"/>
      <c r="J225" s="130">
        <f t="shared" si="5"/>
        <v>0</v>
      </c>
    </row>
    <row r="226" spans="1:14" s="75" customFormat="1" ht="22.5" customHeight="1" x14ac:dyDescent="0.3">
      <c r="A226" s="164">
        <v>298</v>
      </c>
      <c r="B226" s="82" t="s">
        <v>191</v>
      </c>
      <c r="C226" s="58"/>
      <c r="D226" s="58"/>
      <c r="E226" s="58"/>
      <c r="F226" s="58"/>
      <c r="G226" s="58"/>
      <c r="H226" s="58"/>
      <c r="I226" s="58"/>
      <c r="J226" s="130">
        <f t="shared" si="5"/>
        <v>0</v>
      </c>
    </row>
    <row r="227" spans="1:14" s="75" customFormat="1" ht="14.25" customHeight="1" x14ac:dyDescent="0.3">
      <c r="A227" s="164">
        <v>2981</v>
      </c>
      <c r="B227" s="82" t="s">
        <v>191</v>
      </c>
      <c r="C227" s="130">
        <v>16250</v>
      </c>
      <c r="D227" s="130"/>
      <c r="E227" s="130"/>
      <c r="F227" s="130">
        <v>20000</v>
      </c>
      <c r="G227" s="130"/>
      <c r="H227" s="130"/>
      <c r="I227" s="130"/>
      <c r="J227" s="130">
        <f t="shared" si="5"/>
        <v>36250</v>
      </c>
    </row>
    <row r="228" spans="1:14" s="75" customFormat="1" ht="14.25" customHeight="1" x14ac:dyDescent="0.3">
      <c r="A228" s="164">
        <v>299</v>
      </c>
      <c r="B228" s="82" t="s">
        <v>192</v>
      </c>
      <c r="C228" s="58"/>
      <c r="D228" s="58"/>
      <c r="E228" s="58"/>
      <c r="F228" s="58"/>
      <c r="G228" s="58"/>
      <c r="H228" s="58"/>
      <c r="I228" s="58"/>
      <c r="J228" s="130">
        <f t="shared" si="5"/>
        <v>0</v>
      </c>
    </row>
    <row r="229" spans="1:14" s="75" customFormat="1" ht="14.25" customHeight="1" x14ac:dyDescent="0.3">
      <c r="A229" s="164">
        <v>2991</v>
      </c>
      <c r="B229" s="82" t="s">
        <v>193</v>
      </c>
      <c r="C229" s="58"/>
      <c r="D229" s="58"/>
      <c r="E229" s="58"/>
      <c r="F229" s="58"/>
      <c r="G229" s="58"/>
      <c r="H229" s="58"/>
      <c r="I229" s="58"/>
      <c r="J229" s="130">
        <f t="shared" si="5"/>
        <v>0</v>
      </c>
    </row>
    <row r="230" spans="1:14" s="81" customFormat="1" ht="12.75" x14ac:dyDescent="0.2">
      <c r="A230" s="162"/>
      <c r="B230" s="57" t="s">
        <v>194</v>
      </c>
      <c r="C230" s="57">
        <f>SUM(C103:C229)</f>
        <v>907402.72</v>
      </c>
      <c r="D230" s="57">
        <f t="shared" ref="D230:J230" si="6">SUM(D103:D229)</f>
        <v>491000</v>
      </c>
      <c r="E230" s="57">
        <f t="shared" si="6"/>
        <v>0</v>
      </c>
      <c r="F230" s="57">
        <f t="shared" si="6"/>
        <v>807959.08000000007</v>
      </c>
      <c r="G230" s="57">
        <f t="shared" si="6"/>
        <v>0</v>
      </c>
      <c r="H230" s="57">
        <f t="shared" si="6"/>
        <v>0</v>
      </c>
      <c r="I230" s="57">
        <f t="shared" si="6"/>
        <v>0</v>
      </c>
      <c r="J230" s="57">
        <f t="shared" si="6"/>
        <v>2206361.7999999998</v>
      </c>
    </row>
    <row r="231" spans="1:14" s="75" customFormat="1" ht="13.5" x14ac:dyDescent="0.25">
      <c r="A231" s="159" t="s">
        <v>195</v>
      </c>
      <c r="B231" s="74"/>
      <c r="C231" s="58"/>
      <c r="D231" s="58"/>
      <c r="E231" s="58"/>
      <c r="F231" s="58"/>
      <c r="G231" s="58"/>
      <c r="H231" s="58"/>
      <c r="I231" s="58"/>
      <c r="J231" s="58"/>
    </row>
    <row r="232" spans="1:14" s="75" customFormat="1" ht="13.5" x14ac:dyDescent="0.25">
      <c r="A232" s="164">
        <v>3100</v>
      </c>
      <c r="B232" s="82" t="s">
        <v>196</v>
      </c>
      <c r="C232" s="58"/>
      <c r="D232" s="58"/>
      <c r="E232" s="58"/>
      <c r="F232" s="58"/>
      <c r="G232" s="58"/>
      <c r="H232" s="58"/>
      <c r="I232" s="58"/>
      <c r="J232" s="58"/>
    </row>
    <row r="233" spans="1:14" s="75" customFormat="1" ht="13.5" x14ac:dyDescent="0.25">
      <c r="A233" s="164">
        <v>311</v>
      </c>
      <c r="B233" s="82" t="s">
        <v>197</v>
      </c>
      <c r="C233" s="58"/>
      <c r="D233" s="58"/>
      <c r="E233" s="58"/>
      <c r="F233" s="58"/>
      <c r="G233" s="58"/>
      <c r="H233" s="58"/>
      <c r="I233" s="58"/>
      <c r="J233" s="58"/>
    </row>
    <row r="234" spans="1:14" s="75" customFormat="1" ht="16.5" x14ac:dyDescent="0.3">
      <c r="A234" s="164">
        <v>3111</v>
      </c>
      <c r="B234" s="82" t="s">
        <v>3</v>
      </c>
      <c r="C234" s="130">
        <v>522600</v>
      </c>
      <c r="D234" s="130"/>
      <c r="E234" s="130"/>
      <c r="F234" s="130"/>
      <c r="G234" s="130"/>
      <c r="H234" s="130"/>
      <c r="I234" s="130"/>
      <c r="J234" s="130">
        <f t="shared" ref="J234:J297" si="7">SUM(C234:I234)</f>
        <v>522600</v>
      </c>
      <c r="K234" s="45"/>
      <c r="L234" s="45"/>
      <c r="M234" s="45"/>
      <c r="N234" s="45"/>
    </row>
    <row r="235" spans="1:14" s="75" customFormat="1" ht="16.5" x14ac:dyDescent="0.3">
      <c r="A235" s="164">
        <v>3112</v>
      </c>
      <c r="B235" s="82" t="s">
        <v>198</v>
      </c>
      <c r="C235" s="58"/>
      <c r="D235" s="58"/>
      <c r="E235" s="58"/>
      <c r="F235" s="58"/>
      <c r="G235" s="58"/>
      <c r="H235" s="58"/>
      <c r="I235" s="58"/>
      <c r="J235" s="130">
        <f t="shared" si="7"/>
        <v>0</v>
      </c>
    </row>
    <row r="236" spans="1:14" s="75" customFormat="1" ht="27.75" x14ac:dyDescent="0.3">
      <c r="A236" s="164">
        <v>3113</v>
      </c>
      <c r="B236" s="78" t="s">
        <v>199</v>
      </c>
      <c r="C236" s="58"/>
      <c r="D236" s="58"/>
      <c r="E236" s="58"/>
      <c r="F236" s="58"/>
      <c r="G236" s="58"/>
      <c r="H236" s="58"/>
      <c r="I236" s="58"/>
      <c r="J236" s="130">
        <f t="shared" si="7"/>
        <v>0</v>
      </c>
    </row>
    <row r="237" spans="1:14" s="75" customFormat="1" ht="16.5" x14ac:dyDescent="0.3">
      <c r="A237" s="164">
        <v>312</v>
      </c>
      <c r="B237" s="82" t="s">
        <v>200</v>
      </c>
      <c r="C237" s="58"/>
      <c r="D237" s="58"/>
      <c r="E237" s="58"/>
      <c r="F237" s="58"/>
      <c r="G237" s="58"/>
      <c r="H237" s="58"/>
      <c r="I237" s="58"/>
      <c r="J237" s="130">
        <f t="shared" si="7"/>
        <v>0</v>
      </c>
    </row>
    <row r="238" spans="1:14" s="75" customFormat="1" ht="16.5" x14ac:dyDescent="0.3">
      <c r="A238" s="164">
        <v>3121</v>
      </c>
      <c r="B238" s="82" t="s">
        <v>201</v>
      </c>
      <c r="C238" s="58"/>
      <c r="D238" s="58"/>
      <c r="E238" s="58"/>
      <c r="F238" s="58"/>
      <c r="G238" s="58"/>
      <c r="H238" s="58"/>
      <c r="I238" s="58"/>
      <c r="J238" s="130">
        <f t="shared" si="7"/>
        <v>0</v>
      </c>
    </row>
    <row r="239" spans="1:14" s="75" customFormat="1" ht="16.5" x14ac:dyDescent="0.3">
      <c r="A239" s="164">
        <v>313</v>
      </c>
      <c r="B239" s="82" t="s">
        <v>202</v>
      </c>
      <c r="C239" s="58"/>
      <c r="D239" s="58"/>
      <c r="E239" s="58"/>
      <c r="F239" s="58"/>
      <c r="G239" s="58"/>
      <c r="H239" s="58"/>
      <c r="I239" s="58"/>
      <c r="J239" s="130">
        <f t="shared" si="7"/>
        <v>0</v>
      </c>
    </row>
    <row r="240" spans="1:14" s="75" customFormat="1" ht="16.5" x14ac:dyDescent="0.3">
      <c r="A240" s="164">
        <v>3131</v>
      </c>
      <c r="B240" s="82" t="s">
        <v>203</v>
      </c>
      <c r="C240" s="58"/>
      <c r="D240" s="58"/>
      <c r="E240" s="58"/>
      <c r="F240" s="58"/>
      <c r="G240" s="58"/>
      <c r="H240" s="58"/>
      <c r="I240" s="58"/>
      <c r="J240" s="130">
        <f t="shared" si="7"/>
        <v>0</v>
      </c>
    </row>
    <row r="241" spans="1:14" s="75" customFormat="1" ht="16.5" x14ac:dyDescent="0.3">
      <c r="A241" s="164">
        <v>314</v>
      </c>
      <c r="B241" s="82" t="s">
        <v>4</v>
      </c>
      <c r="C241" s="58"/>
      <c r="D241" s="58"/>
      <c r="E241" s="58"/>
      <c r="F241" s="58"/>
      <c r="G241" s="58"/>
      <c r="H241" s="58"/>
      <c r="I241" s="58"/>
      <c r="J241" s="130">
        <f t="shared" si="7"/>
        <v>0</v>
      </c>
    </row>
    <row r="242" spans="1:14" s="75" customFormat="1" ht="16.5" x14ac:dyDescent="0.3">
      <c r="A242" s="164">
        <v>3141</v>
      </c>
      <c r="B242" s="82" t="s">
        <v>204</v>
      </c>
      <c r="C242" s="130"/>
      <c r="D242" s="130"/>
      <c r="E242" s="130">
        <v>172850</v>
      </c>
      <c r="F242" s="130"/>
      <c r="G242" s="130"/>
      <c r="H242" s="130"/>
      <c r="I242" s="130"/>
      <c r="J242" s="130">
        <f t="shared" si="7"/>
        <v>172850</v>
      </c>
      <c r="K242" s="45"/>
    </row>
    <row r="243" spans="1:14" s="75" customFormat="1" ht="16.5" x14ac:dyDescent="0.3">
      <c r="A243" s="164">
        <v>315</v>
      </c>
      <c r="B243" s="82" t="s">
        <v>205</v>
      </c>
      <c r="C243" s="58"/>
      <c r="D243" s="58"/>
      <c r="E243" s="58"/>
      <c r="F243" s="58"/>
      <c r="G243" s="58"/>
      <c r="H243" s="58"/>
      <c r="I243" s="58"/>
      <c r="J243" s="130">
        <f t="shared" si="7"/>
        <v>0</v>
      </c>
    </row>
    <row r="244" spans="1:14" s="75" customFormat="1" ht="16.5" x14ac:dyDescent="0.3">
      <c r="A244" s="164">
        <v>3151</v>
      </c>
      <c r="B244" s="82" t="s">
        <v>206</v>
      </c>
      <c r="C244" s="130"/>
      <c r="D244" s="130"/>
      <c r="E244" s="130"/>
      <c r="F244" s="130"/>
      <c r="G244" s="130">
        <v>29250</v>
      </c>
      <c r="H244" s="130"/>
      <c r="I244" s="130"/>
      <c r="J244" s="130">
        <f t="shared" si="7"/>
        <v>29250</v>
      </c>
    </row>
    <row r="245" spans="1:14" s="75" customFormat="1" ht="16.5" x14ac:dyDescent="0.3">
      <c r="A245" s="164">
        <v>316</v>
      </c>
      <c r="B245" s="82" t="s">
        <v>207</v>
      </c>
      <c r="C245" s="58"/>
      <c r="D245" s="58"/>
      <c r="E245" s="58"/>
      <c r="F245" s="58"/>
      <c r="G245" s="58"/>
      <c r="H245" s="58"/>
      <c r="I245" s="58"/>
      <c r="J245" s="130">
        <f t="shared" si="7"/>
        <v>0</v>
      </c>
    </row>
    <row r="246" spans="1:14" s="75" customFormat="1" ht="16.5" x14ac:dyDescent="0.3">
      <c r="A246" s="164">
        <v>3161</v>
      </c>
      <c r="B246" s="82" t="s">
        <v>208</v>
      </c>
      <c r="C246" s="130"/>
      <c r="D246" s="130"/>
      <c r="E246" s="132"/>
      <c r="F246" s="132"/>
      <c r="G246" s="132"/>
      <c r="H246" s="130"/>
      <c r="I246" s="130"/>
      <c r="J246" s="130">
        <f t="shared" si="7"/>
        <v>0</v>
      </c>
      <c r="K246" s="45"/>
      <c r="L246" s="45"/>
      <c r="M246" s="45"/>
      <c r="N246" s="45"/>
    </row>
    <row r="247" spans="1:14" s="75" customFormat="1" ht="16.5" x14ac:dyDescent="0.3">
      <c r="A247" s="164">
        <v>317</v>
      </c>
      <c r="B247" s="82" t="s">
        <v>209</v>
      </c>
      <c r="C247" s="58"/>
      <c r="D247" s="58"/>
      <c r="E247" s="58"/>
      <c r="F247" s="58"/>
      <c r="G247" s="58"/>
      <c r="H247" s="58"/>
      <c r="I247" s="58"/>
      <c r="J247" s="130">
        <f t="shared" si="7"/>
        <v>0</v>
      </c>
    </row>
    <row r="248" spans="1:14" s="75" customFormat="1" ht="16.5" x14ac:dyDescent="0.3">
      <c r="A248" s="164">
        <v>3171</v>
      </c>
      <c r="B248" s="82" t="s">
        <v>5</v>
      </c>
      <c r="C248" s="130"/>
      <c r="D248" s="130"/>
      <c r="E248" s="133">
        <v>200000</v>
      </c>
      <c r="F248" s="133">
        <v>15000</v>
      </c>
      <c r="G248" s="133">
        <v>196134.54</v>
      </c>
      <c r="H248" s="130"/>
      <c r="I248" s="130"/>
      <c r="J248" s="130">
        <f t="shared" si="7"/>
        <v>411134.54000000004</v>
      </c>
      <c r="K248" s="45"/>
      <c r="L248" s="45"/>
    </row>
    <row r="249" spans="1:14" s="75" customFormat="1" ht="16.5" x14ac:dyDescent="0.3">
      <c r="A249" s="164">
        <v>318</v>
      </c>
      <c r="B249" s="82" t="s">
        <v>210</v>
      </c>
      <c r="C249" s="58"/>
      <c r="D249" s="58"/>
      <c r="E249" s="58"/>
      <c r="F249" s="58"/>
      <c r="G249" s="58"/>
      <c r="H249" s="58"/>
      <c r="I249" s="58"/>
      <c r="J249" s="130">
        <f t="shared" si="7"/>
        <v>0</v>
      </c>
    </row>
    <row r="250" spans="1:14" s="75" customFormat="1" ht="16.5" x14ac:dyDescent="0.3">
      <c r="A250" s="164">
        <v>3181</v>
      </c>
      <c r="B250" s="82" t="s">
        <v>211</v>
      </c>
      <c r="C250" s="130"/>
      <c r="D250" s="130"/>
      <c r="E250" s="130">
        <v>10000</v>
      </c>
      <c r="F250" s="130"/>
      <c r="G250" s="130">
        <v>1207.04</v>
      </c>
      <c r="H250" s="130"/>
      <c r="I250" s="130"/>
      <c r="J250" s="130">
        <f t="shared" si="7"/>
        <v>11207.04</v>
      </c>
      <c r="K250" s="45"/>
      <c r="L250" s="45"/>
    </row>
    <row r="251" spans="1:14" s="75" customFormat="1" ht="16.5" x14ac:dyDescent="0.3">
      <c r="A251" s="164">
        <v>3182</v>
      </c>
      <c r="B251" s="82" t="s">
        <v>212</v>
      </c>
      <c r="C251" s="58"/>
      <c r="D251" s="58"/>
      <c r="E251" s="58"/>
      <c r="F251" s="58"/>
      <c r="G251" s="58"/>
      <c r="H251" s="58"/>
      <c r="I251" s="58"/>
      <c r="J251" s="130">
        <f t="shared" si="7"/>
        <v>0</v>
      </c>
    </row>
    <row r="252" spans="1:14" s="75" customFormat="1" ht="16.5" x14ac:dyDescent="0.3">
      <c r="A252" s="164">
        <v>319</v>
      </c>
      <c r="B252" s="82" t="s">
        <v>213</v>
      </c>
      <c r="C252" s="58"/>
      <c r="D252" s="58"/>
      <c r="E252" s="58"/>
      <c r="F252" s="58"/>
      <c r="G252" s="58"/>
      <c r="H252" s="58"/>
      <c r="I252" s="58"/>
      <c r="J252" s="130">
        <f t="shared" si="7"/>
        <v>0</v>
      </c>
    </row>
    <row r="253" spans="1:14" s="75" customFormat="1" ht="16.5" x14ac:dyDescent="0.3">
      <c r="A253" s="164">
        <v>3191</v>
      </c>
      <c r="B253" s="82" t="s">
        <v>214</v>
      </c>
      <c r="C253" s="58"/>
      <c r="D253" s="58"/>
      <c r="E253" s="58"/>
      <c r="F253" s="58"/>
      <c r="G253" s="58"/>
      <c r="H253" s="58"/>
      <c r="I253" s="58"/>
      <c r="J253" s="130">
        <f t="shared" si="7"/>
        <v>0</v>
      </c>
    </row>
    <row r="254" spans="1:14" s="75" customFormat="1" ht="16.5" x14ac:dyDescent="0.3">
      <c r="A254" s="164">
        <v>3192</v>
      </c>
      <c r="B254" s="82" t="s">
        <v>215</v>
      </c>
      <c r="C254" s="58"/>
      <c r="D254" s="58"/>
      <c r="E254" s="58"/>
      <c r="F254" s="58"/>
      <c r="G254" s="58"/>
      <c r="H254" s="58"/>
      <c r="I254" s="58"/>
      <c r="J254" s="130">
        <f t="shared" si="7"/>
        <v>0</v>
      </c>
    </row>
    <row r="255" spans="1:14" s="75" customFormat="1" ht="16.5" x14ac:dyDescent="0.3">
      <c r="A255" s="164">
        <v>3193</v>
      </c>
      <c r="B255" s="82" t="s">
        <v>216</v>
      </c>
      <c r="C255" s="58"/>
      <c r="D255" s="58"/>
      <c r="E255" s="58"/>
      <c r="F255" s="58"/>
      <c r="G255" s="58"/>
      <c r="H255" s="58"/>
      <c r="I255" s="58"/>
      <c r="J255" s="130">
        <f t="shared" si="7"/>
        <v>0</v>
      </c>
    </row>
    <row r="256" spans="1:14" s="75" customFormat="1" ht="16.5" x14ac:dyDescent="0.3">
      <c r="A256" s="163">
        <v>3200</v>
      </c>
      <c r="B256" s="87" t="s">
        <v>217</v>
      </c>
      <c r="C256" s="58"/>
      <c r="D256" s="58"/>
      <c r="E256" s="58"/>
      <c r="F256" s="58"/>
      <c r="G256" s="58"/>
      <c r="H256" s="58"/>
      <c r="I256" s="58"/>
      <c r="J256" s="130">
        <f t="shared" si="7"/>
        <v>0</v>
      </c>
    </row>
    <row r="257" spans="1:12" s="75" customFormat="1" ht="16.5" x14ac:dyDescent="0.3">
      <c r="A257" s="164">
        <v>321</v>
      </c>
      <c r="B257" s="82" t="s">
        <v>218</v>
      </c>
      <c r="C257" s="58"/>
      <c r="D257" s="58"/>
      <c r="E257" s="58"/>
      <c r="F257" s="58"/>
      <c r="G257" s="58"/>
      <c r="H257" s="58"/>
      <c r="I257" s="58"/>
      <c r="J257" s="130">
        <f t="shared" si="7"/>
        <v>0</v>
      </c>
    </row>
    <row r="258" spans="1:12" s="75" customFormat="1" ht="16.5" x14ac:dyDescent="0.3">
      <c r="A258" s="164">
        <v>3211</v>
      </c>
      <c r="B258" s="82" t="s">
        <v>218</v>
      </c>
      <c r="C258" s="58"/>
      <c r="D258" s="58"/>
      <c r="E258" s="58"/>
      <c r="F258" s="58"/>
      <c r="G258" s="58"/>
      <c r="H258" s="58"/>
      <c r="I258" s="58"/>
      <c r="J258" s="130">
        <f t="shared" si="7"/>
        <v>0</v>
      </c>
    </row>
    <row r="259" spans="1:12" s="75" customFormat="1" ht="16.5" x14ac:dyDescent="0.3">
      <c r="A259" s="164">
        <v>322</v>
      </c>
      <c r="B259" s="78" t="s">
        <v>14</v>
      </c>
      <c r="C259" s="58"/>
      <c r="D259" s="58"/>
      <c r="E259" s="58"/>
      <c r="F259" s="58"/>
      <c r="G259" s="58"/>
      <c r="H259" s="58"/>
      <c r="I259" s="58"/>
      <c r="J259" s="130">
        <f t="shared" si="7"/>
        <v>0</v>
      </c>
    </row>
    <row r="260" spans="1:12" s="75" customFormat="1" ht="16.5" x14ac:dyDescent="0.3">
      <c r="A260" s="164">
        <v>3221</v>
      </c>
      <c r="B260" s="78" t="s">
        <v>219</v>
      </c>
      <c r="C260" s="130"/>
      <c r="D260" s="130"/>
      <c r="E260" s="130">
        <v>58500</v>
      </c>
      <c r="F260" s="130"/>
      <c r="G260" s="130"/>
      <c r="H260" s="130"/>
      <c r="I260" s="130"/>
      <c r="J260" s="130">
        <f t="shared" si="7"/>
        <v>58500</v>
      </c>
      <c r="K260" s="45"/>
      <c r="L260" s="45"/>
    </row>
    <row r="261" spans="1:12" s="75" customFormat="1" ht="27.75" x14ac:dyDescent="0.3">
      <c r="A261" s="164">
        <v>323</v>
      </c>
      <c r="B261" s="78" t="s">
        <v>220</v>
      </c>
      <c r="C261" s="58"/>
      <c r="D261" s="58"/>
      <c r="E261" s="58"/>
      <c r="F261" s="58"/>
      <c r="G261" s="58"/>
      <c r="H261" s="58"/>
      <c r="I261" s="58"/>
      <c r="J261" s="130">
        <f t="shared" si="7"/>
        <v>0</v>
      </c>
    </row>
    <row r="262" spans="1:12" s="75" customFormat="1" ht="27.75" x14ac:dyDescent="0.3">
      <c r="A262" s="164">
        <v>3231</v>
      </c>
      <c r="B262" s="78" t="s">
        <v>220</v>
      </c>
      <c r="C262" s="58"/>
      <c r="D262" s="58"/>
      <c r="E262" s="58"/>
      <c r="F262" s="58"/>
      <c r="G262" s="58"/>
      <c r="H262" s="58"/>
      <c r="I262" s="58"/>
      <c r="J262" s="130">
        <f t="shared" si="7"/>
        <v>0</v>
      </c>
    </row>
    <row r="263" spans="1:12" s="75" customFormat="1" ht="27.75" x14ac:dyDescent="0.3">
      <c r="A263" s="164">
        <v>3232</v>
      </c>
      <c r="B263" s="78" t="s">
        <v>221</v>
      </c>
      <c r="C263" s="58"/>
      <c r="D263" s="58"/>
      <c r="E263" s="58"/>
      <c r="F263" s="58"/>
      <c r="G263" s="58"/>
      <c r="H263" s="58"/>
      <c r="I263" s="58"/>
      <c r="J263" s="130">
        <f t="shared" si="7"/>
        <v>0</v>
      </c>
    </row>
    <row r="264" spans="1:12" s="75" customFormat="1" ht="27.75" x14ac:dyDescent="0.3">
      <c r="A264" s="164">
        <v>3233</v>
      </c>
      <c r="B264" s="78" t="s">
        <v>222</v>
      </c>
      <c r="C264" s="58"/>
      <c r="D264" s="58"/>
      <c r="E264" s="58"/>
      <c r="F264" s="58"/>
      <c r="G264" s="58"/>
      <c r="H264" s="58"/>
      <c r="I264" s="58"/>
      <c r="J264" s="130">
        <f t="shared" si="7"/>
        <v>0</v>
      </c>
    </row>
    <row r="265" spans="1:12" s="75" customFormat="1" ht="27.75" x14ac:dyDescent="0.3">
      <c r="A265" s="164">
        <v>324</v>
      </c>
      <c r="B265" s="78" t="s">
        <v>223</v>
      </c>
      <c r="C265" s="58"/>
      <c r="D265" s="58"/>
      <c r="E265" s="58"/>
      <c r="F265" s="58"/>
      <c r="G265" s="58"/>
      <c r="H265" s="58"/>
      <c r="I265" s="58"/>
      <c r="J265" s="130">
        <f t="shared" si="7"/>
        <v>0</v>
      </c>
    </row>
    <row r="266" spans="1:12" s="75" customFormat="1" ht="27.75" x14ac:dyDescent="0.3">
      <c r="A266" s="164">
        <v>3241</v>
      </c>
      <c r="B266" s="78" t="s">
        <v>223</v>
      </c>
      <c r="C266" s="58"/>
      <c r="D266" s="58"/>
      <c r="E266" s="58"/>
      <c r="F266" s="58"/>
      <c r="G266" s="58"/>
      <c r="H266" s="58"/>
      <c r="I266" s="58"/>
      <c r="J266" s="130">
        <f t="shared" si="7"/>
        <v>0</v>
      </c>
    </row>
    <row r="267" spans="1:12" s="75" customFormat="1" ht="16.5" x14ac:dyDescent="0.3">
      <c r="A267" s="164">
        <v>325</v>
      </c>
      <c r="B267" s="78" t="s">
        <v>224</v>
      </c>
      <c r="C267" s="58"/>
      <c r="D267" s="58"/>
      <c r="E267" s="58"/>
      <c r="F267" s="58"/>
      <c r="G267" s="58"/>
      <c r="H267" s="58"/>
      <c r="I267" s="58"/>
      <c r="J267" s="130">
        <f t="shared" si="7"/>
        <v>0</v>
      </c>
    </row>
    <row r="268" spans="1:12" s="75" customFormat="1" ht="41.25" x14ac:dyDescent="0.3">
      <c r="A268" s="164">
        <v>3251</v>
      </c>
      <c r="B268" s="78" t="s">
        <v>225</v>
      </c>
      <c r="C268" s="58"/>
      <c r="D268" s="58"/>
      <c r="E268" s="58"/>
      <c r="F268" s="58"/>
      <c r="G268" s="58"/>
      <c r="H268" s="58"/>
      <c r="I268" s="58"/>
      <c r="J268" s="130">
        <f t="shared" si="7"/>
        <v>0</v>
      </c>
    </row>
    <row r="269" spans="1:12" s="75" customFormat="1" ht="41.25" x14ac:dyDescent="0.3">
      <c r="A269" s="164">
        <v>3252</v>
      </c>
      <c r="B269" s="78" t="s">
        <v>226</v>
      </c>
      <c r="C269" s="58"/>
      <c r="D269" s="58"/>
      <c r="E269" s="58"/>
      <c r="F269" s="58"/>
      <c r="G269" s="58"/>
      <c r="H269" s="58"/>
      <c r="I269" s="58"/>
      <c r="J269" s="130">
        <f t="shared" si="7"/>
        <v>0</v>
      </c>
    </row>
    <row r="270" spans="1:12" s="75" customFormat="1" ht="41.25" x14ac:dyDescent="0.3">
      <c r="A270" s="164">
        <v>3253</v>
      </c>
      <c r="B270" s="78" t="s">
        <v>227</v>
      </c>
      <c r="C270" s="58"/>
      <c r="D270" s="58"/>
      <c r="E270" s="58"/>
      <c r="F270" s="58"/>
      <c r="G270" s="58"/>
      <c r="H270" s="58"/>
      <c r="I270" s="58"/>
      <c r="J270" s="130">
        <f t="shared" si="7"/>
        <v>0</v>
      </c>
    </row>
    <row r="271" spans="1:12" s="75" customFormat="1" ht="41.25" x14ac:dyDescent="0.3">
      <c r="A271" s="164">
        <v>3254</v>
      </c>
      <c r="B271" s="78" t="s">
        <v>228</v>
      </c>
      <c r="C271" s="58"/>
      <c r="D271" s="58"/>
      <c r="E271" s="58"/>
      <c r="F271" s="58"/>
      <c r="G271" s="58"/>
      <c r="H271" s="58"/>
      <c r="I271" s="58"/>
      <c r="J271" s="130">
        <f t="shared" si="7"/>
        <v>0</v>
      </c>
    </row>
    <row r="272" spans="1:12" s="75" customFormat="1" ht="27.75" x14ac:dyDescent="0.3">
      <c r="A272" s="164">
        <v>326</v>
      </c>
      <c r="B272" s="78" t="s">
        <v>229</v>
      </c>
      <c r="C272" s="58"/>
      <c r="D272" s="58"/>
      <c r="E272" s="58"/>
      <c r="F272" s="58"/>
      <c r="G272" s="58"/>
      <c r="H272" s="58"/>
      <c r="I272" s="58"/>
      <c r="J272" s="130">
        <f t="shared" si="7"/>
        <v>0</v>
      </c>
    </row>
    <row r="273" spans="1:12" s="75" customFormat="1" ht="27.75" x14ac:dyDescent="0.3">
      <c r="A273" s="164">
        <v>3261</v>
      </c>
      <c r="B273" s="78" t="s">
        <v>229</v>
      </c>
      <c r="C273" s="58"/>
      <c r="D273" s="58"/>
      <c r="E273" s="58"/>
      <c r="F273" s="58"/>
      <c r="G273" s="58"/>
      <c r="H273" s="58"/>
      <c r="I273" s="58"/>
      <c r="J273" s="130">
        <f t="shared" si="7"/>
        <v>0</v>
      </c>
    </row>
    <row r="274" spans="1:12" s="75" customFormat="1" ht="16.5" x14ac:dyDescent="0.3">
      <c r="A274" s="164">
        <v>327</v>
      </c>
      <c r="B274" s="78" t="s">
        <v>230</v>
      </c>
      <c r="C274" s="58"/>
      <c r="D274" s="58"/>
      <c r="E274" s="58"/>
      <c r="F274" s="58"/>
      <c r="G274" s="58"/>
      <c r="H274" s="58"/>
      <c r="I274" s="58"/>
      <c r="J274" s="130">
        <f t="shared" si="7"/>
        <v>0</v>
      </c>
    </row>
    <row r="275" spans="1:12" s="75" customFormat="1" ht="16.5" x14ac:dyDescent="0.3">
      <c r="A275" s="164">
        <v>3271</v>
      </c>
      <c r="B275" s="78" t="s">
        <v>231</v>
      </c>
      <c r="C275" s="58"/>
      <c r="D275" s="58"/>
      <c r="E275" s="58"/>
      <c r="F275" s="58"/>
      <c r="G275" s="58"/>
      <c r="H275" s="58"/>
      <c r="I275" s="58"/>
      <c r="J275" s="130">
        <f t="shared" si="7"/>
        <v>0</v>
      </c>
    </row>
    <row r="276" spans="1:12" s="75" customFormat="1" ht="16.5" x14ac:dyDescent="0.3">
      <c r="A276" s="164">
        <v>328</v>
      </c>
      <c r="B276" s="78" t="s">
        <v>232</v>
      </c>
      <c r="C276" s="58"/>
      <c r="D276" s="58"/>
      <c r="E276" s="58"/>
      <c r="F276" s="58"/>
      <c r="G276" s="58"/>
      <c r="H276" s="58"/>
      <c r="I276" s="58"/>
      <c r="J276" s="130">
        <f t="shared" si="7"/>
        <v>0</v>
      </c>
    </row>
    <row r="277" spans="1:12" s="75" customFormat="1" ht="16.5" x14ac:dyDescent="0.3">
      <c r="A277" s="164">
        <v>3281</v>
      </c>
      <c r="B277" s="78" t="s">
        <v>233</v>
      </c>
      <c r="C277" s="58"/>
      <c r="D277" s="58"/>
      <c r="E277" s="58"/>
      <c r="F277" s="58"/>
      <c r="G277" s="58"/>
      <c r="H277" s="58"/>
      <c r="I277" s="58"/>
      <c r="J277" s="130">
        <f t="shared" si="7"/>
        <v>0</v>
      </c>
    </row>
    <row r="278" spans="1:12" s="75" customFormat="1" ht="16.5" x14ac:dyDescent="0.3">
      <c r="A278" s="164">
        <v>329</v>
      </c>
      <c r="B278" s="78" t="s">
        <v>234</v>
      </c>
      <c r="C278" s="58"/>
      <c r="D278" s="58"/>
      <c r="E278" s="58"/>
      <c r="F278" s="58"/>
      <c r="G278" s="58"/>
      <c r="H278" s="58"/>
      <c r="I278" s="58"/>
      <c r="J278" s="130">
        <f t="shared" si="7"/>
        <v>0</v>
      </c>
    </row>
    <row r="279" spans="1:12" s="75" customFormat="1" ht="16.5" x14ac:dyDescent="0.3">
      <c r="A279" s="164">
        <v>3291</v>
      </c>
      <c r="B279" s="78" t="s">
        <v>235</v>
      </c>
      <c r="C279" s="58"/>
      <c r="D279" s="58"/>
      <c r="E279" s="58"/>
      <c r="F279" s="58"/>
      <c r="G279" s="58"/>
      <c r="H279" s="58"/>
      <c r="I279" s="58"/>
      <c r="J279" s="130">
        <f t="shared" si="7"/>
        <v>0</v>
      </c>
    </row>
    <row r="280" spans="1:12" s="75" customFormat="1" ht="16.5" x14ac:dyDescent="0.3">
      <c r="A280" s="164">
        <v>3291</v>
      </c>
      <c r="B280" s="78" t="s">
        <v>235</v>
      </c>
      <c r="C280" s="58"/>
      <c r="D280" s="58"/>
      <c r="E280" s="58"/>
      <c r="F280" s="58"/>
      <c r="G280" s="58"/>
      <c r="H280" s="58"/>
      <c r="I280" s="58"/>
      <c r="J280" s="130">
        <f t="shared" si="7"/>
        <v>0</v>
      </c>
    </row>
    <row r="281" spans="1:12" s="75" customFormat="1" ht="27.75" x14ac:dyDescent="0.3">
      <c r="A281" s="164">
        <v>3292</v>
      </c>
      <c r="B281" s="78" t="s">
        <v>236</v>
      </c>
      <c r="C281" s="58"/>
      <c r="D281" s="58"/>
      <c r="E281" s="58"/>
      <c r="F281" s="58"/>
      <c r="G281" s="58"/>
      <c r="H281" s="58"/>
      <c r="I281" s="58"/>
      <c r="J281" s="130">
        <f t="shared" si="7"/>
        <v>0</v>
      </c>
    </row>
    <row r="282" spans="1:12" s="75" customFormat="1" ht="16.5" x14ac:dyDescent="0.3">
      <c r="A282" s="164">
        <v>3293</v>
      </c>
      <c r="B282" s="78" t="s">
        <v>237</v>
      </c>
      <c r="C282" s="58"/>
      <c r="D282" s="58"/>
      <c r="E282" s="58"/>
      <c r="F282" s="58"/>
      <c r="G282" s="58"/>
      <c r="H282" s="58"/>
      <c r="I282" s="58"/>
      <c r="J282" s="130">
        <f t="shared" si="7"/>
        <v>0</v>
      </c>
    </row>
    <row r="283" spans="1:12" s="75" customFormat="1" ht="27" x14ac:dyDescent="0.3">
      <c r="A283" s="163">
        <v>3300</v>
      </c>
      <c r="B283" s="79" t="s">
        <v>238</v>
      </c>
      <c r="C283" s="58"/>
      <c r="D283" s="58"/>
      <c r="E283" s="58"/>
      <c r="F283" s="58"/>
      <c r="G283" s="58"/>
      <c r="H283" s="58"/>
      <c r="I283" s="58"/>
      <c r="J283" s="130">
        <f t="shared" si="7"/>
        <v>0</v>
      </c>
    </row>
    <row r="284" spans="1:12" s="75" customFormat="1" ht="27.75" x14ac:dyDescent="0.3">
      <c r="A284" s="164">
        <v>331</v>
      </c>
      <c r="B284" s="78" t="s">
        <v>239</v>
      </c>
      <c r="C284" s="58"/>
      <c r="D284" s="58"/>
      <c r="E284" s="58"/>
      <c r="F284" s="58"/>
      <c r="G284" s="58"/>
      <c r="H284" s="58"/>
      <c r="I284" s="58"/>
      <c r="J284" s="130">
        <f t="shared" si="7"/>
        <v>0</v>
      </c>
    </row>
    <row r="285" spans="1:12" s="75" customFormat="1" ht="27.75" x14ac:dyDescent="0.3">
      <c r="A285" s="164">
        <v>3311</v>
      </c>
      <c r="B285" s="78" t="s">
        <v>239</v>
      </c>
      <c r="C285" s="130"/>
      <c r="D285" s="130"/>
      <c r="E285" s="130">
        <v>195000</v>
      </c>
      <c r="F285" s="130"/>
      <c r="G285" s="130"/>
      <c r="H285" s="130"/>
      <c r="I285" s="130"/>
      <c r="J285" s="130">
        <f t="shared" si="7"/>
        <v>195000</v>
      </c>
      <c r="K285" s="45"/>
      <c r="L285" s="45"/>
    </row>
    <row r="286" spans="1:12" s="75" customFormat="1" ht="27.75" x14ac:dyDescent="0.3">
      <c r="A286" s="164">
        <v>332</v>
      </c>
      <c r="B286" s="78" t="s">
        <v>240</v>
      </c>
      <c r="C286" s="58"/>
      <c r="D286" s="58"/>
      <c r="E286" s="58"/>
      <c r="F286" s="58"/>
      <c r="G286" s="58"/>
      <c r="H286" s="58"/>
      <c r="I286" s="58"/>
      <c r="J286" s="130">
        <f t="shared" si="7"/>
        <v>0</v>
      </c>
    </row>
    <row r="287" spans="1:12" s="75" customFormat="1" ht="27.75" x14ac:dyDescent="0.3">
      <c r="A287" s="164">
        <v>3321</v>
      </c>
      <c r="B287" s="78" t="s">
        <v>240</v>
      </c>
      <c r="C287" s="58"/>
      <c r="D287" s="58"/>
      <c r="E287" s="58"/>
      <c r="F287" s="58"/>
      <c r="G287" s="58"/>
      <c r="H287" s="58"/>
      <c r="I287" s="58"/>
      <c r="J287" s="130">
        <f t="shared" si="7"/>
        <v>0</v>
      </c>
    </row>
    <row r="288" spans="1:12" s="75" customFormat="1" ht="41.25" x14ac:dyDescent="0.3">
      <c r="A288" s="164">
        <v>333</v>
      </c>
      <c r="B288" s="78" t="s">
        <v>241</v>
      </c>
      <c r="C288" s="58"/>
      <c r="D288" s="58"/>
      <c r="E288" s="58"/>
      <c r="F288" s="58"/>
      <c r="G288" s="58"/>
      <c r="H288" s="58"/>
      <c r="I288" s="58"/>
      <c r="J288" s="130">
        <f t="shared" si="7"/>
        <v>0</v>
      </c>
    </row>
    <row r="289" spans="1:13" s="75" customFormat="1" ht="27.75" x14ac:dyDescent="0.3">
      <c r="A289" s="164">
        <v>3331</v>
      </c>
      <c r="B289" s="78" t="s">
        <v>242</v>
      </c>
      <c r="C289" s="130"/>
      <c r="D289" s="130"/>
      <c r="E289" s="130"/>
      <c r="F289" s="130"/>
      <c r="G289" s="132">
        <v>609504.05000000005</v>
      </c>
      <c r="H289" s="130"/>
      <c r="I289" s="130"/>
      <c r="J289" s="130">
        <f t="shared" si="7"/>
        <v>609504.05000000005</v>
      </c>
      <c r="K289" s="155"/>
      <c r="L289" s="45"/>
      <c r="M289" s="45"/>
    </row>
    <row r="290" spans="1:13" s="75" customFormat="1" ht="16.5" x14ac:dyDescent="0.3">
      <c r="A290" s="164">
        <v>334</v>
      </c>
      <c r="B290" s="78" t="s">
        <v>243</v>
      </c>
      <c r="C290" s="58"/>
      <c r="D290" s="58"/>
      <c r="E290" s="58"/>
      <c r="F290" s="58"/>
      <c r="G290" s="58"/>
      <c r="H290" s="58"/>
      <c r="I290" s="58"/>
      <c r="J290" s="130">
        <f t="shared" si="7"/>
        <v>0</v>
      </c>
    </row>
    <row r="291" spans="1:13" s="75" customFormat="1" ht="16.5" x14ac:dyDescent="0.3">
      <c r="A291" s="164">
        <v>3341</v>
      </c>
      <c r="B291" s="78" t="s">
        <v>244</v>
      </c>
      <c r="C291" s="58"/>
      <c r="D291" s="58"/>
      <c r="E291" s="58"/>
      <c r="F291" s="58"/>
      <c r="G291" s="58"/>
      <c r="H291" s="58"/>
      <c r="I291" s="58"/>
      <c r="J291" s="130">
        <f t="shared" si="7"/>
        <v>0</v>
      </c>
    </row>
    <row r="292" spans="1:13" s="75" customFormat="1" ht="16.5" x14ac:dyDescent="0.3">
      <c r="A292" s="164">
        <v>3342</v>
      </c>
      <c r="B292" s="78" t="s">
        <v>245</v>
      </c>
      <c r="C292" s="130"/>
      <c r="D292" s="130"/>
      <c r="E292" s="130">
        <v>195000</v>
      </c>
      <c r="F292" s="130">
        <v>50000</v>
      </c>
      <c r="G292" s="130"/>
      <c r="H292" s="130"/>
      <c r="I292" s="130"/>
      <c r="J292" s="130">
        <f t="shared" si="7"/>
        <v>245000</v>
      </c>
      <c r="K292" s="45"/>
      <c r="L292" s="45"/>
    </row>
    <row r="293" spans="1:13" s="75" customFormat="1" ht="16.5" x14ac:dyDescent="0.3">
      <c r="A293" s="164">
        <v>335</v>
      </c>
      <c r="B293" s="78" t="s">
        <v>246</v>
      </c>
      <c r="C293" s="58"/>
      <c r="D293" s="58"/>
      <c r="E293" s="58"/>
      <c r="F293" s="58"/>
      <c r="G293" s="58"/>
      <c r="H293" s="58"/>
      <c r="I293" s="58"/>
      <c r="J293" s="130">
        <f t="shared" si="7"/>
        <v>0</v>
      </c>
    </row>
    <row r="294" spans="1:13" s="75" customFormat="1" ht="16.5" x14ac:dyDescent="0.3">
      <c r="A294" s="164">
        <v>3351</v>
      </c>
      <c r="B294" s="78" t="s">
        <v>246</v>
      </c>
      <c r="C294" s="58"/>
      <c r="D294" s="58"/>
      <c r="E294" s="58"/>
      <c r="F294" s="58"/>
      <c r="G294" s="58"/>
      <c r="H294" s="58"/>
      <c r="I294" s="58"/>
      <c r="J294" s="130">
        <f t="shared" si="7"/>
        <v>0</v>
      </c>
    </row>
    <row r="295" spans="1:13" s="75" customFormat="1" ht="27.75" x14ac:dyDescent="0.3">
      <c r="A295" s="164">
        <v>336</v>
      </c>
      <c r="B295" s="78" t="s">
        <v>247</v>
      </c>
      <c r="C295" s="58"/>
      <c r="D295" s="86"/>
      <c r="E295" s="86"/>
      <c r="F295" s="86"/>
      <c r="G295" s="58"/>
      <c r="H295" s="58"/>
      <c r="I295" s="58"/>
      <c r="J295" s="130">
        <f t="shared" si="7"/>
        <v>0</v>
      </c>
    </row>
    <row r="296" spans="1:13" s="75" customFormat="1" ht="16.5" x14ac:dyDescent="0.3">
      <c r="A296" s="164">
        <v>3361</v>
      </c>
      <c r="B296" s="78" t="s">
        <v>248</v>
      </c>
      <c r="C296" s="130"/>
      <c r="D296" s="132"/>
      <c r="E296" s="132"/>
      <c r="F296" s="132"/>
      <c r="G296" s="130">
        <v>15600</v>
      </c>
      <c r="H296" s="130"/>
      <c r="I296" s="130"/>
      <c r="J296" s="130">
        <f t="shared" si="7"/>
        <v>15600</v>
      </c>
      <c r="K296" s="45"/>
      <c r="L296" s="45"/>
    </row>
    <row r="297" spans="1:13" s="75" customFormat="1" ht="27.75" x14ac:dyDescent="0.3">
      <c r="A297" s="164">
        <v>3362</v>
      </c>
      <c r="B297" s="78" t="s">
        <v>249</v>
      </c>
      <c r="C297" s="130"/>
      <c r="D297" s="132">
        <f>70000-10100.49</f>
        <v>59899.51</v>
      </c>
      <c r="E297" s="132"/>
      <c r="F297" s="132">
        <f>50000+15000</f>
        <v>65000</v>
      </c>
      <c r="G297" s="130"/>
      <c r="H297" s="130"/>
      <c r="I297" s="130"/>
      <c r="J297" s="130">
        <f t="shared" si="7"/>
        <v>124899.51000000001</v>
      </c>
      <c r="K297" s="45"/>
      <c r="L297" s="45"/>
    </row>
    <row r="298" spans="1:13" s="75" customFormat="1" ht="27.75" x14ac:dyDescent="0.3">
      <c r="A298" s="164">
        <v>3363</v>
      </c>
      <c r="B298" s="78" t="s">
        <v>250</v>
      </c>
      <c r="C298" s="130"/>
      <c r="D298" s="132"/>
      <c r="E298" s="132"/>
      <c r="F298" s="132"/>
      <c r="G298" s="130"/>
      <c r="H298" s="130"/>
      <c r="I298" s="130"/>
      <c r="J298" s="130">
        <f t="shared" ref="J298:J361" si="8">SUM(C298:I298)</f>
        <v>0</v>
      </c>
      <c r="K298" s="45"/>
    </row>
    <row r="299" spans="1:13" s="75" customFormat="1" ht="16.5" x14ac:dyDescent="0.3">
      <c r="A299" s="164">
        <v>3364</v>
      </c>
      <c r="B299" s="78" t="s">
        <v>251</v>
      </c>
      <c r="C299" s="58"/>
      <c r="D299" s="86"/>
      <c r="E299" s="86"/>
      <c r="F299" s="86"/>
      <c r="G299" s="58"/>
      <c r="H299" s="58"/>
      <c r="I299" s="58"/>
      <c r="J299" s="130">
        <f t="shared" si="8"/>
        <v>0</v>
      </c>
    </row>
    <row r="300" spans="1:13" s="75" customFormat="1" ht="41.25" x14ac:dyDescent="0.3">
      <c r="A300" s="164">
        <v>3365</v>
      </c>
      <c r="B300" s="78" t="s">
        <v>252</v>
      </c>
      <c r="C300" s="58"/>
      <c r="D300" s="86"/>
      <c r="E300" s="86"/>
      <c r="F300" s="86"/>
      <c r="G300" s="58"/>
      <c r="H300" s="58"/>
      <c r="I300" s="58"/>
      <c r="J300" s="130">
        <f t="shared" si="8"/>
        <v>0</v>
      </c>
    </row>
    <row r="301" spans="1:13" s="75" customFormat="1" ht="16.5" x14ac:dyDescent="0.3">
      <c r="A301" s="164">
        <v>3366</v>
      </c>
      <c r="B301" s="78" t="s">
        <v>253</v>
      </c>
      <c r="C301" s="58"/>
      <c r="D301" s="58"/>
      <c r="E301" s="58"/>
      <c r="F301" s="58"/>
      <c r="G301" s="58"/>
      <c r="H301" s="58"/>
      <c r="I301" s="58"/>
      <c r="J301" s="130">
        <f t="shared" si="8"/>
        <v>0</v>
      </c>
    </row>
    <row r="302" spans="1:13" s="75" customFormat="1" ht="16.5" x14ac:dyDescent="0.3">
      <c r="A302" s="164">
        <v>337</v>
      </c>
      <c r="B302" s="78" t="s">
        <v>254</v>
      </c>
      <c r="C302" s="58"/>
      <c r="D302" s="58"/>
      <c r="E302" s="58"/>
      <c r="F302" s="58"/>
      <c r="G302" s="58"/>
      <c r="H302" s="58"/>
      <c r="I302" s="58"/>
      <c r="J302" s="130">
        <f t="shared" si="8"/>
        <v>0</v>
      </c>
    </row>
    <row r="303" spans="1:13" s="75" customFormat="1" ht="16.5" x14ac:dyDescent="0.3">
      <c r="A303" s="164">
        <v>3371</v>
      </c>
      <c r="B303" s="78" t="s">
        <v>254</v>
      </c>
      <c r="C303" s="58"/>
      <c r="D303" s="58"/>
      <c r="E303" s="58"/>
      <c r="F303" s="58"/>
      <c r="G303" s="58"/>
      <c r="H303" s="58"/>
      <c r="I303" s="58"/>
      <c r="J303" s="130">
        <f t="shared" si="8"/>
        <v>0</v>
      </c>
    </row>
    <row r="304" spans="1:13" s="75" customFormat="1" ht="16.5" x14ac:dyDescent="0.3">
      <c r="A304" s="164">
        <v>338</v>
      </c>
      <c r="B304" s="78" t="s">
        <v>255</v>
      </c>
      <c r="C304" s="58"/>
      <c r="D304" s="58"/>
      <c r="E304" s="58"/>
      <c r="F304" s="58"/>
      <c r="G304" s="58"/>
      <c r="H304" s="58"/>
      <c r="I304" s="58"/>
      <c r="J304" s="130">
        <f t="shared" si="8"/>
        <v>0</v>
      </c>
    </row>
    <row r="305" spans="1:12" s="75" customFormat="1" ht="16.5" x14ac:dyDescent="0.3">
      <c r="A305" s="164">
        <v>3381</v>
      </c>
      <c r="B305" s="78" t="s">
        <v>255</v>
      </c>
      <c r="C305" s="58"/>
      <c r="D305" s="58"/>
      <c r="E305" s="58"/>
      <c r="F305" s="58"/>
      <c r="G305" s="58"/>
      <c r="H305" s="58"/>
      <c r="I305" s="58"/>
      <c r="J305" s="130">
        <f t="shared" si="8"/>
        <v>0</v>
      </c>
    </row>
    <row r="306" spans="1:12" s="75" customFormat="1" ht="27.75" x14ac:dyDescent="0.3">
      <c r="A306" s="164">
        <v>339</v>
      </c>
      <c r="B306" s="78" t="s">
        <v>256</v>
      </c>
      <c r="C306" s="58"/>
      <c r="D306" s="58"/>
      <c r="E306" s="58"/>
      <c r="F306" s="58"/>
      <c r="G306" s="58"/>
      <c r="H306" s="58"/>
      <c r="I306" s="58"/>
      <c r="J306" s="130">
        <f t="shared" si="8"/>
        <v>0</v>
      </c>
    </row>
    <row r="307" spans="1:12" s="75" customFormat="1" ht="27.75" x14ac:dyDescent="0.3">
      <c r="A307" s="164">
        <v>3391</v>
      </c>
      <c r="B307" s="78" t="s">
        <v>256</v>
      </c>
      <c r="C307" s="58"/>
      <c r="D307" s="58"/>
      <c r="E307" s="58"/>
      <c r="F307" s="58"/>
      <c r="G307" s="58"/>
      <c r="H307" s="58"/>
      <c r="I307" s="58"/>
      <c r="J307" s="130">
        <f t="shared" si="8"/>
        <v>0</v>
      </c>
    </row>
    <row r="308" spans="1:12" s="75" customFormat="1" ht="27" x14ac:dyDescent="0.3">
      <c r="A308" s="163">
        <v>3400</v>
      </c>
      <c r="B308" s="79" t="s">
        <v>257</v>
      </c>
      <c r="C308" s="58"/>
      <c r="D308" s="58"/>
      <c r="E308" s="58"/>
      <c r="F308" s="58"/>
      <c r="G308" s="58"/>
      <c r="H308" s="58"/>
      <c r="I308" s="58"/>
      <c r="J308" s="130">
        <f t="shared" si="8"/>
        <v>0</v>
      </c>
    </row>
    <row r="309" spans="1:12" s="75" customFormat="1" ht="16.5" x14ac:dyDescent="0.3">
      <c r="A309" s="164">
        <v>341</v>
      </c>
      <c r="B309" s="78" t="s">
        <v>6</v>
      </c>
      <c r="C309" s="58"/>
      <c r="D309" s="58"/>
      <c r="E309" s="58"/>
      <c r="F309" s="58"/>
      <c r="G309" s="58"/>
      <c r="H309" s="58"/>
      <c r="I309" s="58"/>
      <c r="J309" s="130">
        <f t="shared" si="8"/>
        <v>0</v>
      </c>
    </row>
    <row r="310" spans="1:12" s="75" customFormat="1" ht="16.5" x14ac:dyDescent="0.3">
      <c r="A310" s="164">
        <v>3411</v>
      </c>
      <c r="B310" s="78" t="s">
        <v>258</v>
      </c>
      <c r="C310" s="58"/>
      <c r="D310" s="58"/>
      <c r="E310" s="58"/>
      <c r="F310" s="69">
        <v>20000</v>
      </c>
      <c r="G310" s="58"/>
      <c r="H310" s="58"/>
      <c r="I310" s="58"/>
      <c r="J310" s="130">
        <f t="shared" si="8"/>
        <v>20000</v>
      </c>
    </row>
    <row r="311" spans="1:12" s="75" customFormat="1" ht="27.75" x14ac:dyDescent="0.3">
      <c r="A311" s="164">
        <v>342</v>
      </c>
      <c r="B311" s="78" t="s">
        <v>259</v>
      </c>
      <c r="C311" s="58"/>
      <c r="D311" s="58"/>
      <c r="E311" s="58"/>
      <c r="F311" s="58"/>
      <c r="G311" s="58"/>
      <c r="H311" s="58"/>
      <c r="I311" s="58"/>
      <c r="J311" s="130">
        <f t="shared" si="8"/>
        <v>0</v>
      </c>
    </row>
    <row r="312" spans="1:12" s="75" customFormat="1" ht="27.75" x14ac:dyDescent="0.3">
      <c r="A312" s="164">
        <v>3421</v>
      </c>
      <c r="B312" s="78" t="s">
        <v>260</v>
      </c>
      <c r="C312" s="58"/>
      <c r="D312" s="58"/>
      <c r="E312" s="58"/>
      <c r="F312" s="58"/>
      <c r="G312" s="58"/>
      <c r="H312" s="58"/>
      <c r="I312" s="58"/>
      <c r="J312" s="130">
        <f t="shared" si="8"/>
        <v>0</v>
      </c>
    </row>
    <row r="313" spans="1:12" s="75" customFormat="1" ht="27.75" x14ac:dyDescent="0.3">
      <c r="A313" s="164">
        <v>343</v>
      </c>
      <c r="B313" s="78" t="s">
        <v>261</v>
      </c>
      <c r="C313" s="58"/>
      <c r="D313" s="58"/>
      <c r="E313" s="58"/>
      <c r="F313" s="58"/>
      <c r="G313" s="58"/>
      <c r="H313" s="58"/>
      <c r="I313" s="58"/>
      <c r="J313" s="130">
        <f t="shared" si="8"/>
        <v>0</v>
      </c>
    </row>
    <row r="314" spans="1:12" s="75" customFormat="1" ht="27.75" x14ac:dyDescent="0.3">
      <c r="A314" s="164">
        <v>3431</v>
      </c>
      <c r="B314" s="78" t="s">
        <v>261</v>
      </c>
      <c r="C314" s="58"/>
      <c r="D314" s="58"/>
      <c r="E314" s="58"/>
      <c r="F314" s="58"/>
      <c r="G314" s="58"/>
      <c r="H314" s="58"/>
      <c r="I314" s="58"/>
      <c r="J314" s="130">
        <f t="shared" si="8"/>
        <v>0</v>
      </c>
    </row>
    <row r="315" spans="1:12" s="75" customFormat="1" ht="27.75" x14ac:dyDescent="0.3">
      <c r="A315" s="164">
        <v>344</v>
      </c>
      <c r="B315" s="78" t="s">
        <v>262</v>
      </c>
      <c r="C315" s="58"/>
      <c r="D315" s="58"/>
      <c r="E315" s="58"/>
      <c r="F315" s="58"/>
      <c r="G315" s="58"/>
      <c r="H315" s="58"/>
      <c r="I315" s="58"/>
      <c r="J315" s="130">
        <f t="shared" si="8"/>
        <v>0</v>
      </c>
    </row>
    <row r="316" spans="1:12" s="75" customFormat="1" ht="27.75" x14ac:dyDescent="0.3">
      <c r="A316" s="164">
        <v>3441</v>
      </c>
      <c r="B316" s="78" t="s">
        <v>263</v>
      </c>
      <c r="C316" s="58"/>
      <c r="D316" s="58"/>
      <c r="E316" s="58"/>
      <c r="F316" s="58"/>
      <c r="G316" s="58"/>
      <c r="H316" s="58"/>
      <c r="I316" s="58"/>
      <c r="J316" s="130">
        <f t="shared" si="8"/>
        <v>0</v>
      </c>
    </row>
    <row r="317" spans="1:12" s="75" customFormat="1" ht="16.5" x14ac:dyDescent="0.3">
      <c r="A317" s="164">
        <v>345</v>
      </c>
      <c r="B317" s="78" t="s">
        <v>7</v>
      </c>
      <c r="C317" s="58"/>
      <c r="D317" s="58"/>
      <c r="E317" s="58"/>
      <c r="F317" s="58"/>
      <c r="G317" s="58"/>
      <c r="H317" s="58"/>
      <c r="I317" s="58"/>
      <c r="J317" s="130">
        <f t="shared" si="8"/>
        <v>0</v>
      </c>
    </row>
    <row r="318" spans="1:12" s="75" customFormat="1" ht="16.5" x14ac:dyDescent="0.3">
      <c r="A318" s="164">
        <v>3451</v>
      </c>
      <c r="B318" s="78" t="s">
        <v>264</v>
      </c>
      <c r="C318" s="130"/>
      <c r="D318" s="212">
        <v>235000</v>
      </c>
      <c r="E318" s="130"/>
      <c r="F318" s="130"/>
      <c r="G318" s="212">
        <f>283614.55-235000</f>
        <v>48614.549999999988</v>
      </c>
      <c r="H318" s="130"/>
      <c r="I318" s="130"/>
      <c r="J318" s="130">
        <f t="shared" si="8"/>
        <v>283614.55</v>
      </c>
      <c r="K318" s="45"/>
      <c r="L318" s="45"/>
    </row>
    <row r="319" spans="1:12" s="75" customFormat="1" ht="16.5" x14ac:dyDescent="0.3">
      <c r="A319" s="164">
        <v>346</v>
      </c>
      <c r="B319" s="78" t="s">
        <v>265</v>
      </c>
      <c r="C319" s="58"/>
      <c r="D319" s="58"/>
      <c r="E319" s="58"/>
      <c r="F319" s="58"/>
      <c r="G319" s="58"/>
      <c r="H319" s="58"/>
      <c r="I319" s="58"/>
      <c r="J319" s="130">
        <f t="shared" si="8"/>
        <v>0</v>
      </c>
    </row>
    <row r="320" spans="1:12" s="75" customFormat="1" ht="16.5" x14ac:dyDescent="0.3">
      <c r="A320" s="164">
        <v>3461</v>
      </c>
      <c r="B320" s="78" t="s">
        <v>266</v>
      </c>
      <c r="C320" s="58"/>
      <c r="D320" s="58"/>
      <c r="E320" s="58"/>
      <c r="F320" s="58"/>
      <c r="G320" s="58"/>
      <c r="H320" s="58"/>
      <c r="I320" s="58"/>
      <c r="J320" s="130">
        <f t="shared" si="8"/>
        <v>0</v>
      </c>
    </row>
    <row r="321" spans="1:13" s="75" customFormat="1" ht="16.5" x14ac:dyDescent="0.3">
      <c r="A321" s="164">
        <v>347</v>
      </c>
      <c r="B321" s="78" t="s">
        <v>267</v>
      </c>
      <c r="C321" s="58"/>
      <c r="D321" s="58"/>
      <c r="E321" s="58"/>
      <c r="F321" s="58"/>
      <c r="G321" s="58"/>
      <c r="H321" s="58"/>
      <c r="I321" s="58"/>
      <c r="J321" s="130">
        <f t="shared" si="8"/>
        <v>0</v>
      </c>
    </row>
    <row r="322" spans="1:13" s="75" customFormat="1" ht="16.5" x14ac:dyDescent="0.3">
      <c r="A322" s="164">
        <v>3471</v>
      </c>
      <c r="B322" s="78" t="s">
        <v>267</v>
      </c>
      <c r="C322" s="58"/>
      <c r="D322" s="58"/>
      <c r="E322" s="58"/>
      <c r="F322" s="58"/>
      <c r="G322" s="58"/>
      <c r="H322" s="58"/>
      <c r="I322" s="58"/>
      <c r="J322" s="130">
        <f t="shared" si="8"/>
        <v>0</v>
      </c>
    </row>
    <row r="323" spans="1:13" s="75" customFormat="1" ht="16.5" x14ac:dyDescent="0.3">
      <c r="A323" s="164">
        <v>348</v>
      </c>
      <c r="B323" s="78" t="s">
        <v>268</v>
      </c>
      <c r="C323" s="58"/>
      <c r="D323" s="58"/>
      <c r="E323" s="58"/>
      <c r="F323" s="58"/>
      <c r="G323" s="58"/>
      <c r="H323" s="58"/>
      <c r="I323" s="58"/>
      <c r="J323" s="130">
        <f t="shared" si="8"/>
        <v>0</v>
      </c>
    </row>
    <row r="324" spans="1:13" s="75" customFormat="1" ht="16.5" x14ac:dyDescent="0.3">
      <c r="A324" s="164">
        <v>3481</v>
      </c>
      <c r="B324" s="78" t="s">
        <v>268</v>
      </c>
      <c r="C324" s="58"/>
      <c r="D324" s="58"/>
      <c r="E324" s="58"/>
      <c r="F324" s="58"/>
      <c r="G324" s="58"/>
      <c r="H324" s="58"/>
      <c r="I324" s="58"/>
      <c r="J324" s="130">
        <f t="shared" si="8"/>
        <v>0</v>
      </c>
    </row>
    <row r="325" spans="1:13" s="75" customFormat="1" ht="27.75" x14ac:dyDescent="0.3">
      <c r="A325" s="164">
        <v>349</v>
      </c>
      <c r="B325" s="78" t="s">
        <v>269</v>
      </c>
      <c r="C325" s="58"/>
      <c r="D325" s="58"/>
      <c r="E325" s="58"/>
      <c r="F325" s="58"/>
      <c r="G325" s="58"/>
      <c r="H325" s="58"/>
      <c r="I325" s="58"/>
      <c r="J325" s="130">
        <f t="shared" si="8"/>
        <v>0</v>
      </c>
    </row>
    <row r="326" spans="1:13" s="75" customFormat="1" ht="27.75" x14ac:dyDescent="0.3">
      <c r="A326" s="164">
        <v>3491</v>
      </c>
      <c r="B326" s="78" t="s">
        <v>269</v>
      </c>
      <c r="C326" s="58"/>
      <c r="D326" s="58"/>
      <c r="E326" s="58"/>
      <c r="F326" s="58"/>
      <c r="G326" s="58"/>
      <c r="H326" s="58"/>
      <c r="I326" s="58"/>
      <c r="J326" s="130">
        <f t="shared" si="8"/>
        <v>0</v>
      </c>
    </row>
    <row r="327" spans="1:13" s="75" customFormat="1" ht="27" x14ac:dyDescent="0.3">
      <c r="A327" s="163">
        <v>3500</v>
      </c>
      <c r="B327" s="79" t="s">
        <v>270</v>
      </c>
      <c r="C327" s="58"/>
      <c r="D327" s="58"/>
      <c r="E327" s="58"/>
      <c r="F327" s="58"/>
      <c r="G327" s="58"/>
      <c r="H327" s="58"/>
      <c r="I327" s="58"/>
      <c r="J327" s="130">
        <f t="shared" si="8"/>
        <v>0</v>
      </c>
    </row>
    <row r="328" spans="1:13" s="75" customFormat="1" ht="27.75" x14ac:dyDescent="0.3">
      <c r="A328" s="164">
        <v>351</v>
      </c>
      <c r="B328" s="78" t="s">
        <v>271</v>
      </c>
      <c r="C328" s="58"/>
      <c r="D328" s="58"/>
      <c r="E328" s="58"/>
      <c r="F328" s="58"/>
      <c r="G328" s="58"/>
      <c r="H328" s="58"/>
      <c r="I328" s="58"/>
      <c r="J328" s="130">
        <f t="shared" si="8"/>
        <v>0</v>
      </c>
    </row>
    <row r="329" spans="1:13" s="75" customFormat="1" ht="41.25" x14ac:dyDescent="0.3">
      <c r="A329" s="164">
        <v>3511</v>
      </c>
      <c r="B329" s="78" t="s">
        <v>272</v>
      </c>
      <c r="C329" s="130"/>
      <c r="D329" s="131">
        <f>100000-70000</f>
        <v>30000</v>
      </c>
      <c r="E329" s="130"/>
      <c r="F329" s="130">
        <v>68046.939999999478</v>
      </c>
      <c r="G329" s="131">
        <f>330640.79-200000</f>
        <v>130640.78999999998</v>
      </c>
      <c r="H329" s="130"/>
      <c r="I329" s="130"/>
      <c r="J329" s="130">
        <f t="shared" si="8"/>
        <v>228687.72999999946</v>
      </c>
      <c r="K329" s="45"/>
      <c r="L329" s="45"/>
      <c r="M329" s="45"/>
    </row>
    <row r="330" spans="1:13" s="75" customFormat="1" ht="41.25" x14ac:dyDescent="0.3">
      <c r="A330" s="164">
        <v>3512</v>
      </c>
      <c r="B330" s="78" t="s">
        <v>273</v>
      </c>
      <c r="C330" s="58"/>
      <c r="D330" s="58"/>
      <c r="E330" s="58"/>
      <c r="F330" s="58"/>
      <c r="G330" s="58"/>
      <c r="H330" s="58"/>
      <c r="I330" s="58"/>
      <c r="J330" s="130">
        <f t="shared" si="8"/>
        <v>0</v>
      </c>
    </row>
    <row r="331" spans="1:13" s="75" customFormat="1" ht="41.25" x14ac:dyDescent="0.3">
      <c r="A331" s="164">
        <v>3512</v>
      </c>
      <c r="B331" s="78" t="s">
        <v>274</v>
      </c>
      <c r="C331" s="58"/>
      <c r="D331" s="58"/>
      <c r="E331" s="58"/>
      <c r="F331" s="58"/>
      <c r="G331" s="58"/>
      <c r="H331" s="58"/>
      <c r="I331" s="58"/>
      <c r="J331" s="130">
        <f t="shared" si="8"/>
        <v>0</v>
      </c>
    </row>
    <row r="332" spans="1:13" s="75" customFormat="1" ht="41.25" x14ac:dyDescent="0.3">
      <c r="A332" s="164">
        <v>3521</v>
      </c>
      <c r="B332" s="78" t="s">
        <v>275</v>
      </c>
      <c r="C332" s="130"/>
      <c r="D332" s="130"/>
      <c r="E332" s="130"/>
      <c r="F332" s="130"/>
      <c r="G332" s="130">
        <v>11050</v>
      </c>
      <c r="H332" s="130"/>
      <c r="I332" s="130"/>
      <c r="J332" s="130">
        <f t="shared" si="8"/>
        <v>11050</v>
      </c>
      <c r="K332" s="45"/>
      <c r="L332" s="45"/>
      <c r="M332" s="45"/>
    </row>
    <row r="333" spans="1:13" s="75" customFormat="1" ht="41.25" x14ac:dyDescent="0.3">
      <c r="A333" s="164">
        <v>353</v>
      </c>
      <c r="B333" s="78" t="s">
        <v>276</v>
      </c>
      <c r="C333" s="58"/>
      <c r="D333" s="58"/>
      <c r="E333" s="58"/>
      <c r="F333" s="58"/>
      <c r="G333" s="58"/>
      <c r="H333" s="58"/>
      <c r="I333" s="58"/>
      <c r="J333" s="130">
        <f t="shared" si="8"/>
        <v>0</v>
      </c>
    </row>
    <row r="334" spans="1:13" s="75" customFormat="1" ht="41.25" x14ac:dyDescent="0.3">
      <c r="A334" s="164">
        <v>3531</v>
      </c>
      <c r="B334" s="78" t="s">
        <v>276</v>
      </c>
      <c r="C334" s="130"/>
      <c r="D334" s="130"/>
      <c r="E334" s="130"/>
      <c r="F334" s="130"/>
      <c r="G334" s="130">
        <v>52000</v>
      </c>
      <c r="H334" s="130"/>
      <c r="I334" s="130"/>
      <c r="J334" s="130">
        <f t="shared" si="8"/>
        <v>52000</v>
      </c>
      <c r="K334" s="45"/>
    </row>
    <row r="335" spans="1:13" s="75" customFormat="1" ht="27.75" x14ac:dyDescent="0.3">
      <c r="A335" s="164">
        <v>354</v>
      </c>
      <c r="B335" s="78" t="s">
        <v>277</v>
      </c>
      <c r="C335" s="58"/>
      <c r="D335" s="58"/>
      <c r="E335" s="58"/>
      <c r="F335" s="58"/>
      <c r="G335" s="58"/>
      <c r="H335" s="58"/>
      <c r="I335" s="58"/>
      <c r="J335" s="130">
        <f t="shared" si="8"/>
        <v>0</v>
      </c>
    </row>
    <row r="336" spans="1:13" s="75" customFormat="1" ht="27.75" x14ac:dyDescent="0.3">
      <c r="A336" s="164">
        <v>3541</v>
      </c>
      <c r="B336" s="78" t="s">
        <v>277</v>
      </c>
      <c r="C336" s="58"/>
      <c r="D336" s="58"/>
      <c r="E336" s="58"/>
      <c r="F336" s="58"/>
      <c r="G336" s="58"/>
      <c r="H336" s="58"/>
      <c r="I336" s="58"/>
      <c r="J336" s="130">
        <f t="shared" si="8"/>
        <v>0</v>
      </c>
    </row>
    <row r="337" spans="1:12" s="75" customFormat="1" ht="27.75" x14ac:dyDescent="0.3">
      <c r="A337" s="164">
        <v>355</v>
      </c>
      <c r="B337" s="78" t="s">
        <v>278</v>
      </c>
      <c r="C337" s="58"/>
      <c r="D337" s="58"/>
      <c r="E337" s="58"/>
      <c r="F337" s="58"/>
      <c r="G337" s="58"/>
      <c r="H337" s="58"/>
      <c r="I337" s="58"/>
      <c r="J337" s="130">
        <f t="shared" si="8"/>
        <v>0</v>
      </c>
    </row>
    <row r="338" spans="1:12" s="75" customFormat="1" ht="27.75" x14ac:dyDescent="0.3">
      <c r="A338" s="164">
        <v>3551</v>
      </c>
      <c r="B338" s="78" t="s">
        <v>279</v>
      </c>
      <c r="C338" s="130"/>
      <c r="D338" s="131">
        <f>188243.1-6000</f>
        <v>182243.1</v>
      </c>
      <c r="E338" s="130"/>
      <c r="F338" s="130"/>
      <c r="G338" s="130">
        <v>12580.37</v>
      </c>
      <c r="H338" s="130"/>
      <c r="I338" s="130"/>
      <c r="J338" s="130">
        <f t="shared" si="8"/>
        <v>194823.47</v>
      </c>
      <c r="K338" s="45"/>
      <c r="L338" s="45"/>
    </row>
    <row r="339" spans="1:12" s="75" customFormat="1" ht="27.75" x14ac:dyDescent="0.3">
      <c r="A339" s="164">
        <v>356</v>
      </c>
      <c r="B339" s="78" t="s">
        <v>280</v>
      </c>
      <c r="C339" s="58"/>
      <c r="D339" s="58"/>
      <c r="E339" s="58"/>
      <c r="F339" s="58"/>
      <c r="G339" s="58"/>
      <c r="H339" s="58"/>
      <c r="I339" s="58"/>
      <c r="J339" s="130">
        <f t="shared" si="8"/>
        <v>0</v>
      </c>
    </row>
    <row r="340" spans="1:12" s="75" customFormat="1" ht="27.75" x14ac:dyDescent="0.3">
      <c r="A340" s="164">
        <v>3561</v>
      </c>
      <c r="B340" s="78" t="s">
        <v>281</v>
      </c>
      <c r="C340" s="58"/>
      <c r="D340" s="58"/>
      <c r="E340" s="58"/>
      <c r="F340" s="58"/>
      <c r="G340" s="58"/>
      <c r="H340" s="58"/>
      <c r="I340" s="58"/>
      <c r="J340" s="130">
        <f t="shared" si="8"/>
        <v>0</v>
      </c>
    </row>
    <row r="341" spans="1:12" s="75" customFormat="1" ht="27.75" x14ac:dyDescent="0.3">
      <c r="A341" s="164">
        <v>357</v>
      </c>
      <c r="B341" s="78" t="s">
        <v>282</v>
      </c>
      <c r="C341" s="58"/>
      <c r="D341" s="58"/>
      <c r="E341" s="58"/>
      <c r="F341" s="58"/>
      <c r="G341" s="58"/>
      <c r="H341" s="58"/>
      <c r="I341" s="58"/>
      <c r="J341" s="130">
        <f t="shared" si="8"/>
        <v>0</v>
      </c>
    </row>
    <row r="342" spans="1:12" s="75" customFormat="1" ht="27.75" x14ac:dyDescent="0.3">
      <c r="A342" s="164">
        <v>3571</v>
      </c>
      <c r="B342" s="78" t="s">
        <v>283</v>
      </c>
      <c r="C342" s="130"/>
      <c r="D342" s="130"/>
      <c r="E342" s="130"/>
      <c r="F342" s="130"/>
      <c r="G342" s="130">
        <v>117000</v>
      </c>
      <c r="H342" s="130"/>
      <c r="I342" s="130"/>
      <c r="J342" s="130">
        <f t="shared" si="8"/>
        <v>117000</v>
      </c>
      <c r="K342" s="45"/>
    </row>
    <row r="343" spans="1:12" s="75" customFormat="1" ht="27.75" x14ac:dyDescent="0.3">
      <c r="A343" s="164">
        <v>3572</v>
      </c>
      <c r="B343" s="78" t="s">
        <v>284</v>
      </c>
      <c r="C343" s="58"/>
      <c r="D343" s="58"/>
      <c r="E343" s="58"/>
      <c r="F343" s="58"/>
      <c r="G343" s="58"/>
      <c r="H343" s="58"/>
      <c r="I343" s="58"/>
      <c r="J343" s="130">
        <f t="shared" si="8"/>
        <v>0</v>
      </c>
    </row>
    <row r="344" spans="1:12" s="75" customFormat="1" ht="27.75" x14ac:dyDescent="0.3">
      <c r="A344" s="164">
        <v>3573</v>
      </c>
      <c r="B344" s="78" t="s">
        <v>285</v>
      </c>
      <c r="C344" s="58"/>
      <c r="D344" s="58"/>
      <c r="E344" s="58"/>
      <c r="F344" s="58"/>
      <c r="G344" s="58"/>
      <c r="H344" s="58"/>
      <c r="I344" s="58"/>
      <c r="J344" s="130">
        <f t="shared" si="8"/>
        <v>0</v>
      </c>
    </row>
    <row r="345" spans="1:12" s="75" customFormat="1" ht="16.5" x14ac:dyDescent="0.3">
      <c r="A345" s="164">
        <v>358</v>
      </c>
      <c r="B345" s="78" t="s">
        <v>286</v>
      </c>
      <c r="C345" s="58"/>
      <c r="D345" s="58"/>
      <c r="E345" s="58"/>
      <c r="F345" s="58"/>
      <c r="G345" s="58"/>
      <c r="H345" s="58"/>
      <c r="I345" s="58"/>
      <c r="J345" s="130">
        <f t="shared" si="8"/>
        <v>0</v>
      </c>
    </row>
    <row r="346" spans="1:12" s="75" customFormat="1" ht="16.5" x14ac:dyDescent="0.3">
      <c r="A346" s="164">
        <v>3581</v>
      </c>
      <c r="B346" s="78" t="s">
        <v>286</v>
      </c>
      <c r="C346" s="58"/>
      <c r="D346" s="58"/>
      <c r="E346" s="58"/>
      <c r="F346" s="58"/>
      <c r="G346" s="58"/>
      <c r="H346" s="58"/>
      <c r="I346" s="58"/>
      <c r="J346" s="130">
        <f t="shared" si="8"/>
        <v>0</v>
      </c>
    </row>
    <row r="347" spans="1:12" s="75" customFormat="1" ht="16.5" x14ac:dyDescent="0.3">
      <c r="A347" s="164">
        <v>359</v>
      </c>
      <c r="B347" s="78" t="s">
        <v>287</v>
      </c>
      <c r="C347" s="58"/>
      <c r="D347" s="58"/>
      <c r="E347" s="58"/>
      <c r="F347" s="58"/>
      <c r="G347" s="58"/>
      <c r="H347" s="58"/>
      <c r="I347" s="58"/>
      <c r="J347" s="130">
        <f t="shared" si="8"/>
        <v>0</v>
      </c>
    </row>
    <row r="348" spans="1:12" s="75" customFormat="1" ht="16.5" x14ac:dyDescent="0.3">
      <c r="A348" s="164">
        <v>3591</v>
      </c>
      <c r="B348" s="78" t="s">
        <v>287</v>
      </c>
      <c r="C348" s="130"/>
      <c r="D348" s="130">
        <v>20000</v>
      </c>
      <c r="E348" s="130"/>
      <c r="F348" s="130"/>
      <c r="G348" s="130">
        <v>2750</v>
      </c>
      <c r="H348" s="130"/>
      <c r="I348" s="130"/>
      <c r="J348" s="130">
        <f t="shared" si="8"/>
        <v>22750</v>
      </c>
      <c r="K348" s="45"/>
      <c r="L348" s="45"/>
    </row>
    <row r="349" spans="1:12" s="75" customFormat="1" ht="27" x14ac:dyDescent="0.3">
      <c r="A349" s="163">
        <v>3600</v>
      </c>
      <c r="B349" s="79" t="s">
        <v>288</v>
      </c>
      <c r="C349" s="58"/>
      <c r="D349" s="58"/>
      <c r="E349" s="58"/>
      <c r="F349" s="58"/>
      <c r="G349" s="58"/>
      <c r="H349" s="58"/>
      <c r="I349" s="58"/>
      <c r="J349" s="130">
        <f t="shared" si="8"/>
        <v>0</v>
      </c>
    </row>
    <row r="350" spans="1:12" s="75" customFormat="1" ht="16.5" x14ac:dyDescent="0.3">
      <c r="A350" s="164">
        <v>361</v>
      </c>
      <c r="B350" s="78" t="s">
        <v>207</v>
      </c>
      <c r="C350" s="58"/>
      <c r="D350" s="58"/>
      <c r="E350" s="58"/>
      <c r="F350" s="58"/>
      <c r="G350" s="58"/>
      <c r="H350" s="58"/>
      <c r="I350" s="58"/>
      <c r="J350" s="130">
        <f t="shared" si="8"/>
        <v>0</v>
      </c>
    </row>
    <row r="351" spans="1:12" s="75" customFormat="1" ht="41.25" x14ac:dyDescent="0.3">
      <c r="A351" s="164">
        <v>3611</v>
      </c>
      <c r="B351" s="78" t="s">
        <v>289</v>
      </c>
      <c r="C351" s="58"/>
      <c r="D351" s="58"/>
      <c r="E351" s="58"/>
      <c r="F351" s="58"/>
      <c r="G351" s="58"/>
      <c r="H351" s="58"/>
      <c r="I351" s="58"/>
      <c r="J351" s="130">
        <f t="shared" si="8"/>
        <v>0</v>
      </c>
    </row>
    <row r="352" spans="1:12" s="75" customFormat="1" ht="41.25" x14ac:dyDescent="0.3">
      <c r="A352" s="164">
        <v>362</v>
      </c>
      <c r="B352" s="78" t="s">
        <v>8</v>
      </c>
      <c r="C352" s="58"/>
      <c r="D352" s="58"/>
      <c r="E352" s="58"/>
      <c r="F352" s="58"/>
      <c r="G352" s="58"/>
      <c r="H352" s="58"/>
      <c r="I352" s="58"/>
      <c r="J352" s="130">
        <f t="shared" si="8"/>
        <v>0</v>
      </c>
    </row>
    <row r="353" spans="1:14" s="75" customFormat="1" ht="41.25" x14ac:dyDescent="0.3">
      <c r="A353" s="164">
        <v>3621</v>
      </c>
      <c r="B353" s="78" t="s">
        <v>290</v>
      </c>
      <c r="C353" s="130"/>
      <c r="D353" s="188">
        <f>100000*0.7</f>
        <v>70000</v>
      </c>
      <c r="E353" s="130"/>
      <c r="F353" s="130"/>
      <c r="G353" s="130"/>
      <c r="H353" s="130"/>
      <c r="I353" s="130"/>
      <c r="J353" s="130">
        <f t="shared" si="8"/>
        <v>70000</v>
      </c>
      <c r="K353" s="45"/>
      <c r="L353" s="45"/>
      <c r="M353" s="45"/>
      <c r="N353" s="45"/>
    </row>
    <row r="354" spans="1:14" s="75" customFormat="1" ht="27.75" x14ac:dyDescent="0.3">
      <c r="A354" s="164">
        <v>363</v>
      </c>
      <c r="B354" s="78" t="s">
        <v>291</v>
      </c>
      <c r="C354" s="58"/>
      <c r="D354" s="58"/>
      <c r="E354" s="58"/>
      <c r="F354" s="58"/>
      <c r="G354" s="58"/>
      <c r="H354" s="58"/>
      <c r="I354" s="58"/>
      <c r="J354" s="130">
        <f t="shared" si="8"/>
        <v>0</v>
      </c>
    </row>
    <row r="355" spans="1:14" s="75" customFormat="1" ht="27.75" x14ac:dyDescent="0.3">
      <c r="A355" s="164">
        <v>3631</v>
      </c>
      <c r="B355" s="78" t="s">
        <v>291</v>
      </c>
      <c r="C355" s="58"/>
      <c r="D355" s="58"/>
      <c r="E355" s="58"/>
      <c r="F355" s="58"/>
      <c r="G355" s="58"/>
      <c r="H355" s="58"/>
      <c r="I355" s="58"/>
      <c r="J355" s="130">
        <f t="shared" si="8"/>
        <v>0</v>
      </c>
    </row>
    <row r="356" spans="1:14" s="75" customFormat="1" ht="16.5" x14ac:dyDescent="0.3">
      <c r="A356" s="164">
        <v>364</v>
      </c>
      <c r="B356" s="78" t="s">
        <v>292</v>
      </c>
      <c r="C356" s="58"/>
      <c r="D356" s="58"/>
      <c r="E356" s="58"/>
      <c r="F356" s="58"/>
      <c r="G356" s="58"/>
      <c r="H356" s="58"/>
      <c r="I356" s="58"/>
      <c r="J356" s="130">
        <f t="shared" si="8"/>
        <v>0</v>
      </c>
    </row>
    <row r="357" spans="1:14" s="75" customFormat="1" ht="16.5" x14ac:dyDescent="0.3">
      <c r="A357" s="164">
        <v>3641</v>
      </c>
      <c r="B357" s="78" t="s">
        <v>293</v>
      </c>
      <c r="C357" s="58"/>
      <c r="D357" s="58"/>
      <c r="E357" s="58"/>
      <c r="F357" s="58"/>
      <c r="G357" s="58"/>
      <c r="H357" s="58"/>
      <c r="I357" s="58"/>
      <c r="J357" s="130">
        <f t="shared" si="8"/>
        <v>0</v>
      </c>
    </row>
    <row r="358" spans="1:14" s="75" customFormat="1" ht="27.75" x14ac:dyDescent="0.3">
      <c r="A358" s="164">
        <v>365</v>
      </c>
      <c r="B358" s="78" t="s">
        <v>294</v>
      </c>
      <c r="C358" s="58"/>
      <c r="D358" s="58"/>
      <c r="E358" s="58"/>
      <c r="F358" s="58"/>
      <c r="G358" s="58"/>
      <c r="H358" s="58"/>
      <c r="I358" s="58"/>
      <c r="J358" s="130">
        <f t="shared" si="8"/>
        <v>0</v>
      </c>
    </row>
    <row r="359" spans="1:14" s="75" customFormat="1" ht="27.75" x14ac:dyDescent="0.3">
      <c r="A359" s="164">
        <v>3651</v>
      </c>
      <c r="B359" s="78" t="s">
        <v>294</v>
      </c>
      <c r="C359" s="58"/>
      <c r="D359" s="58"/>
      <c r="E359" s="58"/>
      <c r="F359" s="58"/>
      <c r="G359" s="58"/>
      <c r="H359" s="58"/>
      <c r="I359" s="58"/>
      <c r="J359" s="130">
        <f t="shared" si="8"/>
        <v>0</v>
      </c>
    </row>
    <row r="360" spans="1:14" s="75" customFormat="1" ht="27.75" x14ac:dyDescent="0.3">
      <c r="A360" s="164">
        <v>366</v>
      </c>
      <c r="B360" s="78" t="s">
        <v>295</v>
      </c>
      <c r="C360" s="58"/>
      <c r="D360" s="58"/>
      <c r="E360" s="58"/>
      <c r="F360" s="58"/>
      <c r="G360" s="58"/>
      <c r="H360" s="58"/>
      <c r="I360" s="58"/>
      <c r="J360" s="130">
        <f t="shared" si="8"/>
        <v>0</v>
      </c>
    </row>
    <row r="361" spans="1:14" s="75" customFormat="1" ht="27.75" x14ac:dyDescent="0.3">
      <c r="A361" s="164">
        <v>3661</v>
      </c>
      <c r="B361" s="78" t="s">
        <v>295</v>
      </c>
      <c r="C361" s="58"/>
      <c r="D361" s="69">
        <v>30000</v>
      </c>
      <c r="E361" s="58"/>
      <c r="F361" s="58"/>
      <c r="G361" s="58"/>
      <c r="H361" s="58"/>
      <c r="I361" s="58"/>
      <c r="J361" s="130">
        <f t="shared" si="8"/>
        <v>30000</v>
      </c>
    </row>
    <row r="362" spans="1:14" s="75" customFormat="1" ht="16.5" x14ac:dyDescent="0.3">
      <c r="A362" s="164">
        <v>369</v>
      </c>
      <c r="B362" s="78" t="s">
        <v>296</v>
      </c>
      <c r="C362" s="58"/>
      <c r="D362" s="58"/>
      <c r="E362" s="58"/>
      <c r="F362" s="58"/>
      <c r="G362" s="58"/>
      <c r="H362" s="58"/>
      <c r="I362" s="58"/>
      <c r="J362" s="130">
        <f t="shared" ref="J362:J423" si="9">SUM(C362:I362)</f>
        <v>0</v>
      </c>
    </row>
    <row r="363" spans="1:14" s="75" customFormat="1" ht="16.5" x14ac:dyDescent="0.3">
      <c r="A363" s="164">
        <v>3691</v>
      </c>
      <c r="B363" s="78" t="s">
        <v>296</v>
      </c>
      <c r="C363" s="58"/>
      <c r="D363" s="58"/>
      <c r="E363" s="58"/>
      <c r="F363" s="58"/>
      <c r="G363" s="58"/>
      <c r="H363" s="58"/>
      <c r="I363" s="58"/>
      <c r="J363" s="130">
        <f t="shared" si="9"/>
        <v>0</v>
      </c>
    </row>
    <row r="364" spans="1:14" s="75" customFormat="1" ht="16.5" x14ac:dyDescent="0.3">
      <c r="A364" s="163">
        <v>3700</v>
      </c>
      <c r="B364" s="79" t="s">
        <v>297</v>
      </c>
      <c r="C364" s="58"/>
      <c r="D364" s="58"/>
      <c r="E364" s="58"/>
      <c r="F364" s="58"/>
      <c r="G364" s="58"/>
      <c r="H364" s="58"/>
      <c r="I364" s="58"/>
      <c r="J364" s="130">
        <f t="shared" si="9"/>
        <v>0</v>
      </c>
    </row>
    <row r="365" spans="1:14" s="75" customFormat="1" ht="16.5" x14ac:dyDescent="0.3">
      <c r="A365" s="164">
        <v>371</v>
      </c>
      <c r="B365" s="78" t="s">
        <v>298</v>
      </c>
      <c r="C365" s="58"/>
      <c r="D365" s="58"/>
      <c r="E365" s="58"/>
      <c r="F365" s="58"/>
      <c r="G365" s="58"/>
      <c r="H365" s="58"/>
      <c r="I365" s="58"/>
      <c r="J365" s="130">
        <f t="shared" si="9"/>
        <v>0</v>
      </c>
    </row>
    <row r="366" spans="1:14" s="75" customFormat="1" ht="16.5" x14ac:dyDescent="0.3">
      <c r="A366" s="164">
        <v>3711</v>
      </c>
      <c r="B366" s="78" t="s">
        <v>299</v>
      </c>
      <c r="C366" s="130"/>
      <c r="D366" s="130"/>
      <c r="E366" s="130"/>
      <c r="F366" s="130">
        <v>160000</v>
      </c>
      <c r="G366" s="130">
        <f>100000-50000</f>
        <v>50000</v>
      </c>
      <c r="H366" s="130"/>
      <c r="I366" s="130"/>
      <c r="J366" s="130">
        <f t="shared" si="9"/>
        <v>210000</v>
      </c>
      <c r="K366" s="45"/>
      <c r="L366" s="45"/>
    </row>
    <row r="367" spans="1:14" s="75" customFormat="1" ht="16.5" x14ac:dyDescent="0.3">
      <c r="A367" s="164">
        <v>3712</v>
      </c>
      <c r="B367" s="78" t="s">
        <v>300</v>
      </c>
      <c r="C367" s="130"/>
      <c r="D367" s="130"/>
      <c r="E367" s="130"/>
      <c r="F367" s="130"/>
      <c r="G367" s="130">
        <v>52000</v>
      </c>
      <c r="H367" s="130"/>
      <c r="I367" s="130"/>
      <c r="J367" s="130">
        <f t="shared" si="9"/>
        <v>52000</v>
      </c>
      <c r="K367" s="45"/>
      <c r="L367" s="45"/>
    </row>
    <row r="368" spans="1:14" s="75" customFormat="1" ht="16.5" x14ac:dyDescent="0.3">
      <c r="A368" s="164">
        <v>372</v>
      </c>
      <c r="B368" s="78" t="s">
        <v>301</v>
      </c>
      <c r="C368" s="58"/>
      <c r="D368" s="58"/>
      <c r="E368" s="58"/>
      <c r="F368" s="58"/>
      <c r="G368" s="58"/>
      <c r="H368" s="58"/>
      <c r="I368" s="58"/>
      <c r="J368" s="130">
        <f t="shared" si="9"/>
        <v>0</v>
      </c>
    </row>
    <row r="369" spans="1:13" s="75" customFormat="1" ht="16.5" x14ac:dyDescent="0.3">
      <c r="A369" s="164">
        <v>3721</v>
      </c>
      <c r="B369" s="78" t="s">
        <v>302</v>
      </c>
      <c r="C369" s="130"/>
      <c r="D369" s="130"/>
      <c r="E369" s="130"/>
      <c r="F369" s="130"/>
      <c r="G369" s="130">
        <v>46800</v>
      </c>
      <c r="H369" s="130"/>
      <c r="I369" s="130"/>
      <c r="J369" s="130">
        <f t="shared" si="9"/>
        <v>46800</v>
      </c>
      <c r="K369" s="45"/>
      <c r="L369" s="45"/>
    </row>
    <row r="370" spans="1:13" s="75" customFormat="1" ht="16.5" x14ac:dyDescent="0.3">
      <c r="A370" s="164">
        <v>3722</v>
      </c>
      <c r="B370" s="78" t="s">
        <v>303</v>
      </c>
      <c r="C370" s="58"/>
      <c r="D370" s="58"/>
      <c r="E370" s="58"/>
      <c r="F370" s="58"/>
      <c r="G370" s="58"/>
      <c r="H370" s="58"/>
      <c r="I370" s="58"/>
      <c r="J370" s="130">
        <f t="shared" si="9"/>
        <v>0</v>
      </c>
    </row>
    <row r="371" spans="1:13" s="75" customFormat="1" ht="16.5" x14ac:dyDescent="0.3">
      <c r="A371" s="164">
        <v>373</v>
      </c>
      <c r="B371" s="78" t="s">
        <v>304</v>
      </c>
      <c r="C371" s="58"/>
      <c r="D371" s="58"/>
      <c r="E371" s="58"/>
      <c r="F371" s="58"/>
      <c r="G371" s="58"/>
      <c r="H371" s="58"/>
      <c r="I371" s="58"/>
      <c r="J371" s="130">
        <f t="shared" si="9"/>
        <v>0</v>
      </c>
    </row>
    <row r="372" spans="1:13" s="75" customFormat="1" ht="16.5" x14ac:dyDescent="0.3">
      <c r="A372" s="164">
        <v>3731</v>
      </c>
      <c r="B372" s="78" t="s">
        <v>304</v>
      </c>
      <c r="C372" s="58"/>
      <c r="D372" s="58"/>
      <c r="E372" s="58"/>
      <c r="F372" s="58"/>
      <c r="G372" s="58"/>
      <c r="H372" s="58"/>
      <c r="I372" s="58"/>
      <c r="J372" s="130">
        <f t="shared" si="9"/>
        <v>0</v>
      </c>
    </row>
    <row r="373" spans="1:13" s="75" customFormat="1" ht="16.5" x14ac:dyDescent="0.3">
      <c r="A373" s="164">
        <v>374</v>
      </c>
      <c r="B373" s="78" t="s">
        <v>305</v>
      </c>
      <c r="C373" s="58"/>
      <c r="D373" s="58"/>
      <c r="E373" s="58"/>
      <c r="F373" s="58"/>
      <c r="G373" s="58"/>
      <c r="H373" s="58"/>
      <c r="I373" s="58"/>
      <c r="J373" s="130">
        <f t="shared" si="9"/>
        <v>0</v>
      </c>
    </row>
    <row r="374" spans="1:13" s="75" customFormat="1" ht="16.5" x14ac:dyDescent="0.3">
      <c r="A374" s="164">
        <v>3741</v>
      </c>
      <c r="B374" s="78" t="s">
        <v>305</v>
      </c>
      <c r="C374" s="58"/>
      <c r="D374" s="58"/>
      <c r="E374" s="58"/>
      <c r="F374" s="58"/>
      <c r="G374" s="58"/>
      <c r="H374" s="58"/>
      <c r="I374" s="58"/>
      <c r="J374" s="130">
        <f t="shared" si="9"/>
        <v>0</v>
      </c>
    </row>
    <row r="375" spans="1:13" s="75" customFormat="1" ht="16.5" x14ac:dyDescent="0.3">
      <c r="A375" s="164">
        <v>375</v>
      </c>
      <c r="B375" s="78" t="s">
        <v>306</v>
      </c>
      <c r="C375" s="58"/>
      <c r="D375" s="58"/>
      <c r="E375" s="58"/>
      <c r="F375" s="58"/>
      <c r="G375" s="58"/>
      <c r="H375" s="58"/>
      <c r="I375" s="58"/>
      <c r="J375" s="130">
        <f t="shared" si="9"/>
        <v>0</v>
      </c>
    </row>
    <row r="376" spans="1:13" s="75" customFormat="1" ht="16.5" x14ac:dyDescent="0.3">
      <c r="A376" s="164">
        <v>3751</v>
      </c>
      <c r="B376" s="78" t="s">
        <v>306</v>
      </c>
      <c r="C376" s="130"/>
      <c r="D376" s="131">
        <f>465000</f>
        <v>465000</v>
      </c>
      <c r="E376" s="130"/>
      <c r="F376" s="132"/>
      <c r="G376" s="131">
        <f>52030.91+100000-110000</f>
        <v>42030.91</v>
      </c>
      <c r="H376" s="130"/>
      <c r="I376" s="130"/>
      <c r="J376" s="130">
        <f t="shared" si="9"/>
        <v>507030.91000000003</v>
      </c>
      <c r="K376" s="45"/>
      <c r="L376" s="45"/>
    </row>
    <row r="377" spans="1:13" s="75" customFormat="1" ht="16.5" x14ac:dyDescent="0.3">
      <c r="A377" s="164">
        <v>376</v>
      </c>
      <c r="B377" s="78" t="s">
        <v>307</v>
      </c>
      <c r="C377" s="58"/>
      <c r="D377" s="58"/>
      <c r="E377" s="58"/>
      <c r="F377" s="58"/>
      <c r="G377" s="58"/>
      <c r="H377" s="58"/>
      <c r="I377" s="58"/>
      <c r="J377" s="130">
        <f t="shared" si="9"/>
        <v>0</v>
      </c>
    </row>
    <row r="378" spans="1:13" s="75" customFormat="1" ht="16.5" x14ac:dyDescent="0.3">
      <c r="A378" s="164">
        <v>3761</v>
      </c>
      <c r="B378" s="78" t="s">
        <v>307</v>
      </c>
      <c r="C378" s="130"/>
      <c r="D378" s="132"/>
      <c r="E378" s="130"/>
      <c r="F378" s="130"/>
      <c r="G378" s="130"/>
      <c r="H378" s="130"/>
      <c r="I378" s="130"/>
      <c r="J378" s="130">
        <f t="shared" si="9"/>
        <v>0</v>
      </c>
      <c r="K378" s="45"/>
      <c r="L378" s="45"/>
      <c r="M378" s="45"/>
    </row>
    <row r="379" spans="1:13" s="75" customFormat="1" ht="16.5" x14ac:dyDescent="0.3">
      <c r="A379" s="164">
        <v>377</v>
      </c>
      <c r="B379" s="78" t="s">
        <v>308</v>
      </c>
      <c r="C379" s="58"/>
      <c r="D379" s="58"/>
      <c r="E379" s="58"/>
      <c r="F379" s="58"/>
      <c r="G379" s="58"/>
      <c r="H379" s="58"/>
      <c r="I379" s="58"/>
      <c r="J379" s="130">
        <f t="shared" si="9"/>
        <v>0</v>
      </c>
    </row>
    <row r="380" spans="1:13" s="75" customFormat="1" ht="27.75" x14ac:dyDescent="0.3">
      <c r="A380" s="164">
        <v>3771</v>
      </c>
      <c r="B380" s="78" t="s">
        <v>309</v>
      </c>
      <c r="C380" s="58"/>
      <c r="D380" s="58"/>
      <c r="E380" s="58"/>
      <c r="F380" s="58"/>
      <c r="G380" s="58"/>
      <c r="H380" s="58"/>
      <c r="I380" s="58"/>
      <c r="J380" s="130">
        <f t="shared" si="9"/>
        <v>0</v>
      </c>
    </row>
    <row r="381" spans="1:13" s="75" customFormat="1" ht="16.5" x14ac:dyDescent="0.3">
      <c r="A381" s="164">
        <v>378</v>
      </c>
      <c r="B381" s="78" t="s">
        <v>310</v>
      </c>
      <c r="C381" s="58"/>
      <c r="D381" s="58"/>
      <c r="E381" s="58"/>
      <c r="F381" s="58"/>
      <c r="G381" s="58"/>
      <c r="H381" s="58"/>
      <c r="I381" s="58"/>
      <c r="J381" s="130">
        <f t="shared" si="9"/>
        <v>0</v>
      </c>
    </row>
    <row r="382" spans="1:13" s="75" customFormat="1" ht="41.25" x14ac:dyDescent="0.3">
      <c r="A382" s="164">
        <v>3781</v>
      </c>
      <c r="B382" s="78" t="s">
        <v>311</v>
      </c>
      <c r="C382" s="58"/>
      <c r="D382" s="58"/>
      <c r="E382" s="58"/>
      <c r="F382" s="58"/>
      <c r="G382" s="58"/>
      <c r="H382" s="58"/>
      <c r="I382" s="58"/>
      <c r="J382" s="130">
        <f t="shared" si="9"/>
        <v>0</v>
      </c>
    </row>
    <row r="383" spans="1:13" s="75" customFormat="1" ht="41.25" x14ac:dyDescent="0.3">
      <c r="A383" s="164">
        <v>3782</v>
      </c>
      <c r="B383" s="78" t="s">
        <v>312</v>
      </c>
      <c r="C383" s="58"/>
      <c r="D383" s="58"/>
      <c r="E383" s="58"/>
      <c r="F383" s="58"/>
      <c r="G383" s="58"/>
      <c r="H383" s="58"/>
      <c r="I383" s="58"/>
      <c r="J383" s="130">
        <f t="shared" si="9"/>
        <v>0</v>
      </c>
    </row>
    <row r="384" spans="1:13" s="75" customFormat="1" ht="16.5" x14ac:dyDescent="0.3">
      <c r="A384" s="164">
        <v>379</v>
      </c>
      <c r="B384" s="78" t="s">
        <v>313</v>
      </c>
      <c r="C384" s="58"/>
      <c r="D384" s="58"/>
      <c r="E384" s="58"/>
      <c r="F384" s="58"/>
      <c r="G384" s="58"/>
      <c r="H384" s="58"/>
      <c r="I384" s="58"/>
      <c r="J384" s="130">
        <f t="shared" si="9"/>
        <v>0</v>
      </c>
    </row>
    <row r="385" spans="1:13" s="75" customFormat="1" ht="16.5" x14ac:dyDescent="0.3">
      <c r="A385" s="164">
        <v>3791</v>
      </c>
      <c r="B385" s="78" t="s">
        <v>313</v>
      </c>
      <c r="C385" s="58"/>
      <c r="D385" s="58"/>
      <c r="E385" s="58"/>
      <c r="F385" s="58"/>
      <c r="G385" s="58"/>
      <c r="H385" s="58"/>
      <c r="I385" s="58"/>
      <c r="J385" s="130">
        <f t="shared" si="9"/>
        <v>0</v>
      </c>
    </row>
    <row r="386" spans="1:13" s="75" customFormat="1" ht="27.75" x14ac:dyDescent="0.3">
      <c r="A386" s="164">
        <v>3792</v>
      </c>
      <c r="B386" s="78" t="s">
        <v>314</v>
      </c>
      <c r="C386" s="58"/>
      <c r="D386" s="58"/>
      <c r="E386" s="58"/>
      <c r="F386" s="58"/>
      <c r="G386" s="58"/>
      <c r="H386" s="58"/>
      <c r="I386" s="58"/>
      <c r="J386" s="130">
        <f t="shared" si="9"/>
        <v>0</v>
      </c>
    </row>
    <row r="387" spans="1:13" s="75" customFormat="1" ht="16.5" x14ac:dyDescent="0.3">
      <c r="A387" s="163">
        <v>3800</v>
      </c>
      <c r="B387" s="79" t="s">
        <v>315</v>
      </c>
      <c r="C387" s="58"/>
      <c r="D387" s="58"/>
      <c r="E387" s="58"/>
      <c r="F387" s="58"/>
      <c r="G387" s="58"/>
      <c r="H387" s="58"/>
      <c r="I387" s="58"/>
      <c r="J387" s="130">
        <f t="shared" si="9"/>
        <v>0</v>
      </c>
    </row>
    <row r="388" spans="1:13" s="75" customFormat="1" ht="16.5" x14ac:dyDescent="0.3">
      <c r="A388" s="164">
        <v>3811</v>
      </c>
      <c r="B388" s="78" t="s">
        <v>316</v>
      </c>
      <c r="C388" s="58"/>
      <c r="D388" s="58"/>
      <c r="E388" s="58"/>
      <c r="F388" s="58"/>
      <c r="G388" s="58"/>
      <c r="H388" s="58"/>
      <c r="I388" s="58"/>
      <c r="J388" s="130">
        <f t="shared" si="9"/>
        <v>0</v>
      </c>
    </row>
    <row r="389" spans="1:13" s="75" customFormat="1" ht="16.5" x14ac:dyDescent="0.3">
      <c r="A389" s="164">
        <v>382</v>
      </c>
      <c r="B389" s="78" t="s">
        <v>317</v>
      </c>
      <c r="C389" s="58"/>
      <c r="D389" s="58"/>
      <c r="E389" s="58"/>
      <c r="F389" s="58"/>
      <c r="G389" s="58"/>
      <c r="H389" s="58"/>
      <c r="I389" s="58"/>
      <c r="J389" s="130">
        <f t="shared" si="9"/>
        <v>0</v>
      </c>
    </row>
    <row r="390" spans="1:13" s="75" customFormat="1" ht="16.5" x14ac:dyDescent="0.3">
      <c r="A390" s="164">
        <v>3821</v>
      </c>
      <c r="B390" s="78" t="s">
        <v>318</v>
      </c>
      <c r="C390" s="130"/>
      <c r="D390" s="130">
        <v>6500</v>
      </c>
      <c r="E390" s="130"/>
      <c r="F390" s="130"/>
      <c r="G390" s="130"/>
      <c r="H390" s="130"/>
      <c r="I390" s="130"/>
      <c r="J390" s="130">
        <f t="shared" si="9"/>
        <v>6500</v>
      </c>
      <c r="K390" s="45"/>
      <c r="L390" s="45"/>
      <c r="M390" s="45"/>
    </row>
    <row r="391" spans="1:13" s="75" customFormat="1" ht="16.5" x14ac:dyDescent="0.3">
      <c r="A391" s="164">
        <v>3822</v>
      </c>
      <c r="B391" s="78" t="s">
        <v>319</v>
      </c>
      <c r="C391" s="130"/>
      <c r="D391" s="132">
        <v>280000</v>
      </c>
      <c r="E391" s="130">
        <v>390000</v>
      </c>
      <c r="F391" s="132">
        <v>318250</v>
      </c>
      <c r="G391" s="130">
        <f>120000+31001.71</f>
        <v>151001.71</v>
      </c>
      <c r="H391" s="130"/>
      <c r="I391" s="130"/>
      <c r="J391" s="130">
        <f t="shared" si="9"/>
        <v>1139251.71</v>
      </c>
      <c r="K391" s="45"/>
    </row>
    <row r="392" spans="1:13" s="75" customFormat="1" ht="16.5" x14ac:dyDescent="0.3">
      <c r="A392" s="164">
        <v>383</v>
      </c>
      <c r="B392" s="78" t="s">
        <v>320</v>
      </c>
      <c r="C392" s="58"/>
      <c r="D392" s="58"/>
      <c r="E392" s="58"/>
      <c r="F392" s="58"/>
      <c r="G392" s="58"/>
      <c r="H392" s="58"/>
      <c r="I392" s="58"/>
      <c r="J392" s="130">
        <f t="shared" si="9"/>
        <v>0</v>
      </c>
    </row>
    <row r="393" spans="1:13" s="75" customFormat="1" ht="16.5" x14ac:dyDescent="0.3">
      <c r="A393" s="164">
        <v>3831</v>
      </c>
      <c r="B393" s="78" t="s">
        <v>320</v>
      </c>
      <c r="C393" s="58"/>
      <c r="D393" s="58"/>
      <c r="E393" s="58"/>
      <c r="F393" s="58"/>
      <c r="G393" s="58"/>
      <c r="H393" s="58"/>
      <c r="I393" s="58"/>
      <c r="J393" s="130">
        <f t="shared" si="9"/>
        <v>0</v>
      </c>
    </row>
    <row r="394" spans="1:13" s="75" customFormat="1" ht="16.5" x14ac:dyDescent="0.3">
      <c r="A394" s="164">
        <v>384</v>
      </c>
      <c r="B394" s="78" t="s">
        <v>321</v>
      </c>
      <c r="C394" s="58"/>
      <c r="D394" s="58"/>
      <c r="E394" s="58"/>
      <c r="F394" s="58"/>
      <c r="G394" s="58"/>
      <c r="H394" s="58"/>
      <c r="I394" s="58"/>
      <c r="J394" s="130">
        <f t="shared" si="9"/>
        <v>0</v>
      </c>
    </row>
    <row r="395" spans="1:13" s="75" customFormat="1" ht="16.5" x14ac:dyDescent="0.3">
      <c r="A395" s="164">
        <v>3841</v>
      </c>
      <c r="B395" s="78" t="s">
        <v>321</v>
      </c>
      <c r="C395" s="58"/>
      <c r="D395" s="58"/>
      <c r="E395" s="58"/>
      <c r="F395" s="58"/>
      <c r="G395" s="58"/>
      <c r="H395" s="58"/>
      <c r="I395" s="58"/>
      <c r="J395" s="130">
        <f t="shared" si="9"/>
        <v>0</v>
      </c>
    </row>
    <row r="396" spans="1:13" s="75" customFormat="1" ht="16.5" x14ac:dyDescent="0.3">
      <c r="A396" s="164">
        <v>385</v>
      </c>
      <c r="B396" s="78" t="s">
        <v>322</v>
      </c>
      <c r="C396" s="58"/>
      <c r="D396" s="58"/>
      <c r="E396" s="58"/>
      <c r="F396" s="58"/>
      <c r="G396" s="58"/>
      <c r="H396" s="58"/>
      <c r="I396" s="58"/>
      <c r="J396" s="130">
        <f t="shared" si="9"/>
        <v>0</v>
      </c>
    </row>
    <row r="397" spans="1:13" s="75" customFormat="1" ht="16.5" x14ac:dyDescent="0.3">
      <c r="A397" s="164">
        <v>3851</v>
      </c>
      <c r="B397" s="78" t="s">
        <v>322</v>
      </c>
      <c r="C397" s="132"/>
      <c r="D397" s="132"/>
      <c r="E397" s="132"/>
      <c r="F397" s="132"/>
      <c r="G397" s="132"/>
      <c r="H397" s="132"/>
      <c r="I397" s="132"/>
      <c r="J397" s="130">
        <f t="shared" si="9"/>
        <v>0</v>
      </c>
      <c r="K397" s="45"/>
      <c r="L397" s="45"/>
      <c r="M397" s="45"/>
    </row>
    <row r="398" spans="1:13" s="75" customFormat="1" ht="16.5" x14ac:dyDescent="0.3">
      <c r="A398" s="163">
        <v>3900</v>
      </c>
      <c r="B398" s="89" t="s">
        <v>323</v>
      </c>
      <c r="C398" s="58"/>
      <c r="D398" s="58"/>
      <c r="E398" s="58"/>
      <c r="F398" s="58"/>
      <c r="G398" s="58"/>
      <c r="H398" s="58"/>
      <c r="I398" s="58"/>
      <c r="J398" s="130">
        <f t="shared" si="9"/>
        <v>0</v>
      </c>
    </row>
    <row r="399" spans="1:13" s="75" customFormat="1" ht="16.5" x14ac:dyDescent="0.3">
      <c r="A399" s="164">
        <v>391</v>
      </c>
      <c r="B399" s="78" t="s">
        <v>324</v>
      </c>
      <c r="C399" s="58"/>
      <c r="D399" s="58"/>
      <c r="E399" s="58"/>
      <c r="F399" s="58"/>
      <c r="G399" s="58"/>
      <c r="H399" s="58"/>
      <c r="I399" s="58"/>
      <c r="J399" s="130">
        <f t="shared" si="9"/>
        <v>0</v>
      </c>
    </row>
    <row r="400" spans="1:13" s="75" customFormat="1" ht="16.5" x14ac:dyDescent="0.3">
      <c r="A400" s="164">
        <v>3911</v>
      </c>
      <c r="B400" s="78" t="s">
        <v>324</v>
      </c>
      <c r="C400" s="58"/>
      <c r="D400" s="58"/>
      <c r="E400" s="58"/>
      <c r="F400" s="58"/>
      <c r="G400" s="58"/>
      <c r="H400" s="58"/>
      <c r="I400" s="58"/>
      <c r="J400" s="130">
        <f t="shared" si="9"/>
        <v>0</v>
      </c>
    </row>
    <row r="401" spans="1:13" s="75" customFormat="1" ht="16.5" x14ac:dyDescent="0.3">
      <c r="A401" s="164">
        <v>392</v>
      </c>
      <c r="B401" s="78" t="s">
        <v>325</v>
      </c>
      <c r="C401" s="58"/>
      <c r="D401" s="58"/>
      <c r="E401" s="58"/>
      <c r="F401" s="58"/>
      <c r="G401" s="58"/>
      <c r="H401" s="58"/>
      <c r="I401" s="58"/>
      <c r="J401" s="130">
        <f t="shared" si="9"/>
        <v>0</v>
      </c>
    </row>
    <row r="402" spans="1:13" s="75" customFormat="1" ht="16.5" x14ac:dyDescent="0.3">
      <c r="A402" s="164">
        <v>3921</v>
      </c>
      <c r="B402" s="78" t="s">
        <v>326</v>
      </c>
      <c r="C402" s="130"/>
      <c r="D402" s="130"/>
      <c r="E402" s="132">
        <v>16050</v>
      </c>
      <c r="F402" s="130"/>
      <c r="G402" s="130"/>
      <c r="H402" s="130"/>
      <c r="I402" s="130"/>
      <c r="J402" s="130">
        <f t="shared" si="9"/>
        <v>16050</v>
      </c>
      <c r="K402" s="45"/>
      <c r="L402" s="45"/>
      <c r="M402" s="45"/>
    </row>
    <row r="403" spans="1:13" s="75" customFormat="1" ht="16.5" x14ac:dyDescent="0.3">
      <c r="A403" s="164">
        <v>3922</v>
      </c>
      <c r="B403" s="78" t="s">
        <v>327</v>
      </c>
      <c r="C403" s="58"/>
      <c r="D403" s="58"/>
      <c r="E403" s="58"/>
      <c r="F403" s="58"/>
      <c r="G403" s="58"/>
      <c r="H403" s="58"/>
      <c r="I403" s="58"/>
      <c r="J403" s="130">
        <f t="shared" si="9"/>
        <v>0</v>
      </c>
    </row>
    <row r="404" spans="1:13" s="75" customFormat="1" ht="16.5" x14ac:dyDescent="0.3">
      <c r="A404" s="164">
        <v>393</v>
      </c>
      <c r="B404" s="78" t="s">
        <v>328</v>
      </c>
      <c r="C404" s="58"/>
      <c r="D404" s="58"/>
      <c r="E404" s="58"/>
      <c r="F404" s="58"/>
      <c r="G404" s="58"/>
      <c r="H404" s="58"/>
      <c r="I404" s="58"/>
      <c r="J404" s="130">
        <f t="shared" si="9"/>
        <v>0</v>
      </c>
    </row>
    <row r="405" spans="1:13" s="75" customFormat="1" ht="16.5" x14ac:dyDescent="0.3">
      <c r="A405" s="164">
        <v>3931</v>
      </c>
      <c r="B405" s="78" t="s">
        <v>329</v>
      </c>
      <c r="C405" s="58"/>
      <c r="D405" s="58"/>
      <c r="E405" s="58"/>
      <c r="F405" s="58"/>
      <c r="G405" s="58"/>
      <c r="H405" s="58"/>
      <c r="I405" s="58"/>
      <c r="J405" s="130">
        <f t="shared" si="9"/>
        <v>0</v>
      </c>
    </row>
    <row r="406" spans="1:13" s="75" customFormat="1" ht="27.75" x14ac:dyDescent="0.3">
      <c r="A406" s="164">
        <v>394</v>
      </c>
      <c r="B406" s="78" t="s">
        <v>330</v>
      </c>
      <c r="C406" s="58"/>
      <c r="D406" s="58"/>
      <c r="E406" s="58"/>
      <c r="F406" s="58"/>
      <c r="G406" s="58"/>
      <c r="H406" s="58"/>
      <c r="I406" s="58"/>
      <c r="J406" s="130">
        <f t="shared" si="9"/>
        <v>0</v>
      </c>
    </row>
    <row r="407" spans="1:13" s="75" customFormat="1" ht="16.5" x14ac:dyDescent="0.3">
      <c r="A407" s="164">
        <v>3941</v>
      </c>
      <c r="B407" s="78" t="s">
        <v>331</v>
      </c>
      <c r="C407" s="58"/>
      <c r="D407" s="58"/>
      <c r="E407" s="58"/>
      <c r="F407" s="58"/>
      <c r="G407" s="58"/>
      <c r="H407" s="58"/>
      <c r="I407" s="58"/>
      <c r="J407" s="130">
        <f t="shared" si="9"/>
        <v>0</v>
      </c>
    </row>
    <row r="408" spans="1:13" s="75" customFormat="1" ht="16.5" x14ac:dyDescent="0.3">
      <c r="A408" s="164">
        <v>3942</v>
      </c>
      <c r="B408" s="78" t="s">
        <v>332</v>
      </c>
      <c r="C408" s="58"/>
      <c r="D408" s="58"/>
      <c r="E408" s="58"/>
      <c r="F408" s="58"/>
      <c r="G408" s="58"/>
      <c r="H408" s="58"/>
      <c r="I408" s="58"/>
      <c r="J408" s="130">
        <f t="shared" si="9"/>
        <v>0</v>
      </c>
    </row>
    <row r="409" spans="1:13" s="75" customFormat="1" ht="16.5" x14ac:dyDescent="0.3">
      <c r="A409" s="164">
        <v>3942</v>
      </c>
      <c r="B409" s="78" t="s">
        <v>333</v>
      </c>
      <c r="C409" s="58"/>
      <c r="D409" s="58"/>
      <c r="E409" s="58"/>
      <c r="F409" s="58"/>
      <c r="G409" s="58"/>
      <c r="H409" s="58"/>
      <c r="I409" s="58"/>
      <c r="J409" s="130">
        <f t="shared" si="9"/>
        <v>0</v>
      </c>
    </row>
    <row r="410" spans="1:13" s="75" customFormat="1" ht="16.5" x14ac:dyDescent="0.3">
      <c r="A410" s="164">
        <v>3943</v>
      </c>
      <c r="B410" s="78" t="s">
        <v>334</v>
      </c>
      <c r="C410" s="58"/>
      <c r="D410" s="58"/>
      <c r="E410" s="58"/>
      <c r="F410" s="58"/>
      <c r="G410" s="58"/>
      <c r="H410" s="58"/>
      <c r="I410" s="58"/>
      <c r="J410" s="130">
        <f t="shared" si="9"/>
        <v>0</v>
      </c>
    </row>
    <row r="411" spans="1:13" s="75" customFormat="1" ht="27.75" x14ac:dyDescent="0.3">
      <c r="A411" s="164">
        <v>3944</v>
      </c>
      <c r="B411" s="78" t="s">
        <v>335</v>
      </c>
      <c r="C411" s="58"/>
      <c r="D411" s="58"/>
      <c r="E411" s="58"/>
      <c r="F411" s="58"/>
      <c r="G411" s="58"/>
      <c r="H411" s="58"/>
      <c r="I411" s="58"/>
      <c r="J411" s="130">
        <f t="shared" si="9"/>
        <v>0</v>
      </c>
    </row>
    <row r="412" spans="1:13" s="75" customFormat="1" ht="16.5" x14ac:dyDescent="0.3">
      <c r="A412" s="164">
        <v>395</v>
      </c>
      <c r="B412" s="78" t="s">
        <v>336</v>
      </c>
      <c r="C412" s="58"/>
      <c r="D412" s="58"/>
      <c r="E412" s="58"/>
      <c r="F412" s="58"/>
      <c r="G412" s="58"/>
      <c r="H412" s="58"/>
      <c r="I412" s="58"/>
      <c r="J412" s="130">
        <f t="shared" si="9"/>
        <v>0</v>
      </c>
    </row>
    <row r="413" spans="1:13" s="75" customFormat="1" ht="16.5" x14ac:dyDescent="0.3">
      <c r="A413" s="164">
        <v>3951</v>
      </c>
      <c r="B413" s="78" t="s">
        <v>336</v>
      </c>
      <c r="C413" s="58"/>
      <c r="D413" s="58"/>
      <c r="E413" s="58"/>
      <c r="F413" s="58"/>
      <c r="G413" s="58"/>
      <c r="H413" s="58"/>
      <c r="I413" s="58"/>
      <c r="J413" s="130">
        <f t="shared" si="9"/>
        <v>0</v>
      </c>
    </row>
    <row r="414" spans="1:13" s="75" customFormat="1" ht="16.5" x14ac:dyDescent="0.3">
      <c r="A414" s="164">
        <v>396</v>
      </c>
      <c r="B414" s="78" t="s">
        <v>337</v>
      </c>
      <c r="C414" s="58"/>
      <c r="D414" s="58"/>
      <c r="E414" s="58"/>
      <c r="F414" s="58"/>
      <c r="G414" s="58"/>
      <c r="H414" s="58"/>
      <c r="I414" s="58"/>
      <c r="J414" s="130">
        <f t="shared" si="9"/>
        <v>0</v>
      </c>
    </row>
    <row r="415" spans="1:13" s="75" customFormat="1" ht="16.5" x14ac:dyDescent="0.3">
      <c r="A415" s="164">
        <v>3961</v>
      </c>
      <c r="B415" s="78" t="s">
        <v>338</v>
      </c>
      <c r="C415" s="58"/>
      <c r="D415" s="58"/>
      <c r="E415" s="58"/>
      <c r="F415" s="58"/>
      <c r="G415" s="58"/>
      <c r="H415" s="58"/>
      <c r="I415" s="58"/>
      <c r="J415" s="130">
        <f t="shared" si="9"/>
        <v>0</v>
      </c>
    </row>
    <row r="416" spans="1:13" s="75" customFormat="1" ht="16.5" x14ac:dyDescent="0.3">
      <c r="A416" s="164">
        <v>3962</v>
      </c>
      <c r="B416" s="78" t="s">
        <v>337</v>
      </c>
      <c r="C416" s="58"/>
      <c r="D416" s="58"/>
      <c r="E416" s="58"/>
      <c r="F416" s="58"/>
      <c r="G416" s="58"/>
      <c r="H416" s="58"/>
      <c r="I416" s="58"/>
      <c r="J416" s="130">
        <f t="shared" si="9"/>
        <v>0</v>
      </c>
    </row>
    <row r="417" spans="1:10" s="75" customFormat="1" ht="16.5" x14ac:dyDescent="0.3">
      <c r="A417" s="164">
        <v>399</v>
      </c>
      <c r="B417" s="78" t="s">
        <v>339</v>
      </c>
      <c r="C417" s="58"/>
      <c r="D417" s="58"/>
      <c r="E417" s="58"/>
      <c r="F417" s="58"/>
      <c r="G417" s="58"/>
      <c r="H417" s="58"/>
      <c r="I417" s="58"/>
      <c r="J417" s="130">
        <f t="shared" si="9"/>
        <v>0</v>
      </c>
    </row>
    <row r="418" spans="1:10" s="75" customFormat="1" ht="16.5" x14ac:dyDescent="0.3">
      <c r="A418" s="164">
        <v>3991</v>
      </c>
      <c r="B418" s="78" t="s">
        <v>340</v>
      </c>
      <c r="C418" s="58"/>
      <c r="D418" s="58"/>
      <c r="E418" s="58"/>
      <c r="F418" s="58"/>
      <c r="G418" s="58"/>
      <c r="H418" s="58"/>
      <c r="I418" s="58"/>
      <c r="J418" s="130">
        <f t="shared" si="9"/>
        <v>0</v>
      </c>
    </row>
    <row r="419" spans="1:10" s="75" customFormat="1" ht="16.5" x14ac:dyDescent="0.3">
      <c r="A419" s="164">
        <v>3992</v>
      </c>
      <c r="B419" s="78" t="s">
        <v>341</v>
      </c>
      <c r="C419" s="58"/>
      <c r="D419" s="58"/>
      <c r="E419" s="58"/>
      <c r="F419" s="58"/>
      <c r="G419" s="58"/>
      <c r="H419" s="58"/>
      <c r="I419" s="58"/>
      <c r="J419" s="130">
        <f t="shared" si="9"/>
        <v>0</v>
      </c>
    </row>
    <row r="420" spans="1:10" s="75" customFormat="1" ht="16.5" x14ac:dyDescent="0.3">
      <c r="A420" s="164">
        <v>3993</v>
      </c>
      <c r="B420" s="78" t="s">
        <v>342</v>
      </c>
      <c r="C420" s="58"/>
      <c r="D420" s="58"/>
      <c r="E420" s="58"/>
      <c r="F420" s="58"/>
      <c r="G420" s="58"/>
      <c r="H420" s="58"/>
      <c r="I420" s="58"/>
      <c r="J420" s="130">
        <f t="shared" si="9"/>
        <v>0</v>
      </c>
    </row>
    <row r="421" spans="1:10" s="75" customFormat="1" ht="16.5" x14ac:dyDescent="0.3">
      <c r="A421" s="164">
        <v>3994</v>
      </c>
      <c r="B421" s="78" t="s">
        <v>343</v>
      </c>
      <c r="C421" s="58"/>
      <c r="D421" s="58"/>
      <c r="E421" s="58"/>
      <c r="F421" s="58"/>
      <c r="G421" s="58"/>
      <c r="H421" s="58"/>
      <c r="I421" s="58"/>
      <c r="J421" s="130">
        <f t="shared" si="9"/>
        <v>0</v>
      </c>
    </row>
    <row r="422" spans="1:10" s="75" customFormat="1" ht="16.5" x14ac:dyDescent="0.3">
      <c r="A422" s="164">
        <v>3995</v>
      </c>
      <c r="B422" s="78" t="s">
        <v>339</v>
      </c>
      <c r="C422" s="58"/>
      <c r="D422" s="58"/>
      <c r="E422" s="58"/>
      <c r="F422" s="58"/>
      <c r="G422" s="58"/>
      <c r="H422" s="58"/>
      <c r="I422" s="58"/>
      <c r="J422" s="130">
        <f t="shared" si="9"/>
        <v>0</v>
      </c>
    </row>
    <row r="423" spans="1:10" s="75" customFormat="1" ht="16.5" x14ac:dyDescent="0.3">
      <c r="A423" s="164">
        <v>3996</v>
      </c>
      <c r="B423" s="78" t="s">
        <v>344</v>
      </c>
      <c r="C423" s="58"/>
      <c r="D423" s="58"/>
      <c r="E423" s="58"/>
      <c r="F423" s="58"/>
      <c r="G423" s="58"/>
      <c r="H423" s="58"/>
      <c r="I423" s="58"/>
      <c r="J423" s="130">
        <f t="shared" si="9"/>
        <v>0</v>
      </c>
    </row>
    <row r="424" spans="1:10" s="81" customFormat="1" ht="12.75" x14ac:dyDescent="0.2">
      <c r="A424" s="162"/>
      <c r="B424" s="57" t="s">
        <v>345</v>
      </c>
      <c r="C424" s="57">
        <f>SUM(C231:C423)</f>
        <v>522600</v>
      </c>
      <c r="D424" s="57">
        <f t="shared" ref="D424:J424" si="10">SUM(D231:D423)</f>
        <v>1378642.6099999999</v>
      </c>
      <c r="E424" s="57">
        <f t="shared" si="10"/>
        <v>1237400</v>
      </c>
      <c r="F424" s="57">
        <f t="shared" si="10"/>
        <v>696296.93999999948</v>
      </c>
      <c r="G424" s="57">
        <f t="shared" si="10"/>
        <v>1568163.9600000002</v>
      </c>
      <c r="H424" s="57">
        <f t="shared" si="10"/>
        <v>0</v>
      </c>
      <c r="I424" s="57">
        <f t="shared" si="10"/>
        <v>0</v>
      </c>
      <c r="J424" s="57">
        <f t="shared" si="10"/>
        <v>5403103.5099999988</v>
      </c>
    </row>
    <row r="425" spans="1:10" s="81" customFormat="1" ht="13.5" x14ac:dyDescent="0.25">
      <c r="A425" s="159" t="s">
        <v>346</v>
      </c>
      <c r="B425" s="86"/>
      <c r="C425" s="86"/>
      <c r="D425" s="86"/>
      <c r="E425" s="86"/>
      <c r="F425" s="86"/>
      <c r="G425" s="86"/>
      <c r="H425" s="86"/>
      <c r="I425" s="86"/>
      <c r="J425" s="86"/>
    </row>
    <row r="426" spans="1:10" s="81" customFormat="1" ht="27" x14ac:dyDescent="0.3">
      <c r="A426" s="168">
        <v>4100</v>
      </c>
      <c r="B426" s="134" t="s">
        <v>347</v>
      </c>
      <c r="C426" s="86"/>
      <c r="D426" s="86"/>
      <c r="E426" s="86"/>
      <c r="F426" s="86"/>
      <c r="G426" s="86"/>
      <c r="H426" s="86"/>
      <c r="I426" s="86"/>
      <c r="J426" s="130">
        <f t="shared" ref="J426:J489" si="11">SUM(C426:I426)</f>
        <v>0</v>
      </c>
    </row>
    <row r="427" spans="1:10" s="81" customFormat="1" ht="27.75" x14ac:dyDescent="0.3">
      <c r="A427" s="167">
        <v>411</v>
      </c>
      <c r="B427" s="91" t="s">
        <v>348</v>
      </c>
      <c r="C427" s="86"/>
      <c r="D427" s="86"/>
      <c r="E427" s="86"/>
      <c r="F427" s="86"/>
      <c r="G427" s="86"/>
      <c r="H427" s="86"/>
      <c r="I427" s="86"/>
      <c r="J427" s="130">
        <f t="shared" si="11"/>
        <v>0</v>
      </c>
    </row>
    <row r="428" spans="1:10" s="81" customFormat="1" ht="27.75" x14ac:dyDescent="0.3">
      <c r="A428" s="167">
        <v>4111</v>
      </c>
      <c r="B428" s="91" t="s">
        <v>349</v>
      </c>
      <c r="C428" s="86"/>
      <c r="D428" s="86"/>
      <c r="E428" s="86"/>
      <c r="F428" s="86"/>
      <c r="G428" s="86"/>
      <c r="H428" s="86"/>
      <c r="I428" s="86"/>
      <c r="J428" s="130">
        <f t="shared" si="11"/>
        <v>0</v>
      </c>
    </row>
    <row r="429" spans="1:10" s="81" customFormat="1" ht="27.75" x14ac:dyDescent="0.3">
      <c r="A429" s="167">
        <v>412</v>
      </c>
      <c r="B429" s="91" t="s">
        <v>350</v>
      </c>
      <c r="C429" s="86"/>
      <c r="D429" s="86"/>
      <c r="E429" s="86"/>
      <c r="F429" s="86"/>
      <c r="G429" s="86"/>
      <c r="H429" s="86"/>
      <c r="I429" s="86"/>
      <c r="J429" s="130">
        <f t="shared" si="11"/>
        <v>0</v>
      </c>
    </row>
    <row r="430" spans="1:10" s="81" customFormat="1" ht="27.75" x14ac:dyDescent="0.3">
      <c r="A430" s="167">
        <v>4121</v>
      </c>
      <c r="B430" s="91" t="s">
        <v>351</v>
      </c>
      <c r="C430" s="86"/>
      <c r="D430" s="86"/>
      <c r="E430" s="86"/>
      <c r="F430" s="86"/>
      <c r="G430" s="86"/>
      <c r="H430" s="86"/>
      <c r="I430" s="86"/>
      <c r="J430" s="130">
        <f t="shared" si="11"/>
        <v>0</v>
      </c>
    </row>
    <row r="431" spans="1:10" s="81" customFormat="1" ht="27.75" x14ac:dyDescent="0.3">
      <c r="A431" s="167">
        <v>4122</v>
      </c>
      <c r="B431" s="91" t="s">
        <v>352</v>
      </c>
      <c r="C431" s="86"/>
      <c r="D431" s="86"/>
      <c r="E431" s="86"/>
      <c r="F431" s="86"/>
      <c r="G431" s="86"/>
      <c r="H431" s="86"/>
      <c r="I431" s="86"/>
      <c r="J431" s="130">
        <f t="shared" si="11"/>
        <v>0</v>
      </c>
    </row>
    <row r="432" spans="1:10" s="81" customFormat="1" ht="27.75" x14ac:dyDescent="0.3">
      <c r="A432" s="167">
        <v>4123</v>
      </c>
      <c r="B432" s="91" t="s">
        <v>353</v>
      </c>
      <c r="C432" s="86"/>
      <c r="D432" s="86"/>
      <c r="E432" s="86"/>
      <c r="F432" s="86"/>
      <c r="G432" s="86"/>
      <c r="H432" s="86"/>
      <c r="I432" s="86"/>
      <c r="J432" s="130">
        <f t="shared" si="11"/>
        <v>0</v>
      </c>
    </row>
    <row r="433" spans="1:10" s="81" customFormat="1" ht="41.25" x14ac:dyDescent="0.3">
      <c r="A433" s="167">
        <v>4124</v>
      </c>
      <c r="B433" s="91" t="s">
        <v>354</v>
      </c>
      <c r="C433" s="86"/>
      <c r="D433" s="86"/>
      <c r="E433" s="86"/>
      <c r="F433" s="86"/>
      <c r="G433" s="86"/>
      <c r="H433" s="86"/>
      <c r="I433" s="86"/>
      <c r="J433" s="130">
        <f t="shared" si="11"/>
        <v>0</v>
      </c>
    </row>
    <row r="434" spans="1:10" s="81" customFormat="1" ht="41.25" x14ac:dyDescent="0.3">
      <c r="A434" s="167">
        <v>4125</v>
      </c>
      <c r="B434" s="91" t="s">
        <v>355</v>
      </c>
      <c r="C434" s="86"/>
      <c r="D434" s="86"/>
      <c r="E434" s="86"/>
      <c r="F434" s="86"/>
      <c r="G434" s="86"/>
      <c r="H434" s="86"/>
      <c r="I434" s="86"/>
      <c r="J434" s="130">
        <f t="shared" si="11"/>
        <v>0</v>
      </c>
    </row>
    <row r="435" spans="1:10" s="81" customFormat="1" ht="27.75" x14ac:dyDescent="0.3">
      <c r="A435" s="167">
        <v>4126</v>
      </c>
      <c r="B435" s="91" t="s">
        <v>356</v>
      </c>
      <c r="C435" s="86"/>
      <c r="D435" s="86"/>
      <c r="E435" s="86"/>
      <c r="F435" s="86"/>
      <c r="G435" s="86"/>
      <c r="H435" s="86"/>
      <c r="I435" s="86"/>
      <c r="J435" s="130">
        <f t="shared" si="11"/>
        <v>0</v>
      </c>
    </row>
    <row r="436" spans="1:10" s="81" customFormat="1" ht="41.25" x14ac:dyDescent="0.3">
      <c r="A436" s="167">
        <v>4127</v>
      </c>
      <c r="B436" s="91" t="s">
        <v>357</v>
      </c>
      <c r="C436" s="86"/>
      <c r="D436" s="86"/>
      <c r="E436" s="86"/>
      <c r="F436" s="86"/>
      <c r="G436" s="86"/>
      <c r="H436" s="86"/>
      <c r="I436" s="86"/>
      <c r="J436" s="130">
        <f t="shared" si="11"/>
        <v>0</v>
      </c>
    </row>
    <row r="437" spans="1:10" s="81" customFormat="1" ht="41.25" x14ac:dyDescent="0.3">
      <c r="A437" s="167">
        <v>4128</v>
      </c>
      <c r="B437" s="91" t="s">
        <v>358</v>
      </c>
      <c r="C437" s="86"/>
      <c r="D437" s="86"/>
      <c r="E437" s="86"/>
      <c r="F437" s="86"/>
      <c r="G437" s="86"/>
      <c r="H437" s="86"/>
      <c r="I437" s="86"/>
      <c r="J437" s="130">
        <f t="shared" si="11"/>
        <v>0</v>
      </c>
    </row>
    <row r="438" spans="1:10" s="81" customFormat="1" ht="27.75" x14ac:dyDescent="0.3">
      <c r="A438" s="167">
        <v>4129</v>
      </c>
      <c r="B438" s="91" t="s">
        <v>359</v>
      </c>
      <c r="C438" s="86"/>
      <c r="D438" s="86"/>
      <c r="E438" s="86"/>
      <c r="F438" s="86"/>
      <c r="G438" s="86"/>
      <c r="H438" s="86"/>
      <c r="I438" s="86"/>
      <c r="J438" s="130">
        <f t="shared" si="11"/>
        <v>0</v>
      </c>
    </row>
    <row r="439" spans="1:10" s="81" customFormat="1" ht="16.5" x14ac:dyDescent="0.3">
      <c r="A439" s="167">
        <v>413</v>
      </c>
      <c r="B439" s="91" t="s">
        <v>360</v>
      </c>
      <c r="C439" s="86"/>
      <c r="D439" s="86"/>
      <c r="E439" s="86"/>
      <c r="F439" s="86"/>
      <c r="G439" s="86"/>
      <c r="H439" s="86"/>
      <c r="I439" s="86"/>
      <c r="J439" s="130">
        <f t="shared" si="11"/>
        <v>0</v>
      </c>
    </row>
    <row r="440" spans="1:10" s="81" customFormat="1" ht="27.75" x14ac:dyDescent="0.3">
      <c r="A440" s="167">
        <v>4131</v>
      </c>
      <c r="B440" s="91" t="s">
        <v>361</v>
      </c>
      <c r="C440" s="86"/>
      <c r="D440" s="86"/>
      <c r="E440" s="86"/>
      <c r="F440" s="86"/>
      <c r="G440" s="86"/>
      <c r="H440" s="86"/>
      <c r="I440" s="86"/>
      <c r="J440" s="130">
        <f t="shared" si="11"/>
        <v>0</v>
      </c>
    </row>
    <row r="441" spans="1:10" s="81" customFormat="1" ht="27.75" x14ac:dyDescent="0.3">
      <c r="A441" s="167">
        <v>4132</v>
      </c>
      <c r="B441" s="91" t="s">
        <v>362</v>
      </c>
      <c r="C441" s="86"/>
      <c r="D441" s="86"/>
      <c r="E441" s="86"/>
      <c r="F441" s="86"/>
      <c r="G441" s="86"/>
      <c r="H441" s="86"/>
      <c r="I441" s="86"/>
      <c r="J441" s="130">
        <f t="shared" si="11"/>
        <v>0</v>
      </c>
    </row>
    <row r="442" spans="1:10" s="81" customFormat="1" ht="27.75" x14ac:dyDescent="0.3">
      <c r="A442" s="167">
        <v>4133</v>
      </c>
      <c r="B442" s="91" t="s">
        <v>363</v>
      </c>
      <c r="C442" s="86"/>
      <c r="D442" s="86"/>
      <c r="E442" s="86"/>
      <c r="F442" s="86"/>
      <c r="G442" s="86"/>
      <c r="H442" s="86"/>
      <c r="I442" s="86"/>
      <c r="J442" s="130">
        <f t="shared" si="11"/>
        <v>0</v>
      </c>
    </row>
    <row r="443" spans="1:10" s="81" customFormat="1" ht="27.75" x14ac:dyDescent="0.3">
      <c r="A443" s="167">
        <v>4134</v>
      </c>
      <c r="B443" s="91" t="s">
        <v>364</v>
      </c>
      <c r="C443" s="86"/>
      <c r="D443" s="86"/>
      <c r="E443" s="86"/>
      <c r="F443" s="86"/>
      <c r="G443" s="86"/>
      <c r="H443" s="86"/>
      <c r="I443" s="86"/>
      <c r="J443" s="130">
        <f t="shared" si="11"/>
        <v>0</v>
      </c>
    </row>
    <row r="444" spans="1:10" s="81" customFormat="1" ht="27.75" x14ac:dyDescent="0.3">
      <c r="A444" s="167">
        <v>4135</v>
      </c>
      <c r="B444" s="91" t="s">
        <v>365</v>
      </c>
      <c r="C444" s="86"/>
      <c r="D444" s="86"/>
      <c r="E444" s="86"/>
      <c r="F444" s="86"/>
      <c r="G444" s="86"/>
      <c r="H444" s="86"/>
      <c r="I444" s="86"/>
      <c r="J444" s="130">
        <f t="shared" si="11"/>
        <v>0</v>
      </c>
    </row>
    <row r="445" spans="1:10" s="81" customFormat="1" ht="27.75" x14ac:dyDescent="0.3">
      <c r="A445" s="167">
        <v>4136</v>
      </c>
      <c r="B445" s="91" t="s">
        <v>366</v>
      </c>
      <c r="C445" s="86"/>
      <c r="D445" s="86"/>
      <c r="E445" s="86"/>
      <c r="F445" s="86"/>
      <c r="G445" s="86"/>
      <c r="H445" s="86"/>
      <c r="I445" s="86"/>
      <c r="J445" s="130">
        <f t="shared" si="11"/>
        <v>0</v>
      </c>
    </row>
    <row r="446" spans="1:10" s="81" customFormat="1" ht="27.75" x14ac:dyDescent="0.3">
      <c r="A446" s="167">
        <v>4137</v>
      </c>
      <c r="B446" s="91" t="s">
        <v>367</v>
      </c>
      <c r="C446" s="86"/>
      <c r="D446" s="86"/>
      <c r="E446" s="86"/>
      <c r="F446" s="86"/>
      <c r="G446" s="86"/>
      <c r="H446" s="86"/>
      <c r="I446" s="86"/>
      <c r="J446" s="130">
        <f t="shared" si="11"/>
        <v>0</v>
      </c>
    </row>
    <row r="447" spans="1:10" s="81" customFormat="1" ht="41.25" x14ac:dyDescent="0.3">
      <c r="A447" s="167">
        <v>4138</v>
      </c>
      <c r="B447" s="91" t="s">
        <v>368</v>
      </c>
      <c r="C447" s="86"/>
      <c r="D447" s="86"/>
      <c r="E447" s="86"/>
      <c r="F447" s="86"/>
      <c r="G447" s="86"/>
      <c r="H447" s="86"/>
      <c r="I447" s="86"/>
      <c r="J447" s="130">
        <f t="shared" si="11"/>
        <v>0</v>
      </c>
    </row>
    <row r="448" spans="1:10" s="81" customFormat="1" ht="27.75" x14ac:dyDescent="0.3">
      <c r="A448" s="167">
        <v>4139</v>
      </c>
      <c r="B448" s="91" t="s">
        <v>369</v>
      </c>
      <c r="C448" s="86"/>
      <c r="D448" s="86"/>
      <c r="E448" s="86"/>
      <c r="F448" s="86"/>
      <c r="G448" s="86"/>
      <c r="H448" s="86"/>
      <c r="I448" s="86"/>
      <c r="J448" s="130">
        <f t="shared" si="11"/>
        <v>0</v>
      </c>
    </row>
    <row r="449" spans="1:10" s="81" customFormat="1" ht="27.75" x14ac:dyDescent="0.3">
      <c r="A449" s="167">
        <v>414</v>
      </c>
      <c r="B449" s="91" t="s">
        <v>370</v>
      </c>
      <c r="C449" s="86"/>
      <c r="D449" s="86"/>
      <c r="E449" s="86"/>
      <c r="F449" s="86"/>
      <c r="G449" s="86"/>
      <c r="H449" s="86"/>
      <c r="I449" s="86"/>
      <c r="J449" s="130">
        <f t="shared" si="11"/>
        <v>0</v>
      </c>
    </row>
    <row r="450" spans="1:10" s="81" customFormat="1" ht="27.75" x14ac:dyDescent="0.3">
      <c r="A450" s="167">
        <v>4141</v>
      </c>
      <c r="B450" s="91" t="s">
        <v>371</v>
      </c>
      <c r="C450" s="86"/>
      <c r="D450" s="86"/>
      <c r="E450" s="86"/>
      <c r="F450" s="86"/>
      <c r="G450" s="86"/>
      <c r="H450" s="86"/>
      <c r="I450" s="86"/>
      <c r="J450" s="130">
        <f t="shared" si="11"/>
        <v>0</v>
      </c>
    </row>
    <row r="451" spans="1:10" s="81" customFormat="1" ht="27.75" x14ac:dyDescent="0.3">
      <c r="A451" s="167">
        <v>4142</v>
      </c>
      <c r="B451" s="91" t="s">
        <v>372</v>
      </c>
      <c r="C451" s="86"/>
      <c r="D451" s="86"/>
      <c r="E451" s="86"/>
      <c r="F451" s="86"/>
      <c r="G451" s="86"/>
      <c r="H451" s="86"/>
      <c r="I451" s="86"/>
      <c r="J451" s="130">
        <f t="shared" si="11"/>
        <v>0</v>
      </c>
    </row>
    <row r="452" spans="1:10" s="81" customFormat="1" ht="27.75" x14ac:dyDescent="0.3">
      <c r="A452" s="167">
        <v>4143</v>
      </c>
      <c r="B452" s="91" t="s">
        <v>373</v>
      </c>
      <c r="C452" s="86"/>
      <c r="D452" s="86"/>
      <c r="E452" s="86"/>
      <c r="F452" s="86"/>
      <c r="G452" s="86"/>
      <c r="H452" s="86"/>
      <c r="I452" s="86"/>
      <c r="J452" s="130">
        <f t="shared" si="11"/>
        <v>0</v>
      </c>
    </row>
    <row r="453" spans="1:10" s="81" customFormat="1" ht="41.25" x14ac:dyDescent="0.3">
      <c r="A453" s="167">
        <v>4144</v>
      </c>
      <c r="B453" s="91" t="s">
        <v>374</v>
      </c>
      <c r="C453" s="86"/>
      <c r="D453" s="86"/>
      <c r="E453" s="86"/>
      <c r="F453" s="86"/>
      <c r="G453" s="86"/>
      <c r="H453" s="86"/>
      <c r="I453" s="86"/>
      <c r="J453" s="130">
        <f t="shared" si="11"/>
        <v>0</v>
      </c>
    </row>
    <row r="454" spans="1:10" s="81" customFormat="1" ht="41.25" x14ac:dyDescent="0.3">
      <c r="A454" s="167">
        <v>4145</v>
      </c>
      <c r="B454" s="91" t="s">
        <v>375</v>
      </c>
      <c r="C454" s="86"/>
      <c r="D454" s="86"/>
      <c r="E454" s="86"/>
      <c r="F454" s="86"/>
      <c r="G454" s="86"/>
      <c r="H454" s="86"/>
      <c r="I454" s="86"/>
      <c r="J454" s="130">
        <f t="shared" si="11"/>
        <v>0</v>
      </c>
    </row>
    <row r="455" spans="1:10" s="81" customFormat="1" ht="27.75" x14ac:dyDescent="0.3">
      <c r="A455" s="167">
        <v>4146</v>
      </c>
      <c r="B455" s="91" t="s">
        <v>376</v>
      </c>
      <c r="C455" s="86"/>
      <c r="D455" s="86"/>
      <c r="E455" s="86"/>
      <c r="F455" s="86"/>
      <c r="G455" s="86"/>
      <c r="H455" s="86"/>
      <c r="I455" s="86"/>
      <c r="J455" s="130">
        <f t="shared" si="11"/>
        <v>0</v>
      </c>
    </row>
    <row r="456" spans="1:10" s="81" customFormat="1" ht="41.25" x14ac:dyDescent="0.3">
      <c r="A456" s="167">
        <v>4147</v>
      </c>
      <c r="B456" s="91" t="s">
        <v>377</v>
      </c>
      <c r="C456" s="86"/>
      <c r="D456" s="86"/>
      <c r="E456" s="86"/>
      <c r="F456" s="86"/>
      <c r="G456" s="86"/>
      <c r="H456" s="86"/>
      <c r="I456" s="86"/>
      <c r="J456" s="130">
        <f t="shared" si="11"/>
        <v>0</v>
      </c>
    </row>
    <row r="457" spans="1:10" s="81" customFormat="1" ht="41.25" x14ac:dyDescent="0.3">
      <c r="A457" s="167">
        <v>4148</v>
      </c>
      <c r="B457" s="91" t="s">
        <v>378</v>
      </c>
      <c r="C457" s="86"/>
      <c r="D457" s="86"/>
      <c r="E457" s="86"/>
      <c r="F457" s="86"/>
      <c r="G457" s="86"/>
      <c r="H457" s="86"/>
      <c r="I457" s="86"/>
      <c r="J457" s="130">
        <f t="shared" si="11"/>
        <v>0</v>
      </c>
    </row>
    <row r="458" spans="1:10" s="81" customFormat="1" ht="27.75" x14ac:dyDescent="0.3">
      <c r="A458" s="167">
        <v>4149</v>
      </c>
      <c r="B458" s="91" t="s">
        <v>379</v>
      </c>
      <c r="C458" s="86"/>
      <c r="D458" s="86"/>
      <c r="E458" s="86"/>
      <c r="F458" s="86"/>
      <c r="G458" s="86"/>
      <c r="H458" s="86"/>
      <c r="I458" s="86"/>
      <c r="J458" s="130">
        <f t="shared" si="11"/>
        <v>0</v>
      </c>
    </row>
    <row r="459" spans="1:10" s="81" customFormat="1" ht="27.75" x14ac:dyDescent="0.3">
      <c r="A459" s="167">
        <v>415</v>
      </c>
      <c r="B459" s="91" t="s">
        <v>380</v>
      </c>
      <c r="C459" s="86"/>
      <c r="D459" s="86"/>
      <c r="E459" s="86"/>
      <c r="F459" s="86"/>
      <c r="G459" s="86"/>
      <c r="H459" s="86"/>
      <c r="I459" s="86"/>
      <c r="J459" s="130">
        <f t="shared" si="11"/>
        <v>0</v>
      </c>
    </row>
    <row r="460" spans="1:10" s="81" customFormat="1" ht="41.25" x14ac:dyDescent="0.3">
      <c r="A460" s="167">
        <v>4151</v>
      </c>
      <c r="B460" s="91" t="s">
        <v>381</v>
      </c>
      <c r="C460" s="86"/>
      <c r="D460" s="86"/>
      <c r="E460" s="86"/>
      <c r="F460" s="86"/>
      <c r="G460" s="86"/>
      <c r="H460" s="86"/>
      <c r="I460" s="86"/>
      <c r="J460" s="130">
        <f t="shared" si="11"/>
        <v>0</v>
      </c>
    </row>
    <row r="461" spans="1:10" s="81" customFormat="1" ht="41.25" x14ac:dyDescent="0.3">
      <c r="A461" s="167">
        <v>4152</v>
      </c>
      <c r="B461" s="91" t="s">
        <v>382</v>
      </c>
      <c r="C461" s="86"/>
      <c r="D461" s="86"/>
      <c r="E461" s="86"/>
      <c r="F461" s="86"/>
      <c r="G461" s="86"/>
      <c r="H461" s="86"/>
      <c r="I461" s="86"/>
      <c r="J461" s="130">
        <f t="shared" si="11"/>
        <v>0</v>
      </c>
    </row>
    <row r="462" spans="1:10" s="81" customFormat="1" ht="41.25" x14ac:dyDescent="0.3">
      <c r="A462" s="167">
        <v>4153</v>
      </c>
      <c r="B462" s="91" t="s">
        <v>383</v>
      </c>
      <c r="C462" s="86"/>
      <c r="D462" s="86"/>
      <c r="E462" s="86"/>
      <c r="F462" s="86"/>
      <c r="G462" s="86"/>
      <c r="H462" s="86"/>
      <c r="I462" s="86"/>
      <c r="J462" s="130">
        <f t="shared" si="11"/>
        <v>0</v>
      </c>
    </row>
    <row r="463" spans="1:10" s="81" customFormat="1" ht="41.25" x14ac:dyDescent="0.3">
      <c r="A463" s="167">
        <v>4154</v>
      </c>
      <c r="B463" s="91" t="s">
        <v>384</v>
      </c>
      <c r="C463" s="86"/>
      <c r="D463" s="86"/>
      <c r="E463" s="86"/>
      <c r="F463" s="86"/>
      <c r="G463" s="86"/>
      <c r="H463" s="86"/>
      <c r="I463" s="86"/>
      <c r="J463" s="130">
        <f t="shared" si="11"/>
        <v>0</v>
      </c>
    </row>
    <row r="464" spans="1:10" s="81" customFormat="1" ht="41.25" x14ac:dyDescent="0.3">
      <c r="A464" s="167">
        <v>4155</v>
      </c>
      <c r="B464" s="91" t="s">
        <v>385</v>
      </c>
      <c r="C464" s="86"/>
      <c r="D464" s="86"/>
      <c r="E464" s="86"/>
      <c r="F464" s="86"/>
      <c r="G464" s="86"/>
      <c r="H464" s="86"/>
      <c r="I464" s="86"/>
      <c r="J464" s="130">
        <f t="shared" si="11"/>
        <v>0</v>
      </c>
    </row>
    <row r="465" spans="1:14" s="81" customFormat="1" ht="41.25" x14ac:dyDescent="0.3">
      <c r="A465" s="167">
        <v>4156</v>
      </c>
      <c r="B465" s="91" t="s">
        <v>386</v>
      </c>
      <c r="C465" s="130"/>
      <c r="D465" s="132"/>
      <c r="E465" s="132"/>
      <c r="F465" s="130"/>
      <c r="G465" s="132">
        <v>0</v>
      </c>
      <c r="H465" s="130"/>
      <c r="I465" s="131">
        <f>1344958.5-1344958.5</f>
        <v>0</v>
      </c>
      <c r="J465" s="130">
        <f t="shared" si="11"/>
        <v>0</v>
      </c>
      <c r="K465" s="45"/>
      <c r="L465" s="45"/>
      <c r="M465" s="45"/>
      <c r="N465" s="45"/>
    </row>
    <row r="466" spans="1:14" s="81" customFormat="1" ht="41.25" x14ac:dyDescent="0.3">
      <c r="A466" s="167">
        <v>4157</v>
      </c>
      <c r="B466" s="91" t="s">
        <v>387</v>
      </c>
      <c r="C466" s="86"/>
      <c r="D466" s="86"/>
      <c r="E466" s="86"/>
      <c r="F466" s="86"/>
      <c r="G466" s="86"/>
      <c r="H466" s="86"/>
      <c r="I466" s="86"/>
      <c r="J466" s="130">
        <f t="shared" si="11"/>
        <v>0</v>
      </c>
    </row>
    <row r="467" spans="1:14" s="81" customFormat="1" ht="54.75" x14ac:dyDescent="0.3">
      <c r="A467" s="167">
        <v>4158</v>
      </c>
      <c r="B467" s="91" t="s">
        <v>388</v>
      </c>
      <c r="C467" s="86"/>
      <c r="D467" s="86"/>
      <c r="E467" s="86"/>
      <c r="F467" s="86"/>
      <c r="G467" s="86"/>
      <c r="H467" s="86"/>
      <c r="I467" s="86"/>
      <c r="J467" s="130">
        <f t="shared" si="11"/>
        <v>0</v>
      </c>
    </row>
    <row r="468" spans="1:14" s="81" customFormat="1" ht="41.25" x14ac:dyDescent="0.3">
      <c r="A468" s="167">
        <v>4159</v>
      </c>
      <c r="B468" s="91" t="s">
        <v>389</v>
      </c>
      <c r="C468" s="86"/>
      <c r="D468" s="86"/>
      <c r="E468" s="86"/>
      <c r="F468" s="86"/>
      <c r="G468" s="86"/>
      <c r="H468" s="86"/>
      <c r="I468" s="86"/>
      <c r="J468" s="130">
        <f t="shared" si="11"/>
        <v>0</v>
      </c>
    </row>
    <row r="469" spans="1:14" s="81" customFormat="1" ht="27.75" x14ac:dyDescent="0.3">
      <c r="A469" s="167">
        <v>419</v>
      </c>
      <c r="B469" s="91" t="s">
        <v>390</v>
      </c>
      <c r="C469" s="86"/>
      <c r="D469" s="86"/>
      <c r="E469" s="86"/>
      <c r="F469" s="86"/>
      <c r="G469" s="86"/>
      <c r="H469" s="86"/>
      <c r="I469" s="86"/>
      <c r="J469" s="130">
        <f t="shared" si="11"/>
        <v>0</v>
      </c>
    </row>
    <row r="470" spans="1:14" s="81" customFormat="1" ht="16.5" x14ac:dyDescent="0.3">
      <c r="A470" s="167">
        <v>4191</v>
      </c>
      <c r="B470" s="91" t="s">
        <v>391</v>
      </c>
      <c r="C470" s="86"/>
      <c r="D470" s="86"/>
      <c r="E470" s="86"/>
      <c r="F470" s="86"/>
      <c r="G470" s="86"/>
      <c r="H470" s="86"/>
      <c r="I470" s="86"/>
      <c r="J470" s="130">
        <f t="shared" si="11"/>
        <v>0</v>
      </c>
    </row>
    <row r="471" spans="1:14" s="81" customFormat="1" ht="27" x14ac:dyDescent="0.3">
      <c r="A471" s="168">
        <v>4200</v>
      </c>
      <c r="B471" s="92" t="s">
        <v>392</v>
      </c>
      <c r="C471" s="86"/>
      <c r="D471" s="86"/>
      <c r="E471" s="86"/>
      <c r="F471" s="86"/>
      <c r="G471" s="86"/>
      <c r="H471" s="86"/>
      <c r="I471" s="86"/>
      <c r="J471" s="130">
        <f t="shared" si="11"/>
        <v>0</v>
      </c>
    </row>
    <row r="472" spans="1:14" s="81" customFormat="1" ht="41.25" x14ac:dyDescent="0.3">
      <c r="A472" s="167">
        <v>421</v>
      </c>
      <c r="B472" s="91" t="s">
        <v>393</v>
      </c>
      <c r="C472" s="86"/>
      <c r="D472" s="86"/>
      <c r="E472" s="86"/>
      <c r="F472" s="86"/>
      <c r="G472" s="86"/>
      <c r="H472" s="86"/>
      <c r="I472" s="86"/>
      <c r="J472" s="130">
        <f t="shared" si="11"/>
        <v>0</v>
      </c>
    </row>
    <row r="473" spans="1:14" s="81" customFormat="1" ht="27.75" x14ac:dyDescent="0.3">
      <c r="A473" s="167">
        <v>4211</v>
      </c>
      <c r="B473" s="91" t="s">
        <v>394</v>
      </c>
      <c r="C473" s="86"/>
      <c r="D473" s="86"/>
      <c r="E473" s="86"/>
      <c r="F473" s="86"/>
      <c r="G473" s="86"/>
      <c r="H473" s="86"/>
      <c r="I473" s="86"/>
      <c r="J473" s="130">
        <f t="shared" si="11"/>
        <v>0</v>
      </c>
    </row>
    <row r="474" spans="1:14" s="81" customFormat="1" ht="27.75" x14ac:dyDescent="0.3">
      <c r="A474" s="167">
        <v>4212</v>
      </c>
      <c r="B474" s="91" t="s">
        <v>395</v>
      </c>
      <c r="C474" s="86"/>
      <c r="D474" s="86"/>
      <c r="E474" s="86"/>
      <c r="F474" s="86"/>
      <c r="G474" s="86"/>
      <c r="H474" s="86"/>
      <c r="I474" s="86"/>
      <c r="J474" s="130">
        <f t="shared" si="11"/>
        <v>0</v>
      </c>
    </row>
    <row r="475" spans="1:14" s="81" customFormat="1" ht="27.75" x14ac:dyDescent="0.3">
      <c r="A475" s="167">
        <v>424</v>
      </c>
      <c r="B475" s="91" t="s">
        <v>396</v>
      </c>
      <c r="C475" s="86"/>
      <c r="D475" s="86"/>
      <c r="E475" s="86"/>
      <c r="F475" s="86"/>
      <c r="G475" s="86"/>
      <c r="H475" s="86"/>
      <c r="I475" s="86"/>
      <c r="J475" s="130">
        <f t="shared" si="11"/>
        <v>0</v>
      </c>
    </row>
    <row r="476" spans="1:14" s="81" customFormat="1" ht="27.75" x14ac:dyDescent="0.3">
      <c r="A476" s="167">
        <v>4241</v>
      </c>
      <c r="B476" s="91" t="s">
        <v>397</v>
      </c>
      <c r="C476" s="86"/>
      <c r="D476" s="86"/>
      <c r="E476" s="86"/>
      <c r="F476" s="86"/>
      <c r="G476" s="86"/>
      <c r="H476" s="86"/>
      <c r="I476" s="86"/>
      <c r="J476" s="130">
        <f t="shared" si="11"/>
        <v>0</v>
      </c>
    </row>
    <row r="477" spans="1:14" s="81" customFormat="1" ht="16.5" x14ac:dyDescent="0.3">
      <c r="A477" s="167">
        <v>4242</v>
      </c>
      <c r="B477" s="91" t="s">
        <v>398</v>
      </c>
      <c r="C477" s="86"/>
      <c r="D477" s="86"/>
      <c r="E477" s="86"/>
      <c r="F477" s="86"/>
      <c r="G477" s="86"/>
      <c r="H477" s="86"/>
      <c r="I477" s="86"/>
      <c r="J477" s="130">
        <f t="shared" si="11"/>
        <v>0</v>
      </c>
    </row>
    <row r="478" spans="1:14" s="81" customFormat="1" ht="16.5" x14ac:dyDescent="0.3">
      <c r="A478" s="167">
        <v>4246</v>
      </c>
      <c r="B478" s="91" t="s">
        <v>399</v>
      </c>
      <c r="C478" s="86"/>
      <c r="D478" s="86"/>
      <c r="E478" s="86"/>
      <c r="F478" s="86"/>
      <c r="G478" s="86"/>
      <c r="H478" s="86"/>
      <c r="I478" s="86"/>
      <c r="J478" s="130">
        <f t="shared" si="11"/>
        <v>0</v>
      </c>
    </row>
    <row r="479" spans="1:14" s="81" customFormat="1" ht="27.75" x14ac:dyDescent="0.3">
      <c r="A479" s="167">
        <v>4247</v>
      </c>
      <c r="B479" s="91" t="s">
        <v>400</v>
      </c>
      <c r="C479" s="86"/>
      <c r="D479" s="86"/>
      <c r="E479" s="86"/>
      <c r="F479" s="86"/>
      <c r="G479" s="86"/>
      <c r="H479" s="86"/>
      <c r="I479" s="86"/>
      <c r="J479" s="130">
        <f t="shared" si="11"/>
        <v>0</v>
      </c>
    </row>
    <row r="480" spans="1:14" s="81" customFormat="1" ht="27.75" x14ac:dyDescent="0.3">
      <c r="A480" s="167">
        <v>425</v>
      </c>
      <c r="B480" s="91" t="s">
        <v>401</v>
      </c>
      <c r="C480" s="86"/>
      <c r="D480" s="86"/>
      <c r="E480" s="86"/>
      <c r="F480" s="86"/>
      <c r="G480" s="86"/>
      <c r="H480" s="86"/>
      <c r="I480" s="86"/>
      <c r="J480" s="130">
        <f t="shared" si="11"/>
        <v>0</v>
      </c>
    </row>
    <row r="481" spans="1:10" s="81" customFormat="1" ht="27.75" x14ac:dyDescent="0.3">
      <c r="A481" s="167">
        <v>4251</v>
      </c>
      <c r="B481" s="91" t="s">
        <v>402</v>
      </c>
      <c r="C481" s="86"/>
      <c r="D481" s="86"/>
      <c r="E481" s="86"/>
      <c r="F481" s="86"/>
      <c r="G481" s="86"/>
      <c r="H481" s="86"/>
      <c r="I481" s="86"/>
      <c r="J481" s="130">
        <f t="shared" si="11"/>
        <v>0</v>
      </c>
    </row>
    <row r="482" spans="1:10" s="81" customFormat="1" ht="16.5" x14ac:dyDescent="0.3">
      <c r="A482" s="168">
        <v>4300</v>
      </c>
      <c r="B482" s="92" t="s">
        <v>403</v>
      </c>
      <c r="C482" s="86"/>
      <c r="D482" s="86"/>
      <c r="E482" s="86"/>
      <c r="F482" s="86"/>
      <c r="G482" s="86"/>
      <c r="H482" s="86"/>
      <c r="I482" s="86"/>
      <c r="J482" s="130">
        <f t="shared" si="11"/>
        <v>0</v>
      </c>
    </row>
    <row r="483" spans="1:10" s="81" customFormat="1" ht="16.5" x14ac:dyDescent="0.3">
      <c r="A483" s="167">
        <v>431</v>
      </c>
      <c r="B483" s="91" t="s">
        <v>404</v>
      </c>
      <c r="C483" s="86"/>
      <c r="D483" s="86"/>
      <c r="E483" s="86"/>
      <c r="F483" s="86"/>
      <c r="G483" s="86"/>
      <c r="H483" s="86"/>
      <c r="I483" s="86"/>
      <c r="J483" s="130">
        <f t="shared" si="11"/>
        <v>0</v>
      </c>
    </row>
    <row r="484" spans="1:10" s="81" customFormat="1" ht="16.5" x14ac:dyDescent="0.3">
      <c r="A484" s="167">
        <v>4311</v>
      </c>
      <c r="B484" s="91" t="s">
        <v>405</v>
      </c>
      <c r="C484" s="86"/>
      <c r="D484" s="86"/>
      <c r="E484" s="86"/>
      <c r="F484" s="86"/>
      <c r="G484" s="86"/>
      <c r="H484" s="86"/>
      <c r="I484" s="86"/>
      <c r="J484" s="130">
        <f t="shared" si="11"/>
        <v>0</v>
      </c>
    </row>
    <row r="485" spans="1:10" s="81" customFormat="1" ht="16.5" x14ac:dyDescent="0.3">
      <c r="A485" s="167">
        <v>4312</v>
      </c>
      <c r="B485" s="91" t="s">
        <v>406</v>
      </c>
      <c r="C485" s="86"/>
      <c r="D485" s="86"/>
      <c r="E485" s="86"/>
      <c r="F485" s="86"/>
      <c r="G485" s="86"/>
      <c r="H485" s="86"/>
      <c r="I485" s="86"/>
      <c r="J485" s="130">
        <f t="shared" si="11"/>
        <v>0</v>
      </c>
    </row>
    <row r="486" spans="1:10" s="81" customFormat="1" ht="27.75" x14ac:dyDescent="0.3">
      <c r="A486" s="167">
        <v>4313</v>
      </c>
      <c r="B486" s="91" t="s">
        <v>407</v>
      </c>
      <c r="C486" s="86"/>
      <c r="D486" s="86"/>
      <c r="E486" s="86"/>
      <c r="F486" s="86"/>
      <c r="G486" s="86"/>
      <c r="H486" s="86"/>
      <c r="I486" s="86"/>
      <c r="J486" s="130">
        <f t="shared" si="11"/>
        <v>0</v>
      </c>
    </row>
    <row r="487" spans="1:10" s="81" customFormat="1" ht="16.5" x14ac:dyDescent="0.3">
      <c r="A487" s="167">
        <v>4314</v>
      </c>
      <c r="B487" s="91" t="s">
        <v>408</v>
      </c>
      <c r="C487" s="86"/>
      <c r="D487" s="86"/>
      <c r="E487" s="86"/>
      <c r="F487" s="86"/>
      <c r="G487" s="86"/>
      <c r="H487" s="86"/>
      <c r="I487" s="86"/>
      <c r="J487" s="130">
        <f t="shared" si="11"/>
        <v>0</v>
      </c>
    </row>
    <row r="488" spans="1:10" s="81" customFormat="1" ht="16.5" x14ac:dyDescent="0.3">
      <c r="A488" s="167">
        <v>4315</v>
      </c>
      <c r="B488" s="91" t="s">
        <v>409</v>
      </c>
      <c r="C488" s="86"/>
      <c r="D488" s="86"/>
      <c r="E488" s="86"/>
      <c r="F488" s="86"/>
      <c r="G488" s="86"/>
      <c r="H488" s="86"/>
      <c r="I488" s="86"/>
      <c r="J488" s="130">
        <f t="shared" si="11"/>
        <v>0</v>
      </c>
    </row>
    <row r="489" spans="1:10" s="81" customFormat="1" ht="16.5" x14ac:dyDescent="0.3">
      <c r="A489" s="167">
        <v>4316</v>
      </c>
      <c r="B489" s="91" t="s">
        <v>410</v>
      </c>
      <c r="C489" s="86"/>
      <c r="D489" s="86"/>
      <c r="E489" s="86"/>
      <c r="F489" s="86"/>
      <c r="G489" s="86"/>
      <c r="H489" s="86"/>
      <c r="I489" s="86"/>
      <c r="J489" s="130">
        <f t="shared" si="11"/>
        <v>0</v>
      </c>
    </row>
    <row r="490" spans="1:10" s="81" customFormat="1" ht="16.5" x14ac:dyDescent="0.3">
      <c r="A490" s="167">
        <v>432</v>
      </c>
      <c r="B490" s="91" t="s">
        <v>411</v>
      </c>
      <c r="C490" s="86"/>
      <c r="D490" s="86"/>
      <c r="E490" s="86"/>
      <c r="F490" s="86"/>
      <c r="G490" s="86"/>
      <c r="H490" s="86"/>
      <c r="I490" s="86"/>
      <c r="J490" s="130">
        <f t="shared" ref="J490:J553" si="12">SUM(C490:I490)</f>
        <v>0</v>
      </c>
    </row>
    <row r="491" spans="1:10" s="81" customFormat="1" ht="27.75" x14ac:dyDescent="0.3">
      <c r="A491" s="167">
        <v>4321</v>
      </c>
      <c r="B491" s="91" t="s">
        <v>412</v>
      </c>
      <c r="C491" s="86"/>
      <c r="D491" s="86"/>
      <c r="E491" s="86"/>
      <c r="F491" s="86"/>
      <c r="G491" s="86"/>
      <c r="H491" s="86"/>
      <c r="I491" s="86"/>
      <c r="J491" s="130">
        <f t="shared" si="12"/>
        <v>0</v>
      </c>
    </row>
    <row r="492" spans="1:10" s="81" customFormat="1" ht="16.5" x14ac:dyDescent="0.3">
      <c r="A492" s="167">
        <v>433</v>
      </c>
      <c r="B492" s="91" t="s">
        <v>413</v>
      </c>
      <c r="C492" s="86"/>
      <c r="D492" s="86"/>
      <c r="E492" s="86"/>
      <c r="F492" s="86"/>
      <c r="G492" s="86"/>
      <c r="H492" s="86"/>
      <c r="I492" s="86"/>
      <c r="J492" s="130">
        <f t="shared" si="12"/>
        <v>0</v>
      </c>
    </row>
    <row r="493" spans="1:10" s="81" customFormat="1" ht="27.75" x14ac:dyDescent="0.3">
      <c r="A493" s="167">
        <v>4331</v>
      </c>
      <c r="B493" s="91" t="s">
        <v>414</v>
      </c>
      <c r="C493" s="86"/>
      <c r="D493" s="86"/>
      <c r="E493" s="86"/>
      <c r="F493" s="86"/>
      <c r="G493" s="86"/>
      <c r="H493" s="86"/>
      <c r="I493" s="86"/>
      <c r="J493" s="130">
        <f t="shared" si="12"/>
        <v>0</v>
      </c>
    </row>
    <row r="494" spans="1:10" s="81" customFormat="1" ht="16.5" x14ac:dyDescent="0.3">
      <c r="A494" s="167">
        <v>4332</v>
      </c>
      <c r="B494" s="91" t="s">
        <v>415</v>
      </c>
      <c r="C494" s="86"/>
      <c r="D494" s="86"/>
      <c r="E494" s="86"/>
      <c r="F494" s="86"/>
      <c r="G494" s="86"/>
      <c r="H494" s="86"/>
      <c r="I494" s="86"/>
      <c r="J494" s="130">
        <f t="shared" si="12"/>
        <v>0</v>
      </c>
    </row>
    <row r="495" spans="1:10" s="81" customFormat="1" ht="16.5" x14ac:dyDescent="0.3">
      <c r="A495" s="167">
        <v>4333</v>
      </c>
      <c r="B495" s="91" t="s">
        <v>416</v>
      </c>
      <c r="C495" s="86"/>
      <c r="D495" s="86"/>
      <c r="E495" s="86"/>
      <c r="F495" s="86"/>
      <c r="G495" s="86"/>
      <c r="H495" s="86"/>
      <c r="I495" s="86"/>
      <c r="J495" s="130">
        <f t="shared" si="12"/>
        <v>0</v>
      </c>
    </row>
    <row r="496" spans="1:10" s="81" customFormat="1" ht="16.5" x14ac:dyDescent="0.3">
      <c r="A496" s="167">
        <v>434</v>
      </c>
      <c r="B496" s="91" t="s">
        <v>417</v>
      </c>
      <c r="C496" s="86"/>
      <c r="D496" s="86"/>
      <c r="E496" s="86"/>
      <c r="F496" s="86"/>
      <c r="G496" s="86"/>
      <c r="H496" s="86"/>
      <c r="I496" s="86"/>
      <c r="J496" s="130">
        <f t="shared" si="12"/>
        <v>0</v>
      </c>
    </row>
    <row r="497" spans="1:13" s="81" customFormat="1" ht="16.5" x14ac:dyDescent="0.3">
      <c r="A497" s="167">
        <v>4341</v>
      </c>
      <c r="B497" s="91" t="s">
        <v>418</v>
      </c>
      <c r="C497" s="86"/>
      <c r="D497" s="86"/>
      <c r="E497" s="86"/>
      <c r="F497" s="86"/>
      <c r="G497" s="86"/>
      <c r="H497" s="86"/>
      <c r="I497" s="86"/>
      <c r="J497" s="130">
        <f t="shared" si="12"/>
        <v>0</v>
      </c>
    </row>
    <row r="498" spans="1:13" s="81" customFormat="1" ht="16.5" x14ac:dyDescent="0.3">
      <c r="A498" s="167">
        <v>436</v>
      </c>
      <c r="B498" s="91" t="s">
        <v>419</v>
      </c>
      <c r="C498" s="86"/>
      <c r="D498" s="86"/>
      <c r="E498" s="86"/>
      <c r="F498" s="86"/>
      <c r="G498" s="86"/>
      <c r="H498" s="86"/>
      <c r="I498" s="86"/>
      <c r="J498" s="130">
        <f t="shared" si="12"/>
        <v>0</v>
      </c>
    </row>
    <row r="499" spans="1:13" s="81" customFormat="1" ht="27.75" x14ac:dyDescent="0.3">
      <c r="A499" s="167">
        <v>4361</v>
      </c>
      <c r="B499" s="91" t="s">
        <v>420</v>
      </c>
      <c r="C499" s="86"/>
      <c r="D499" s="86"/>
      <c r="E499" s="86"/>
      <c r="F499" s="86"/>
      <c r="G499" s="86"/>
      <c r="H499" s="86"/>
      <c r="I499" s="86"/>
      <c r="J499" s="130">
        <f t="shared" si="12"/>
        <v>0</v>
      </c>
    </row>
    <row r="500" spans="1:13" s="81" customFormat="1" ht="16.5" x14ac:dyDescent="0.3">
      <c r="A500" s="167">
        <v>437</v>
      </c>
      <c r="B500" s="91" t="s">
        <v>421</v>
      </c>
      <c r="C500" s="86"/>
      <c r="D500" s="86"/>
      <c r="E500" s="86"/>
      <c r="F500" s="86"/>
      <c r="G500" s="86"/>
      <c r="H500" s="86"/>
      <c r="I500" s="86"/>
      <c r="J500" s="130">
        <f t="shared" si="12"/>
        <v>0</v>
      </c>
    </row>
    <row r="501" spans="1:13" s="81" customFormat="1" ht="16.5" x14ac:dyDescent="0.3">
      <c r="A501" s="167">
        <v>4371</v>
      </c>
      <c r="B501" s="91" t="s">
        <v>422</v>
      </c>
      <c r="C501" s="86"/>
      <c r="D501" s="86"/>
      <c r="E501" s="86"/>
      <c r="F501" s="86"/>
      <c r="G501" s="86"/>
      <c r="H501" s="86"/>
      <c r="I501" s="86"/>
      <c r="J501" s="130">
        <f t="shared" si="12"/>
        <v>0</v>
      </c>
    </row>
    <row r="502" spans="1:13" s="81" customFormat="1" ht="16.5" x14ac:dyDescent="0.3">
      <c r="A502" s="167">
        <v>438</v>
      </c>
      <c r="B502" s="91" t="s">
        <v>423</v>
      </c>
      <c r="C502" s="86"/>
      <c r="D502" s="86"/>
      <c r="E502" s="86"/>
      <c r="F502" s="86"/>
      <c r="G502" s="86"/>
      <c r="H502" s="86"/>
      <c r="I502" s="86"/>
      <c r="J502" s="130">
        <f t="shared" si="12"/>
        <v>0</v>
      </c>
    </row>
    <row r="503" spans="1:13" s="81" customFormat="1" ht="16.5" x14ac:dyDescent="0.3">
      <c r="A503" s="167">
        <v>4381</v>
      </c>
      <c r="B503" s="91" t="s">
        <v>424</v>
      </c>
      <c r="C503" s="86"/>
      <c r="D503" s="86"/>
      <c r="E503" s="86"/>
      <c r="F503" s="86"/>
      <c r="G503" s="86"/>
      <c r="H503" s="86"/>
      <c r="I503" s="86"/>
      <c r="J503" s="130">
        <f t="shared" si="12"/>
        <v>0</v>
      </c>
    </row>
    <row r="504" spans="1:13" s="81" customFormat="1" ht="16.5" x14ac:dyDescent="0.3">
      <c r="A504" s="167">
        <v>4382</v>
      </c>
      <c r="B504" s="91" t="s">
        <v>425</v>
      </c>
      <c r="C504" s="86"/>
      <c r="D504" s="86"/>
      <c r="E504" s="86"/>
      <c r="F504" s="86"/>
      <c r="G504" s="86"/>
      <c r="H504" s="86"/>
      <c r="I504" s="86"/>
      <c r="J504" s="130">
        <f t="shared" si="12"/>
        <v>0</v>
      </c>
    </row>
    <row r="505" spans="1:13" s="81" customFormat="1" ht="16.5" x14ac:dyDescent="0.3">
      <c r="A505" s="167">
        <v>4383</v>
      </c>
      <c r="B505" s="91" t="s">
        <v>426</v>
      </c>
      <c r="C505" s="86"/>
      <c r="D505" s="86"/>
      <c r="E505" s="86"/>
      <c r="F505" s="86"/>
      <c r="G505" s="86"/>
      <c r="H505" s="86"/>
      <c r="I505" s="86"/>
      <c r="J505" s="130">
        <f t="shared" si="12"/>
        <v>0</v>
      </c>
    </row>
    <row r="506" spans="1:13" s="81" customFormat="1" ht="16.5" x14ac:dyDescent="0.3">
      <c r="A506" s="167">
        <v>439</v>
      </c>
      <c r="B506" s="91" t="s">
        <v>427</v>
      </c>
      <c r="C506" s="86"/>
      <c r="D506" s="86"/>
      <c r="E506" s="86"/>
      <c r="F506" s="86"/>
      <c r="G506" s="86"/>
      <c r="H506" s="86"/>
      <c r="I506" s="86"/>
      <c r="J506" s="130">
        <f t="shared" si="12"/>
        <v>0</v>
      </c>
    </row>
    <row r="507" spans="1:13" s="81" customFormat="1" ht="12.75" customHeight="1" x14ac:dyDescent="0.3">
      <c r="A507" s="167">
        <v>4391</v>
      </c>
      <c r="B507" s="91" t="s">
        <v>428</v>
      </c>
      <c r="C507" s="86"/>
      <c r="D507" s="86"/>
      <c r="E507" s="86"/>
      <c r="F507" s="86"/>
      <c r="G507" s="86"/>
      <c r="H507" s="86"/>
      <c r="I507" s="86"/>
      <c r="J507" s="130">
        <f t="shared" si="12"/>
        <v>0</v>
      </c>
    </row>
    <row r="508" spans="1:13" s="81" customFormat="1" ht="12.75" customHeight="1" x14ac:dyDescent="0.3">
      <c r="A508" s="168">
        <v>4400</v>
      </c>
      <c r="B508" s="98" t="s">
        <v>536</v>
      </c>
      <c r="C508" s="86"/>
      <c r="D508" s="86"/>
      <c r="E508" s="86"/>
      <c r="F508" s="86"/>
      <c r="G508" s="86"/>
      <c r="H508" s="86"/>
      <c r="I508" s="86"/>
      <c r="J508" s="130">
        <f t="shared" si="12"/>
        <v>0</v>
      </c>
    </row>
    <row r="509" spans="1:13" s="81" customFormat="1" ht="12.75" customHeight="1" x14ac:dyDescent="0.3">
      <c r="A509" s="167">
        <v>441</v>
      </c>
      <c r="B509" s="86"/>
      <c r="C509" s="86"/>
      <c r="D509" s="86"/>
      <c r="E509" s="86"/>
      <c r="F509" s="86"/>
      <c r="G509" s="86"/>
      <c r="H509" s="86"/>
      <c r="I509" s="86"/>
      <c r="J509" s="130">
        <f t="shared" si="12"/>
        <v>0</v>
      </c>
    </row>
    <row r="510" spans="1:13" s="81" customFormat="1" ht="12.75" customHeight="1" x14ac:dyDescent="0.3">
      <c r="A510" s="167">
        <v>4411</v>
      </c>
      <c r="B510" s="86" t="s">
        <v>576</v>
      </c>
      <c r="C510" s="86"/>
      <c r="D510" s="86"/>
      <c r="E510" s="86"/>
      <c r="F510" s="86"/>
      <c r="G510" s="86"/>
      <c r="H510" s="86"/>
      <c r="I510" s="86"/>
      <c r="J510" s="130">
        <f t="shared" si="12"/>
        <v>0</v>
      </c>
    </row>
    <row r="511" spans="1:13" s="81" customFormat="1" ht="12.75" customHeight="1" x14ac:dyDescent="0.3">
      <c r="A511" s="167">
        <v>4412</v>
      </c>
      <c r="B511" s="86" t="s">
        <v>577</v>
      </c>
      <c r="C511" s="130"/>
      <c r="D511" s="212">
        <f>300000-150000-150000</f>
        <v>0</v>
      </c>
      <c r="E511" s="132"/>
      <c r="F511" s="131">
        <f>381643.1-120000</f>
        <v>261643.09999999998</v>
      </c>
      <c r="G511" s="212">
        <f>300000-150000</f>
        <v>150000</v>
      </c>
      <c r="H511" s="130"/>
      <c r="I511" s="130"/>
      <c r="J511" s="130">
        <f t="shared" si="12"/>
        <v>411643.1</v>
      </c>
      <c r="K511" s="45"/>
      <c r="L511" s="45"/>
      <c r="M511" s="45"/>
    </row>
    <row r="512" spans="1:13" s="81" customFormat="1" ht="12.75" customHeight="1" x14ac:dyDescent="0.3">
      <c r="A512" s="167">
        <v>4413</v>
      </c>
      <c r="B512" s="86" t="s">
        <v>578</v>
      </c>
      <c r="C512" s="86"/>
      <c r="D512" s="86"/>
      <c r="E512" s="86"/>
      <c r="F512" s="86"/>
      <c r="G512" s="86"/>
      <c r="H512" s="86"/>
      <c r="I512" s="86"/>
      <c r="J512" s="130">
        <f t="shared" si="12"/>
        <v>0</v>
      </c>
    </row>
    <row r="513" spans="1:13" s="81" customFormat="1" ht="12.75" customHeight="1" x14ac:dyDescent="0.3">
      <c r="A513" s="167">
        <v>4414</v>
      </c>
      <c r="B513" s="86" t="s">
        <v>579</v>
      </c>
      <c r="C513" s="130"/>
      <c r="D513" s="212">
        <f>65000-65000</f>
        <v>0</v>
      </c>
      <c r="E513" s="132"/>
      <c r="F513" s="130"/>
      <c r="G513" s="212">
        <v>65000</v>
      </c>
      <c r="H513" s="130"/>
      <c r="I513" s="130"/>
      <c r="J513" s="130">
        <f t="shared" si="12"/>
        <v>65000</v>
      </c>
      <c r="K513" s="45"/>
      <c r="L513" s="45"/>
      <c r="M513" s="45"/>
    </row>
    <row r="514" spans="1:13" s="81" customFormat="1" ht="12.75" customHeight="1" x14ac:dyDescent="0.3">
      <c r="A514" s="167">
        <v>4415</v>
      </c>
      <c r="B514" s="91" t="s">
        <v>580</v>
      </c>
      <c r="C514" s="86"/>
      <c r="D514" s="86"/>
      <c r="E514" s="86"/>
      <c r="F514" s="86"/>
      <c r="G514" s="86"/>
      <c r="H514" s="86"/>
      <c r="I514" s="86"/>
      <c r="J514" s="130">
        <f t="shared" si="12"/>
        <v>0</v>
      </c>
    </row>
    <row r="515" spans="1:13" s="81" customFormat="1" ht="12.75" customHeight="1" x14ac:dyDescent="0.3">
      <c r="A515" s="167">
        <v>4416</v>
      </c>
      <c r="B515" s="91" t="s">
        <v>581</v>
      </c>
      <c r="C515" s="86"/>
      <c r="D515" s="86"/>
      <c r="E515" s="86"/>
      <c r="F515" s="86"/>
      <c r="G515" s="86"/>
      <c r="H515" s="86"/>
      <c r="I515" s="86"/>
      <c r="J515" s="130">
        <f t="shared" si="12"/>
        <v>0</v>
      </c>
    </row>
    <row r="516" spans="1:13" s="81" customFormat="1" ht="12.75" customHeight="1" x14ac:dyDescent="0.3">
      <c r="A516" s="167">
        <v>4417</v>
      </c>
      <c r="B516" s="91" t="s">
        <v>582</v>
      </c>
      <c r="C516" s="86"/>
      <c r="D516" s="86"/>
      <c r="E516" s="86"/>
      <c r="F516" s="86"/>
      <c r="G516" s="86"/>
      <c r="H516" s="86"/>
      <c r="I516" s="86"/>
      <c r="J516" s="130">
        <f t="shared" si="12"/>
        <v>0</v>
      </c>
    </row>
    <row r="517" spans="1:13" s="81" customFormat="1" ht="12.75" customHeight="1" x14ac:dyDescent="0.3">
      <c r="A517" s="167">
        <v>4418</v>
      </c>
      <c r="B517" s="91" t="s">
        <v>583</v>
      </c>
      <c r="C517" s="86"/>
      <c r="D517" s="86"/>
      <c r="E517" s="86"/>
      <c r="F517" s="86"/>
      <c r="G517" s="86"/>
      <c r="H517" s="86"/>
      <c r="I517" s="86"/>
      <c r="J517" s="130">
        <f t="shared" si="12"/>
        <v>0</v>
      </c>
    </row>
    <row r="518" spans="1:13" s="81" customFormat="1" ht="12.75" customHeight="1" x14ac:dyDescent="0.3">
      <c r="A518" s="169">
        <v>4419</v>
      </c>
      <c r="B518" s="93" t="s">
        <v>584</v>
      </c>
      <c r="C518" s="130"/>
      <c r="D518" s="212">
        <f>65000-45000-20000</f>
        <v>0</v>
      </c>
      <c r="E518" s="132"/>
      <c r="F518" s="130"/>
      <c r="G518" s="131">
        <f>65000-45000</f>
        <v>20000</v>
      </c>
      <c r="H518" s="130"/>
      <c r="I518" s="130"/>
      <c r="J518" s="130">
        <f t="shared" si="12"/>
        <v>20000</v>
      </c>
      <c r="K518" s="45"/>
      <c r="L518" s="45"/>
    </row>
    <row r="519" spans="1:13" s="81" customFormat="1" ht="12.75" customHeight="1" x14ac:dyDescent="0.3">
      <c r="A519" s="169">
        <v>442</v>
      </c>
      <c r="B519" s="93"/>
      <c r="C519" s="86"/>
      <c r="D519" s="86"/>
      <c r="E519" s="86"/>
      <c r="F519" s="86"/>
      <c r="G519" s="86"/>
      <c r="H519" s="86"/>
      <c r="I519" s="86"/>
      <c r="J519" s="130">
        <f t="shared" si="12"/>
        <v>0</v>
      </c>
    </row>
    <row r="520" spans="1:13" s="81" customFormat="1" ht="12.75" customHeight="1" x14ac:dyDescent="0.3">
      <c r="A520" s="169">
        <v>4421</v>
      </c>
      <c r="B520" s="93" t="s">
        <v>585</v>
      </c>
      <c r="C520" s="86"/>
      <c r="D520" s="86"/>
      <c r="E520" s="86"/>
      <c r="F520" s="86"/>
      <c r="G520" s="86"/>
      <c r="H520" s="86"/>
      <c r="I520" s="86"/>
      <c r="J520" s="130">
        <f t="shared" si="12"/>
        <v>0</v>
      </c>
    </row>
    <row r="521" spans="1:13" s="81" customFormat="1" ht="12.75" customHeight="1" x14ac:dyDescent="0.3">
      <c r="A521" s="169">
        <v>4422</v>
      </c>
      <c r="B521" s="93" t="s">
        <v>586</v>
      </c>
      <c r="C521" s="130"/>
      <c r="D521" s="132"/>
      <c r="E521" s="132"/>
      <c r="F521" s="130"/>
      <c r="G521" s="132">
        <v>97500</v>
      </c>
      <c r="H521" s="130"/>
      <c r="I521" s="130"/>
      <c r="J521" s="130">
        <f t="shared" si="12"/>
        <v>97500</v>
      </c>
      <c r="K521" s="45"/>
      <c r="L521" s="45"/>
    </row>
    <row r="522" spans="1:13" s="81" customFormat="1" ht="12.75" customHeight="1" x14ac:dyDescent="0.3">
      <c r="A522" s="169">
        <v>4423</v>
      </c>
      <c r="B522" s="93" t="s">
        <v>587</v>
      </c>
      <c r="C522" s="86"/>
      <c r="D522" s="86"/>
      <c r="E522" s="86"/>
      <c r="F522" s="86"/>
      <c r="G522" s="86"/>
      <c r="H522" s="86"/>
      <c r="I522" s="86"/>
      <c r="J522" s="130">
        <f t="shared" si="12"/>
        <v>0</v>
      </c>
    </row>
    <row r="523" spans="1:13" s="81" customFormat="1" ht="12.75" customHeight="1" x14ac:dyDescent="0.3">
      <c r="A523" s="169">
        <v>4424</v>
      </c>
      <c r="B523" s="91" t="s">
        <v>546</v>
      </c>
      <c r="C523" s="86"/>
      <c r="D523" s="86"/>
      <c r="E523" s="86"/>
      <c r="F523" s="86"/>
      <c r="G523" s="86"/>
      <c r="H523" s="86"/>
      <c r="I523" s="86"/>
      <c r="J523" s="130">
        <f t="shared" si="12"/>
        <v>0</v>
      </c>
    </row>
    <row r="524" spans="1:13" s="81" customFormat="1" ht="12.75" customHeight="1" x14ac:dyDescent="0.3">
      <c r="A524" s="169">
        <v>443</v>
      </c>
      <c r="B524" s="93"/>
      <c r="C524" s="86"/>
      <c r="D524" s="86"/>
      <c r="E524" s="86"/>
      <c r="F524" s="86"/>
      <c r="G524" s="86"/>
      <c r="H524" s="86"/>
      <c r="I524" s="86"/>
      <c r="J524" s="130">
        <f t="shared" si="12"/>
        <v>0</v>
      </c>
    </row>
    <row r="525" spans="1:13" s="81" customFormat="1" ht="12.75" customHeight="1" x14ac:dyDescent="0.3">
      <c r="A525" s="169">
        <v>4431</v>
      </c>
      <c r="B525" s="93" t="s">
        <v>588</v>
      </c>
      <c r="C525" s="86"/>
      <c r="D525" s="86"/>
      <c r="E525" s="86"/>
      <c r="F525" s="86"/>
      <c r="G525" s="86"/>
      <c r="H525" s="86"/>
      <c r="I525" s="86"/>
      <c r="J525" s="130">
        <f t="shared" si="12"/>
        <v>0</v>
      </c>
    </row>
    <row r="526" spans="1:13" s="81" customFormat="1" ht="12.75" customHeight="1" x14ac:dyDescent="0.3">
      <c r="A526" s="169">
        <v>4432</v>
      </c>
      <c r="B526" s="94" t="s">
        <v>589</v>
      </c>
      <c r="C526" s="86"/>
      <c r="D526" s="86"/>
      <c r="E526" s="86"/>
      <c r="F526" s="86"/>
      <c r="G526" s="86"/>
      <c r="H526" s="86"/>
      <c r="I526" s="86"/>
      <c r="J526" s="130">
        <f t="shared" si="12"/>
        <v>0</v>
      </c>
    </row>
    <row r="527" spans="1:13" s="81" customFormat="1" ht="12.75" customHeight="1" x14ac:dyDescent="0.3">
      <c r="A527" s="169">
        <v>4433</v>
      </c>
      <c r="B527" s="94" t="s">
        <v>590</v>
      </c>
      <c r="C527" s="86"/>
      <c r="D527" s="86"/>
      <c r="E527" s="86"/>
      <c r="F527" s="86"/>
      <c r="G527" s="86"/>
      <c r="H527" s="86"/>
      <c r="I527" s="86"/>
      <c r="J527" s="130">
        <f t="shared" si="12"/>
        <v>0</v>
      </c>
    </row>
    <row r="528" spans="1:13" s="81" customFormat="1" ht="12.75" customHeight="1" x14ac:dyDescent="0.3">
      <c r="A528" s="169">
        <v>444</v>
      </c>
      <c r="B528" s="93"/>
      <c r="C528" s="86"/>
      <c r="D528" s="86"/>
      <c r="E528" s="86"/>
      <c r="F528" s="86"/>
      <c r="G528" s="86"/>
      <c r="H528" s="86"/>
      <c r="I528" s="86"/>
      <c r="J528" s="130">
        <f t="shared" si="12"/>
        <v>0</v>
      </c>
    </row>
    <row r="529" spans="1:10" s="81" customFormat="1" ht="12.75" customHeight="1" x14ac:dyDescent="0.3">
      <c r="A529" s="169">
        <v>4441</v>
      </c>
      <c r="B529" s="93" t="s">
        <v>591</v>
      </c>
      <c r="C529" s="86"/>
      <c r="D529" s="86"/>
      <c r="E529" s="86"/>
      <c r="F529" s="86"/>
      <c r="G529" s="86"/>
      <c r="H529" s="86"/>
      <c r="I529" s="86"/>
      <c r="J529" s="130">
        <f t="shared" si="12"/>
        <v>0</v>
      </c>
    </row>
    <row r="530" spans="1:10" s="81" customFormat="1" ht="12.75" customHeight="1" x14ac:dyDescent="0.3">
      <c r="A530" s="169">
        <v>4442</v>
      </c>
      <c r="B530" s="94" t="s">
        <v>592</v>
      </c>
      <c r="C530" s="86"/>
      <c r="D530" s="86"/>
      <c r="E530" s="86"/>
      <c r="F530" s="86"/>
      <c r="G530" s="86"/>
      <c r="H530" s="86"/>
      <c r="I530" s="86"/>
      <c r="J530" s="130">
        <f t="shared" si="12"/>
        <v>0</v>
      </c>
    </row>
    <row r="531" spans="1:10" s="81" customFormat="1" ht="12.75" customHeight="1" x14ac:dyDescent="0.3">
      <c r="A531" s="169">
        <v>4443</v>
      </c>
      <c r="B531" s="93" t="s">
        <v>593</v>
      </c>
      <c r="C531" s="86"/>
      <c r="D531" s="86"/>
      <c r="E531" s="86"/>
      <c r="F531" s="86"/>
      <c r="G531" s="86"/>
      <c r="H531" s="86"/>
      <c r="I531" s="86"/>
      <c r="J531" s="130">
        <f t="shared" si="12"/>
        <v>0</v>
      </c>
    </row>
    <row r="532" spans="1:10" s="81" customFormat="1" ht="12.75" customHeight="1" x14ac:dyDescent="0.3">
      <c r="A532" s="169">
        <v>4444</v>
      </c>
      <c r="B532" s="93" t="s">
        <v>594</v>
      </c>
      <c r="C532" s="86"/>
      <c r="D532" s="86"/>
      <c r="E532" s="86"/>
      <c r="F532" s="86"/>
      <c r="G532" s="86"/>
      <c r="H532" s="86"/>
      <c r="I532" s="86"/>
      <c r="J532" s="130">
        <f t="shared" si="12"/>
        <v>0</v>
      </c>
    </row>
    <row r="533" spans="1:10" s="81" customFormat="1" ht="12.75" customHeight="1" x14ac:dyDescent="0.3">
      <c r="A533" s="169">
        <v>4445</v>
      </c>
      <c r="B533" s="94" t="s">
        <v>595</v>
      </c>
      <c r="C533" s="86"/>
      <c r="D533" s="86"/>
      <c r="E533" s="86"/>
      <c r="F533" s="86"/>
      <c r="G533" s="86"/>
      <c r="H533" s="86"/>
      <c r="I533" s="86"/>
      <c r="J533" s="130">
        <f t="shared" si="12"/>
        <v>0</v>
      </c>
    </row>
    <row r="534" spans="1:10" s="81" customFormat="1" ht="12.75" customHeight="1" x14ac:dyDescent="0.3">
      <c r="A534" s="169">
        <v>4446</v>
      </c>
      <c r="B534" s="94" t="s">
        <v>596</v>
      </c>
      <c r="C534" s="86"/>
      <c r="D534" s="86"/>
      <c r="E534" s="86"/>
      <c r="F534" s="86"/>
      <c r="G534" s="86"/>
      <c r="H534" s="86"/>
      <c r="I534" s="86"/>
      <c r="J534" s="130">
        <f t="shared" si="12"/>
        <v>0</v>
      </c>
    </row>
    <row r="535" spans="1:10" s="81" customFormat="1" ht="12.75" customHeight="1" x14ac:dyDescent="0.3">
      <c r="A535" s="169">
        <v>445</v>
      </c>
      <c r="B535" s="93"/>
      <c r="C535" s="86"/>
      <c r="D535" s="86"/>
      <c r="E535" s="86"/>
      <c r="F535" s="86"/>
      <c r="G535" s="86"/>
      <c r="H535" s="86"/>
      <c r="I535" s="86"/>
      <c r="J535" s="130">
        <f t="shared" si="12"/>
        <v>0</v>
      </c>
    </row>
    <row r="536" spans="1:10" s="81" customFormat="1" ht="12.75" customHeight="1" x14ac:dyDescent="0.3">
      <c r="A536" s="169">
        <v>4451</v>
      </c>
      <c r="B536" s="93" t="s">
        <v>538</v>
      </c>
      <c r="C536" s="86"/>
      <c r="D536" s="86"/>
      <c r="E536" s="86">
        <v>30000</v>
      </c>
      <c r="F536" s="86"/>
      <c r="G536" s="86"/>
      <c r="H536" s="86"/>
      <c r="I536" s="86"/>
      <c r="J536" s="130">
        <f t="shared" si="12"/>
        <v>30000</v>
      </c>
    </row>
    <row r="537" spans="1:10" s="81" customFormat="1" ht="12.75" customHeight="1" x14ac:dyDescent="0.3">
      <c r="A537" s="169">
        <v>4452</v>
      </c>
      <c r="B537" s="93" t="s">
        <v>597</v>
      </c>
      <c r="C537" s="86"/>
      <c r="D537" s="86"/>
      <c r="E537" s="86"/>
      <c r="F537" s="86"/>
      <c r="G537" s="86"/>
      <c r="H537" s="86"/>
      <c r="I537" s="86"/>
      <c r="J537" s="130">
        <f t="shared" si="12"/>
        <v>0</v>
      </c>
    </row>
    <row r="538" spans="1:10" s="81" customFormat="1" ht="12.75" customHeight="1" x14ac:dyDescent="0.3">
      <c r="A538" s="169">
        <v>4453</v>
      </c>
      <c r="B538" s="93" t="s">
        <v>598</v>
      </c>
      <c r="C538" s="86"/>
      <c r="D538" s="86"/>
      <c r="E538" s="86"/>
      <c r="F538" s="86"/>
      <c r="G538" s="86"/>
      <c r="H538" s="86"/>
      <c r="I538" s="86"/>
      <c r="J538" s="130">
        <f t="shared" si="12"/>
        <v>0</v>
      </c>
    </row>
    <row r="539" spans="1:10" s="81" customFormat="1" ht="12.75" customHeight="1" x14ac:dyDescent="0.3">
      <c r="A539" s="169">
        <v>4454</v>
      </c>
      <c r="B539" s="93" t="s">
        <v>599</v>
      </c>
      <c r="C539" s="86"/>
      <c r="D539" s="86"/>
      <c r="E539" s="86"/>
      <c r="F539" s="86"/>
      <c r="G539" s="86"/>
      <c r="H539" s="86"/>
      <c r="I539" s="86"/>
      <c r="J539" s="130">
        <f t="shared" si="12"/>
        <v>0</v>
      </c>
    </row>
    <row r="540" spans="1:10" s="81" customFormat="1" ht="12.75" customHeight="1" x14ac:dyDescent="0.3">
      <c r="A540" s="169">
        <v>4455</v>
      </c>
      <c r="B540" s="94" t="s">
        <v>600</v>
      </c>
      <c r="C540" s="86"/>
      <c r="D540" s="86"/>
      <c r="E540" s="86"/>
      <c r="F540" s="86"/>
      <c r="G540" s="86"/>
      <c r="H540" s="86"/>
      <c r="I540" s="86"/>
      <c r="J540" s="130">
        <f t="shared" si="12"/>
        <v>0</v>
      </c>
    </row>
    <row r="541" spans="1:10" s="81" customFormat="1" ht="12.75" customHeight="1" x14ac:dyDescent="0.3">
      <c r="A541" s="169">
        <v>446</v>
      </c>
      <c r="B541" s="93" t="s">
        <v>601</v>
      </c>
      <c r="C541" s="86"/>
      <c r="D541" s="86"/>
      <c r="E541" s="86"/>
      <c r="F541" s="86"/>
      <c r="G541" s="86"/>
      <c r="H541" s="86"/>
      <c r="I541" s="86"/>
      <c r="J541" s="130">
        <f t="shared" si="12"/>
        <v>0</v>
      </c>
    </row>
    <row r="542" spans="1:10" s="81" customFormat="1" ht="12.75" customHeight="1" x14ac:dyDescent="0.3">
      <c r="A542" s="169">
        <v>4461</v>
      </c>
      <c r="B542" s="93" t="s">
        <v>601</v>
      </c>
      <c r="C542" s="86"/>
      <c r="D542" s="86"/>
      <c r="E542" s="86"/>
      <c r="F542" s="86"/>
      <c r="G542" s="86"/>
      <c r="H542" s="86"/>
      <c r="I542" s="86"/>
      <c r="J542" s="130">
        <f t="shared" si="12"/>
        <v>0</v>
      </c>
    </row>
    <row r="543" spans="1:10" s="81" customFormat="1" ht="12.75" customHeight="1" x14ac:dyDescent="0.3">
      <c r="A543" s="169">
        <v>447</v>
      </c>
      <c r="B543" s="93" t="s">
        <v>602</v>
      </c>
      <c r="C543" s="86"/>
      <c r="D543" s="86"/>
      <c r="E543" s="86"/>
      <c r="F543" s="86"/>
      <c r="G543" s="86"/>
      <c r="H543" s="86"/>
      <c r="I543" s="86"/>
      <c r="J543" s="130">
        <f t="shared" si="12"/>
        <v>0</v>
      </c>
    </row>
    <row r="544" spans="1:10" s="81" customFormat="1" ht="12.75" customHeight="1" x14ac:dyDescent="0.3">
      <c r="A544" s="169">
        <v>4471</v>
      </c>
      <c r="B544" s="93" t="s">
        <v>602</v>
      </c>
      <c r="C544" s="86"/>
      <c r="D544" s="86"/>
      <c r="E544" s="86"/>
      <c r="F544" s="86"/>
      <c r="G544" s="86"/>
      <c r="H544" s="86"/>
      <c r="I544" s="86"/>
      <c r="J544" s="130">
        <f t="shared" si="12"/>
        <v>0</v>
      </c>
    </row>
    <row r="545" spans="1:10" s="81" customFormat="1" ht="12.75" customHeight="1" x14ac:dyDescent="0.3">
      <c r="A545" s="169">
        <v>448</v>
      </c>
      <c r="B545" s="93" t="s">
        <v>603</v>
      </c>
      <c r="C545" s="86"/>
      <c r="D545" s="86"/>
      <c r="E545" s="86"/>
      <c r="F545" s="86"/>
      <c r="G545" s="86"/>
      <c r="H545" s="86"/>
      <c r="I545" s="86"/>
      <c r="J545" s="130">
        <f t="shared" si="12"/>
        <v>0</v>
      </c>
    </row>
    <row r="546" spans="1:10" s="81" customFormat="1" ht="12.75" customHeight="1" x14ac:dyDescent="0.3">
      <c r="A546" s="169">
        <v>4481</v>
      </c>
      <c r="B546" s="93" t="s">
        <v>603</v>
      </c>
      <c r="C546" s="86"/>
      <c r="D546" s="86"/>
      <c r="E546" s="86"/>
      <c r="F546" s="86"/>
      <c r="G546" s="86"/>
      <c r="H546" s="86"/>
      <c r="I546" s="86"/>
      <c r="J546" s="130">
        <f t="shared" si="12"/>
        <v>0</v>
      </c>
    </row>
    <row r="547" spans="1:10" s="81" customFormat="1" ht="12.75" customHeight="1" x14ac:dyDescent="0.3">
      <c r="A547" s="169">
        <v>4482</v>
      </c>
      <c r="B547" s="93" t="s">
        <v>604</v>
      </c>
      <c r="C547" s="86"/>
      <c r="D547" s="86"/>
      <c r="E547" s="86"/>
      <c r="F547" s="86"/>
      <c r="G547" s="86"/>
      <c r="H547" s="86"/>
      <c r="I547" s="86"/>
      <c r="J547" s="130">
        <f t="shared" si="12"/>
        <v>0</v>
      </c>
    </row>
    <row r="548" spans="1:10" s="81" customFormat="1" ht="12.75" customHeight="1" x14ac:dyDescent="0.3">
      <c r="A548" s="170">
        <v>4500</v>
      </c>
      <c r="B548" s="95" t="s">
        <v>547</v>
      </c>
      <c r="C548" s="86"/>
      <c r="D548" s="86"/>
      <c r="E548" s="86"/>
      <c r="F548" s="86"/>
      <c r="G548" s="86"/>
      <c r="H548" s="86"/>
      <c r="I548" s="86"/>
      <c r="J548" s="130">
        <f t="shared" si="12"/>
        <v>0</v>
      </c>
    </row>
    <row r="549" spans="1:10" s="81" customFormat="1" ht="12.75" customHeight="1" x14ac:dyDescent="0.3">
      <c r="A549" s="167">
        <v>451</v>
      </c>
      <c r="B549" s="86" t="s">
        <v>548</v>
      </c>
      <c r="C549" s="86"/>
      <c r="D549" s="86"/>
      <c r="E549" s="86"/>
      <c r="F549" s="86"/>
      <c r="G549" s="86"/>
      <c r="H549" s="86"/>
      <c r="I549" s="86"/>
      <c r="J549" s="130">
        <f t="shared" si="12"/>
        <v>0</v>
      </c>
    </row>
    <row r="550" spans="1:10" s="81" customFormat="1" ht="12.75" customHeight="1" x14ac:dyDescent="0.3">
      <c r="A550" s="167">
        <v>4511</v>
      </c>
      <c r="B550" s="86" t="s">
        <v>549</v>
      </c>
      <c r="C550" s="86"/>
      <c r="D550" s="86"/>
      <c r="E550" s="86"/>
      <c r="F550" s="86"/>
      <c r="G550" s="86"/>
      <c r="H550" s="86"/>
      <c r="I550" s="86"/>
      <c r="J550" s="130">
        <f t="shared" si="12"/>
        <v>0</v>
      </c>
    </row>
    <row r="551" spans="1:10" s="81" customFormat="1" ht="12.75" customHeight="1" x14ac:dyDescent="0.3">
      <c r="A551" s="167">
        <v>452</v>
      </c>
      <c r="B551" s="86" t="s">
        <v>550</v>
      </c>
      <c r="C551" s="86"/>
      <c r="D551" s="86"/>
      <c r="E551" s="86"/>
      <c r="F551" s="86"/>
      <c r="G551" s="86"/>
      <c r="H551" s="86"/>
      <c r="I551" s="86"/>
      <c r="J551" s="130">
        <f t="shared" si="12"/>
        <v>0</v>
      </c>
    </row>
    <row r="552" spans="1:10" s="81" customFormat="1" ht="12.75" customHeight="1" x14ac:dyDescent="0.3">
      <c r="A552" s="167">
        <v>4521</v>
      </c>
      <c r="B552" s="91" t="s">
        <v>550</v>
      </c>
      <c r="C552" s="86"/>
      <c r="D552" s="86"/>
      <c r="E552" s="86"/>
      <c r="F552" s="86"/>
      <c r="G552" s="86"/>
      <c r="H552" s="86"/>
      <c r="I552" s="86"/>
      <c r="J552" s="130">
        <f t="shared" si="12"/>
        <v>0</v>
      </c>
    </row>
    <row r="553" spans="1:10" s="81" customFormat="1" ht="12.75" customHeight="1" x14ac:dyDescent="0.3">
      <c r="A553" s="167">
        <v>459</v>
      </c>
      <c r="B553" s="91" t="s">
        <v>551</v>
      </c>
      <c r="C553" s="86"/>
      <c r="D553" s="86"/>
      <c r="E553" s="86"/>
      <c r="F553" s="86"/>
      <c r="G553" s="86"/>
      <c r="H553" s="86"/>
      <c r="I553" s="86"/>
      <c r="J553" s="130">
        <f t="shared" si="12"/>
        <v>0</v>
      </c>
    </row>
    <row r="554" spans="1:10" s="81" customFormat="1" ht="12.75" customHeight="1" x14ac:dyDescent="0.3">
      <c r="A554" s="167">
        <v>4591</v>
      </c>
      <c r="B554" s="91" t="s">
        <v>552</v>
      </c>
      <c r="C554" s="86"/>
      <c r="D554" s="86"/>
      <c r="E554" s="86"/>
      <c r="F554" s="86"/>
      <c r="G554" s="86"/>
      <c r="H554" s="86"/>
      <c r="I554" s="86"/>
      <c r="J554" s="130">
        <f t="shared" ref="J554:J598" si="13">SUM(C554:I554)</f>
        <v>0</v>
      </c>
    </row>
    <row r="555" spans="1:10" s="81" customFormat="1" ht="12.75" customHeight="1" x14ac:dyDescent="0.3">
      <c r="A555" s="168">
        <v>4600</v>
      </c>
      <c r="B555" s="92" t="s">
        <v>553</v>
      </c>
      <c r="C555" s="86"/>
      <c r="D555" s="86"/>
      <c r="E555" s="86"/>
      <c r="F555" s="86"/>
      <c r="G555" s="86"/>
      <c r="H555" s="86"/>
      <c r="I555" s="86"/>
      <c r="J555" s="130">
        <f t="shared" si="13"/>
        <v>0</v>
      </c>
    </row>
    <row r="556" spans="1:10" s="81" customFormat="1" ht="12.75" customHeight="1" x14ac:dyDescent="0.3">
      <c r="A556" s="167">
        <v>461</v>
      </c>
      <c r="B556" s="91" t="s">
        <v>554</v>
      </c>
      <c r="C556" s="86"/>
      <c r="D556" s="86"/>
      <c r="E556" s="86"/>
      <c r="F556" s="86"/>
      <c r="G556" s="86"/>
      <c r="H556" s="86"/>
      <c r="I556" s="86"/>
      <c r="J556" s="130">
        <f t="shared" si="13"/>
        <v>0</v>
      </c>
    </row>
    <row r="557" spans="1:10" s="81" customFormat="1" ht="12.75" customHeight="1" x14ac:dyDescent="0.3">
      <c r="A557" s="167">
        <v>4611</v>
      </c>
      <c r="B557" s="96" t="s">
        <v>555</v>
      </c>
      <c r="C557" s="86"/>
      <c r="D557" s="86"/>
      <c r="E557" s="86"/>
      <c r="F557" s="86"/>
      <c r="G557" s="86"/>
      <c r="H557" s="86"/>
      <c r="I557" s="86"/>
      <c r="J557" s="130">
        <f t="shared" si="13"/>
        <v>0</v>
      </c>
    </row>
    <row r="558" spans="1:10" s="81" customFormat="1" ht="12.75" customHeight="1" x14ac:dyDescent="0.3">
      <c r="A558" s="167">
        <v>4612</v>
      </c>
      <c r="B558" s="91" t="s">
        <v>556</v>
      </c>
      <c r="C558" s="86"/>
      <c r="D558" s="86"/>
      <c r="E558" s="86"/>
      <c r="F558" s="86"/>
      <c r="G558" s="86"/>
      <c r="H558" s="86"/>
      <c r="I558" s="86"/>
      <c r="J558" s="130">
        <f t="shared" si="13"/>
        <v>0</v>
      </c>
    </row>
    <row r="559" spans="1:10" s="81" customFormat="1" ht="12.75" customHeight="1" x14ac:dyDescent="0.3">
      <c r="A559" s="167">
        <v>4613</v>
      </c>
      <c r="B559" s="97" t="s">
        <v>557</v>
      </c>
      <c r="C559" s="86"/>
      <c r="D559" s="86"/>
      <c r="E559" s="86"/>
      <c r="F559" s="86"/>
      <c r="G559" s="86"/>
      <c r="H559" s="86"/>
      <c r="I559" s="86"/>
      <c r="J559" s="130">
        <f t="shared" si="13"/>
        <v>0</v>
      </c>
    </row>
    <row r="560" spans="1:10" s="81" customFormat="1" ht="12.75" customHeight="1" x14ac:dyDescent="0.3">
      <c r="A560" s="167">
        <v>4614</v>
      </c>
      <c r="B560" s="97" t="s">
        <v>558</v>
      </c>
      <c r="C560" s="86"/>
      <c r="D560" s="86"/>
      <c r="E560" s="86"/>
      <c r="F560" s="86"/>
      <c r="G560" s="86"/>
      <c r="H560" s="86"/>
      <c r="I560" s="86"/>
      <c r="J560" s="130">
        <f t="shared" si="13"/>
        <v>0</v>
      </c>
    </row>
    <row r="561" spans="1:10" s="81" customFormat="1" ht="12.75" customHeight="1" x14ac:dyDescent="0.3">
      <c r="A561" s="167">
        <v>4615</v>
      </c>
      <c r="B561" s="91" t="s">
        <v>559</v>
      </c>
      <c r="C561" s="86"/>
      <c r="D561" s="86"/>
      <c r="E561" s="86"/>
      <c r="F561" s="86"/>
      <c r="G561" s="86"/>
      <c r="H561" s="86"/>
      <c r="I561" s="86"/>
      <c r="J561" s="130">
        <f t="shared" si="13"/>
        <v>0</v>
      </c>
    </row>
    <row r="562" spans="1:10" s="81" customFormat="1" ht="12.75" customHeight="1" x14ac:dyDescent="0.3">
      <c r="A562" s="167">
        <v>4616</v>
      </c>
      <c r="B562" s="91" t="s">
        <v>560</v>
      </c>
      <c r="C562" s="86"/>
      <c r="D562" s="86"/>
      <c r="E562" s="86"/>
      <c r="F562" s="86"/>
      <c r="G562" s="86"/>
      <c r="H562" s="86"/>
      <c r="I562" s="86"/>
      <c r="J562" s="130">
        <f t="shared" si="13"/>
        <v>0</v>
      </c>
    </row>
    <row r="563" spans="1:10" s="81" customFormat="1" ht="12.75" customHeight="1" x14ac:dyDescent="0.3">
      <c r="A563" s="167">
        <v>4617</v>
      </c>
      <c r="B563" s="91" t="s">
        <v>561</v>
      </c>
      <c r="C563" s="86"/>
      <c r="D563" s="86"/>
      <c r="E563" s="86"/>
      <c r="F563" s="86"/>
      <c r="G563" s="86"/>
      <c r="H563" s="86"/>
      <c r="I563" s="86"/>
      <c r="J563" s="130">
        <f t="shared" si="13"/>
        <v>0</v>
      </c>
    </row>
    <row r="564" spans="1:10" s="81" customFormat="1" ht="12.75" customHeight="1" x14ac:dyDescent="0.3">
      <c r="A564" s="167">
        <v>4618</v>
      </c>
      <c r="B564" s="91" t="s">
        <v>562</v>
      </c>
      <c r="C564" s="86"/>
      <c r="D564" s="86"/>
      <c r="E564" s="86"/>
      <c r="F564" s="86"/>
      <c r="G564" s="86"/>
      <c r="H564" s="86"/>
      <c r="I564" s="86"/>
      <c r="J564" s="130">
        <f t="shared" si="13"/>
        <v>0</v>
      </c>
    </row>
    <row r="565" spans="1:10" s="81" customFormat="1" ht="12.75" customHeight="1" x14ac:dyDescent="0.3">
      <c r="A565" s="167">
        <v>4619</v>
      </c>
      <c r="B565" s="91" t="s">
        <v>563</v>
      </c>
      <c r="C565" s="86"/>
      <c r="D565" s="86"/>
      <c r="E565" s="86"/>
      <c r="F565" s="86"/>
      <c r="G565" s="86"/>
      <c r="H565" s="86"/>
      <c r="I565" s="86"/>
      <c r="J565" s="130">
        <f t="shared" si="13"/>
        <v>0</v>
      </c>
    </row>
    <row r="566" spans="1:10" s="81" customFormat="1" ht="12.75" customHeight="1" x14ac:dyDescent="0.3">
      <c r="A566" s="167">
        <v>462</v>
      </c>
      <c r="B566" s="91" t="s">
        <v>564</v>
      </c>
      <c r="C566" s="86"/>
      <c r="D566" s="86"/>
      <c r="E566" s="86"/>
      <c r="F566" s="86"/>
      <c r="G566" s="86"/>
      <c r="H566" s="86"/>
      <c r="I566" s="86"/>
      <c r="J566" s="130">
        <f t="shared" si="13"/>
        <v>0</v>
      </c>
    </row>
    <row r="567" spans="1:10" s="81" customFormat="1" ht="12.75" customHeight="1" x14ac:dyDescent="0.3">
      <c r="A567" s="168">
        <v>4621</v>
      </c>
      <c r="B567" s="91" t="s">
        <v>565</v>
      </c>
      <c r="C567" s="86"/>
      <c r="D567" s="86"/>
      <c r="E567" s="86"/>
      <c r="F567" s="86"/>
      <c r="G567" s="86"/>
      <c r="H567" s="86"/>
      <c r="I567" s="86"/>
      <c r="J567" s="130">
        <f t="shared" si="13"/>
        <v>0</v>
      </c>
    </row>
    <row r="568" spans="1:10" s="81" customFormat="1" ht="12.75" customHeight="1" x14ac:dyDescent="0.3">
      <c r="A568" s="168">
        <v>463</v>
      </c>
      <c r="B568" s="91" t="s">
        <v>566</v>
      </c>
      <c r="C568" s="86"/>
      <c r="D568" s="86"/>
      <c r="E568" s="86"/>
      <c r="F568" s="86"/>
      <c r="G568" s="86"/>
      <c r="H568" s="86"/>
      <c r="I568" s="86"/>
      <c r="J568" s="130">
        <f t="shared" si="13"/>
        <v>0</v>
      </c>
    </row>
    <row r="569" spans="1:10" s="81" customFormat="1" ht="12.75" customHeight="1" x14ac:dyDescent="0.3">
      <c r="A569" s="167">
        <v>4631</v>
      </c>
      <c r="B569" s="91" t="s">
        <v>567</v>
      </c>
      <c r="C569" s="86"/>
      <c r="D569" s="86"/>
      <c r="E569" s="86"/>
      <c r="F569" s="86"/>
      <c r="G569" s="86"/>
      <c r="H569" s="86"/>
      <c r="I569" s="86"/>
      <c r="J569" s="130">
        <f t="shared" si="13"/>
        <v>0</v>
      </c>
    </row>
    <row r="570" spans="1:10" s="81" customFormat="1" ht="12.75" customHeight="1" x14ac:dyDescent="0.3">
      <c r="A570" s="167">
        <v>464</v>
      </c>
      <c r="B570" s="91" t="s">
        <v>569</v>
      </c>
      <c r="C570" s="86"/>
      <c r="D570" s="86"/>
      <c r="E570" s="86"/>
      <c r="F570" s="86"/>
      <c r="G570" s="86"/>
      <c r="H570" s="86"/>
      <c r="I570" s="86"/>
      <c r="J570" s="130">
        <f t="shared" si="13"/>
        <v>0</v>
      </c>
    </row>
    <row r="571" spans="1:10" s="81" customFormat="1" ht="12.75" customHeight="1" x14ac:dyDescent="0.3">
      <c r="A571" s="167">
        <v>4641</v>
      </c>
      <c r="B571" s="91" t="s">
        <v>569</v>
      </c>
      <c r="C571" s="86"/>
      <c r="D571" s="86"/>
      <c r="E571" s="86"/>
      <c r="F571" s="86"/>
      <c r="G571" s="86"/>
      <c r="H571" s="86"/>
      <c r="I571" s="86"/>
      <c r="J571" s="130">
        <f t="shared" si="13"/>
        <v>0</v>
      </c>
    </row>
    <row r="572" spans="1:10" s="81" customFormat="1" ht="12.75" customHeight="1" x14ac:dyDescent="0.3">
      <c r="A572" s="167">
        <v>465</v>
      </c>
      <c r="B572" s="91" t="s">
        <v>570</v>
      </c>
      <c r="C572" s="86"/>
      <c r="D572" s="86"/>
      <c r="E572" s="86"/>
      <c r="F572" s="86"/>
      <c r="G572" s="86"/>
      <c r="H572" s="86"/>
      <c r="I572" s="86"/>
      <c r="J572" s="130">
        <f t="shared" si="13"/>
        <v>0</v>
      </c>
    </row>
    <row r="573" spans="1:10" s="81" customFormat="1" ht="12.75" customHeight="1" x14ac:dyDescent="0.3">
      <c r="A573" s="167">
        <v>4651</v>
      </c>
      <c r="B573" s="91" t="s">
        <v>570</v>
      </c>
      <c r="C573" s="86"/>
      <c r="D573" s="86"/>
      <c r="E573" s="86"/>
      <c r="F573" s="86"/>
      <c r="G573" s="86"/>
      <c r="H573" s="86"/>
      <c r="I573" s="86"/>
      <c r="J573" s="130">
        <f t="shared" si="13"/>
        <v>0</v>
      </c>
    </row>
    <row r="574" spans="1:10" s="81" customFormat="1" ht="12.75" customHeight="1" x14ac:dyDescent="0.3">
      <c r="A574" s="167">
        <v>466</v>
      </c>
      <c r="B574" s="91" t="s">
        <v>571</v>
      </c>
      <c r="C574" s="86"/>
      <c r="D574" s="86"/>
      <c r="E574" s="86"/>
      <c r="F574" s="86"/>
      <c r="G574" s="86"/>
      <c r="H574" s="86"/>
      <c r="I574" s="86"/>
      <c r="J574" s="130">
        <f t="shared" si="13"/>
        <v>0</v>
      </c>
    </row>
    <row r="575" spans="1:10" s="81" customFormat="1" ht="27.75" x14ac:dyDescent="0.3">
      <c r="A575" s="167">
        <v>4661</v>
      </c>
      <c r="B575" s="91" t="s">
        <v>572</v>
      </c>
      <c r="C575" s="86"/>
      <c r="D575" s="86"/>
      <c r="E575" s="86"/>
      <c r="F575" s="86"/>
      <c r="G575" s="86"/>
      <c r="H575" s="86"/>
      <c r="I575" s="86"/>
      <c r="J575" s="130">
        <f t="shared" si="13"/>
        <v>0</v>
      </c>
    </row>
    <row r="576" spans="1:10" s="81" customFormat="1" ht="16.5" x14ac:dyDescent="0.3">
      <c r="A576" s="167">
        <v>469</v>
      </c>
      <c r="B576" s="91" t="s">
        <v>573</v>
      </c>
      <c r="C576" s="86"/>
      <c r="D576" s="86"/>
      <c r="E576" s="86"/>
      <c r="F576" s="86"/>
      <c r="G576" s="86"/>
      <c r="H576" s="86"/>
      <c r="I576" s="86"/>
      <c r="J576" s="130">
        <f t="shared" si="13"/>
        <v>0</v>
      </c>
    </row>
    <row r="577" spans="1:10" s="81" customFormat="1" ht="16.5" x14ac:dyDescent="0.3">
      <c r="A577" s="167">
        <v>4691</v>
      </c>
      <c r="B577" s="91" t="s">
        <v>573</v>
      </c>
      <c r="C577" s="86"/>
      <c r="D577" s="86"/>
      <c r="E577" s="86"/>
      <c r="F577" s="86"/>
      <c r="G577" s="86"/>
      <c r="H577" s="86"/>
      <c r="I577" s="86"/>
      <c r="J577" s="130">
        <f t="shared" si="13"/>
        <v>0</v>
      </c>
    </row>
    <row r="578" spans="1:10" s="81" customFormat="1" ht="16.5" x14ac:dyDescent="0.3">
      <c r="A578" s="168">
        <v>4700</v>
      </c>
      <c r="B578" s="92" t="s">
        <v>429</v>
      </c>
      <c r="C578" s="86"/>
      <c r="D578" s="86"/>
      <c r="E578" s="86"/>
      <c r="F578" s="86"/>
      <c r="G578" s="86"/>
      <c r="H578" s="86"/>
      <c r="I578" s="86"/>
      <c r="J578" s="130">
        <f t="shared" si="13"/>
        <v>0</v>
      </c>
    </row>
    <row r="579" spans="1:10" s="81" customFormat="1" ht="16.5" x14ac:dyDescent="0.3">
      <c r="A579" s="167">
        <v>471</v>
      </c>
      <c r="B579" s="91" t="s">
        <v>430</v>
      </c>
      <c r="C579" s="86"/>
      <c r="D579" s="86"/>
      <c r="E579" s="86"/>
      <c r="F579" s="86"/>
      <c r="G579" s="86"/>
      <c r="H579" s="86"/>
      <c r="I579" s="86"/>
      <c r="J579" s="130">
        <f t="shared" si="13"/>
        <v>0</v>
      </c>
    </row>
    <row r="580" spans="1:10" s="81" customFormat="1" ht="16.5" x14ac:dyDescent="0.3">
      <c r="A580" s="167">
        <v>4711</v>
      </c>
      <c r="B580" s="91" t="s">
        <v>431</v>
      </c>
      <c r="C580" s="86"/>
      <c r="D580" s="86"/>
      <c r="E580" s="86"/>
      <c r="F580" s="86"/>
      <c r="G580" s="86"/>
      <c r="H580" s="86"/>
      <c r="I580" s="86"/>
      <c r="J580" s="130">
        <f t="shared" si="13"/>
        <v>0</v>
      </c>
    </row>
    <row r="581" spans="1:10" s="81" customFormat="1" ht="16.5" x14ac:dyDescent="0.3">
      <c r="A581" s="168">
        <v>4800</v>
      </c>
      <c r="B581" s="92" t="s">
        <v>432</v>
      </c>
      <c r="C581" s="86"/>
      <c r="D581" s="86"/>
      <c r="E581" s="86"/>
      <c r="F581" s="86"/>
      <c r="G581" s="86"/>
      <c r="H581" s="86"/>
      <c r="I581" s="86"/>
      <c r="J581" s="130">
        <f t="shared" si="13"/>
        <v>0</v>
      </c>
    </row>
    <row r="582" spans="1:10" s="81" customFormat="1" ht="16.5" x14ac:dyDescent="0.3">
      <c r="A582" s="167">
        <v>481</v>
      </c>
      <c r="B582" s="91" t="s">
        <v>433</v>
      </c>
      <c r="C582" s="86"/>
      <c r="D582" s="86"/>
      <c r="E582" s="86"/>
      <c r="F582" s="86"/>
      <c r="G582" s="86"/>
      <c r="H582" s="86"/>
      <c r="I582" s="86"/>
      <c r="J582" s="130">
        <f t="shared" si="13"/>
        <v>0</v>
      </c>
    </row>
    <row r="583" spans="1:10" s="81" customFormat="1" ht="16.5" x14ac:dyDescent="0.3">
      <c r="A583" s="167">
        <v>4811</v>
      </c>
      <c r="B583" s="91" t="s">
        <v>433</v>
      </c>
      <c r="C583" s="86"/>
      <c r="D583" s="86"/>
      <c r="E583" s="86"/>
      <c r="F583" s="86"/>
      <c r="G583" s="86"/>
      <c r="H583" s="86"/>
      <c r="I583" s="86"/>
      <c r="J583" s="130">
        <f t="shared" si="13"/>
        <v>0</v>
      </c>
    </row>
    <row r="584" spans="1:10" s="81" customFormat="1" ht="16.5" x14ac:dyDescent="0.3">
      <c r="A584" s="167">
        <v>482</v>
      </c>
      <c r="B584" s="91" t="s">
        <v>434</v>
      </c>
      <c r="C584" s="86"/>
      <c r="D584" s="86"/>
      <c r="E584" s="86"/>
      <c r="F584" s="86"/>
      <c r="G584" s="86"/>
      <c r="H584" s="86"/>
      <c r="I584" s="86"/>
      <c r="J584" s="130">
        <f t="shared" si="13"/>
        <v>0</v>
      </c>
    </row>
    <row r="585" spans="1:10" s="81" customFormat="1" ht="27.75" x14ac:dyDescent="0.3">
      <c r="A585" s="167">
        <v>4821</v>
      </c>
      <c r="B585" s="91" t="s">
        <v>435</v>
      </c>
      <c r="C585" s="86"/>
      <c r="D585" s="86"/>
      <c r="E585" s="86"/>
      <c r="F585" s="86"/>
      <c r="G585" s="86"/>
      <c r="H585" s="86"/>
      <c r="I585" s="86"/>
      <c r="J585" s="130">
        <f t="shared" si="13"/>
        <v>0</v>
      </c>
    </row>
    <row r="586" spans="1:10" s="81" customFormat="1" ht="27.75" x14ac:dyDescent="0.3">
      <c r="A586" s="167">
        <v>4822</v>
      </c>
      <c r="B586" s="91" t="s">
        <v>436</v>
      </c>
      <c r="C586" s="86"/>
      <c r="D586" s="86"/>
      <c r="E586" s="86"/>
      <c r="F586" s="86"/>
      <c r="G586" s="86"/>
      <c r="H586" s="86"/>
      <c r="I586" s="86"/>
      <c r="J586" s="130">
        <f t="shared" si="13"/>
        <v>0</v>
      </c>
    </row>
    <row r="587" spans="1:10" s="81" customFormat="1" ht="16.5" x14ac:dyDescent="0.3">
      <c r="A587" s="167">
        <v>483</v>
      </c>
      <c r="B587" s="91" t="s">
        <v>437</v>
      </c>
      <c r="C587" s="86"/>
      <c r="D587" s="86"/>
      <c r="E587" s="86"/>
      <c r="F587" s="86"/>
      <c r="G587" s="86"/>
      <c r="H587" s="86"/>
      <c r="I587" s="86"/>
      <c r="J587" s="130">
        <f t="shared" si="13"/>
        <v>0</v>
      </c>
    </row>
    <row r="588" spans="1:10" s="81" customFormat="1" ht="16.5" x14ac:dyDescent="0.3">
      <c r="A588" s="167">
        <v>4831</v>
      </c>
      <c r="B588" s="91" t="s">
        <v>437</v>
      </c>
      <c r="C588" s="86"/>
      <c r="D588" s="86"/>
      <c r="E588" s="86"/>
      <c r="F588" s="86"/>
      <c r="G588" s="86"/>
      <c r="H588" s="86"/>
      <c r="I588" s="86"/>
      <c r="J588" s="130">
        <f t="shared" si="13"/>
        <v>0</v>
      </c>
    </row>
    <row r="589" spans="1:10" s="81" customFormat="1" ht="16.5" x14ac:dyDescent="0.3">
      <c r="A589" s="167">
        <v>484</v>
      </c>
      <c r="B589" s="91" t="s">
        <v>438</v>
      </c>
      <c r="C589" s="86"/>
      <c r="D589" s="86"/>
      <c r="E589" s="86"/>
      <c r="F589" s="86"/>
      <c r="G589" s="86"/>
      <c r="H589" s="86"/>
      <c r="I589" s="86"/>
      <c r="J589" s="130">
        <f t="shared" si="13"/>
        <v>0</v>
      </c>
    </row>
    <row r="590" spans="1:10" s="81" customFormat="1" ht="16.5" x14ac:dyDescent="0.3">
      <c r="A590" s="167">
        <v>4841</v>
      </c>
      <c r="B590" s="91" t="s">
        <v>439</v>
      </c>
      <c r="C590" s="86"/>
      <c r="D590" s="86"/>
      <c r="E590" s="86"/>
      <c r="F590" s="86"/>
      <c r="G590" s="86"/>
      <c r="H590" s="86"/>
      <c r="I590" s="86"/>
      <c r="J590" s="130">
        <f t="shared" si="13"/>
        <v>0</v>
      </c>
    </row>
    <row r="591" spans="1:10" s="81" customFormat="1" ht="16.5" x14ac:dyDescent="0.3">
      <c r="A591" s="167">
        <v>485</v>
      </c>
      <c r="B591" s="91" t="s">
        <v>440</v>
      </c>
      <c r="C591" s="86"/>
      <c r="D591" s="86"/>
      <c r="E591" s="86"/>
      <c r="F591" s="86"/>
      <c r="G591" s="86"/>
      <c r="H591" s="86"/>
      <c r="I591" s="86"/>
      <c r="J591" s="130">
        <f t="shared" si="13"/>
        <v>0</v>
      </c>
    </row>
    <row r="592" spans="1:10" s="81" customFormat="1" ht="16.5" x14ac:dyDescent="0.3">
      <c r="A592" s="167">
        <v>4851</v>
      </c>
      <c r="B592" s="91" t="s">
        <v>440</v>
      </c>
      <c r="C592" s="86"/>
      <c r="D592" s="86"/>
      <c r="E592" s="86"/>
      <c r="F592" s="86"/>
      <c r="G592" s="86"/>
      <c r="H592" s="86"/>
      <c r="I592" s="86"/>
      <c r="J592" s="130">
        <f t="shared" si="13"/>
        <v>0</v>
      </c>
    </row>
    <row r="593" spans="1:12" s="81" customFormat="1" ht="16.5" x14ac:dyDescent="0.3">
      <c r="A593" s="168">
        <v>4900</v>
      </c>
      <c r="B593" s="92" t="s">
        <v>441</v>
      </c>
      <c r="C593" s="86"/>
      <c r="D593" s="86"/>
      <c r="E593" s="86"/>
      <c r="F593" s="86"/>
      <c r="G593" s="86"/>
      <c r="H593" s="86"/>
      <c r="I593" s="86"/>
      <c r="J593" s="130">
        <f t="shared" si="13"/>
        <v>0</v>
      </c>
    </row>
    <row r="594" spans="1:12" s="81" customFormat="1" ht="16.5" x14ac:dyDescent="0.3">
      <c r="A594" s="167">
        <v>492</v>
      </c>
      <c r="B594" s="91" t="s">
        <v>442</v>
      </c>
      <c r="C594" s="86"/>
      <c r="D594" s="86"/>
      <c r="E594" s="86"/>
      <c r="F594" s="86"/>
      <c r="G594" s="86"/>
      <c r="H594" s="86"/>
      <c r="I594" s="86"/>
      <c r="J594" s="130">
        <f t="shared" si="13"/>
        <v>0</v>
      </c>
    </row>
    <row r="595" spans="1:12" s="81" customFormat="1" ht="27.75" x14ac:dyDescent="0.3">
      <c r="A595" s="167">
        <v>4921</v>
      </c>
      <c r="B595" s="91" t="s">
        <v>443</v>
      </c>
      <c r="C595" s="86"/>
      <c r="D595" s="86"/>
      <c r="E595" s="86"/>
      <c r="F595" s="86"/>
      <c r="G595" s="86"/>
      <c r="H595" s="86"/>
      <c r="I595" s="86"/>
      <c r="J595" s="130">
        <f t="shared" si="13"/>
        <v>0</v>
      </c>
    </row>
    <row r="596" spans="1:12" s="81" customFormat="1" ht="16.5" x14ac:dyDescent="0.3">
      <c r="A596" s="167">
        <v>4922</v>
      </c>
      <c r="B596" s="91" t="s">
        <v>444</v>
      </c>
      <c r="C596" s="86"/>
      <c r="D596" s="86"/>
      <c r="E596" s="86"/>
      <c r="F596" s="86"/>
      <c r="G596" s="86"/>
      <c r="H596" s="86"/>
      <c r="I596" s="86"/>
      <c r="J596" s="130">
        <f t="shared" si="13"/>
        <v>0</v>
      </c>
    </row>
    <row r="597" spans="1:12" s="81" customFormat="1" ht="16.5" x14ac:dyDescent="0.3">
      <c r="A597" s="167">
        <v>493</v>
      </c>
      <c r="B597" s="91" t="s">
        <v>445</v>
      </c>
      <c r="C597" s="86"/>
      <c r="D597" s="86"/>
      <c r="E597" s="86"/>
      <c r="F597" s="86"/>
      <c r="G597" s="86"/>
      <c r="H597" s="86"/>
      <c r="I597" s="86"/>
      <c r="J597" s="130">
        <f t="shared" si="13"/>
        <v>0</v>
      </c>
    </row>
    <row r="598" spans="1:12" s="81" customFormat="1" ht="16.5" x14ac:dyDescent="0.3">
      <c r="A598" s="167">
        <v>4931</v>
      </c>
      <c r="B598" s="91" t="s">
        <v>445</v>
      </c>
      <c r="C598" s="86"/>
      <c r="D598" s="86"/>
      <c r="E598" s="86"/>
      <c r="F598" s="86"/>
      <c r="G598" s="86"/>
      <c r="H598" s="86"/>
      <c r="I598" s="86"/>
      <c r="J598" s="130">
        <f t="shared" si="13"/>
        <v>0</v>
      </c>
    </row>
    <row r="599" spans="1:12" s="81" customFormat="1" ht="12.75" x14ac:dyDescent="0.2">
      <c r="A599" s="162"/>
      <c r="B599" s="57" t="s">
        <v>446</v>
      </c>
      <c r="C599" s="57">
        <f t="shared" ref="C599:J599" si="14">SUM(C425:C598)</f>
        <v>0</v>
      </c>
      <c r="D599" s="57">
        <f t="shared" si="14"/>
        <v>0</v>
      </c>
      <c r="E599" s="57">
        <f t="shared" si="14"/>
        <v>30000</v>
      </c>
      <c r="F599" s="57">
        <f t="shared" si="14"/>
        <v>261643.09999999998</v>
      </c>
      <c r="G599" s="57">
        <f t="shared" si="14"/>
        <v>332500</v>
      </c>
      <c r="H599" s="57">
        <f t="shared" si="14"/>
        <v>0</v>
      </c>
      <c r="I599" s="57">
        <f t="shared" si="14"/>
        <v>0</v>
      </c>
      <c r="J599" s="57">
        <f t="shared" si="14"/>
        <v>624143.1</v>
      </c>
    </row>
    <row r="600" spans="1:12" s="75" customFormat="1" ht="13.5" x14ac:dyDescent="0.25">
      <c r="A600" s="159" t="s">
        <v>447</v>
      </c>
      <c r="B600" s="74"/>
      <c r="C600" s="58"/>
      <c r="D600" s="58"/>
      <c r="E600" s="58"/>
      <c r="F600" s="58"/>
      <c r="G600" s="58"/>
      <c r="H600" s="58"/>
      <c r="I600" s="58"/>
      <c r="J600" s="58"/>
    </row>
    <row r="601" spans="1:12" s="75" customFormat="1" ht="16.5" x14ac:dyDescent="0.3">
      <c r="A601" s="164">
        <v>5100</v>
      </c>
      <c r="B601" s="79" t="s">
        <v>448</v>
      </c>
      <c r="C601" s="58"/>
      <c r="D601" s="58"/>
      <c r="E601" s="58"/>
      <c r="F601" s="58"/>
      <c r="G601" s="58"/>
      <c r="H601" s="58"/>
      <c r="I601" s="58"/>
      <c r="J601" s="130">
        <f t="shared" ref="J601:J664" si="15">SUM(C601:I601)</f>
        <v>0</v>
      </c>
    </row>
    <row r="602" spans="1:12" s="75" customFormat="1" ht="16.5" x14ac:dyDescent="0.3">
      <c r="A602" s="164">
        <v>511</v>
      </c>
      <c r="B602" s="78" t="s">
        <v>449</v>
      </c>
      <c r="C602" s="58"/>
      <c r="D602" s="58"/>
      <c r="E602" s="58"/>
      <c r="F602" s="58"/>
      <c r="G602" s="58"/>
      <c r="H602" s="58"/>
      <c r="I602" s="58"/>
      <c r="J602" s="130">
        <f t="shared" si="15"/>
        <v>0</v>
      </c>
    </row>
    <row r="603" spans="1:12" s="75" customFormat="1" ht="16.5" x14ac:dyDescent="0.3">
      <c r="A603" s="164">
        <v>5111</v>
      </c>
      <c r="B603" s="78" t="s">
        <v>449</v>
      </c>
      <c r="C603" s="130"/>
      <c r="D603" s="130"/>
      <c r="E603" s="130"/>
      <c r="F603" s="130"/>
      <c r="G603" s="130">
        <v>263250</v>
      </c>
      <c r="H603" s="130"/>
      <c r="I603" s="130"/>
      <c r="J603" s="130">
        <f t="shared" si="15"/>
        <v>263250</v>
      </c>
      <c r="K603" s="45"/>
      <c r="L603" s="45"/>
    </row>
    <row r="604" spans="1:12" s="75" customFormat="1" ht="16.5" x14ac:dyDescent="0.3">
      <c r="A604" s="164">
        <v>512</v>
      </c>
      <c r="B604" s="78" t="s">
        <v>450</v>
      </c>
      <c r="C604" s="58"/>
      <c r="D604" s="58"/>
      <c r="E604" s="58"/>
      <c r="F604" s="58"/>
      <c r="G604" s="58"/>
      <c r="H604" s="58"/>
      <c r="I604" s="58"/>
      <c r="J604" s="130">
        <f t="shared" si="15"/>
        <v>0</v>
      </c>
    </row>
    <row r="605" spans="1:12" s="75" customFormat="1" ht="16.5" x14ac:dyDescent="0.3">
      <c r="A605" s="164">
        <v>5121</v>
      </c>
      <c r="B605" s="78" t="s">
        <v>451</v>
      </c>
      <c r="C605" s="58"/>
      <c r="D605" s="58"/>
      <c r="E605" s="58"/>
      <c r="F605" s="58"/>
      <c r="G605" s="58"/>
      <c r="H605" s="58"/>
      <c r="I605" s="58"/>
      <c r="J605" s="130">
        <f t="shared" si="15"/>
        <v>0</v>
      </c>
    </row>
    <row r="606" spans="1:12" s="75" customFormat="1" ht="16.5" x14ac:dyDescent="0.3">
      <c r="A606" s="164">
        <v>513</v>
      </c>
      <c r="B606" s="78" t="s">
        <v>452</v>
      </c>
      <c r="C606" s="58"/>
      <c r="D606" s="58"/>
      <c r="E606" s="58"/>
      <c r="F606" s="58"/>
      <c r="G606" s="58"/>
      <c r="H606" s="58"/>
      <c r="I606" s="58"/>
      <c r="J606" s="130">
        <f t="shared" si="15"/>
        <v>0</v>
      </c>
    </row>
    <row r="607" spans="1:12" s="75" customFormat="1" ht="16.5" x14ac:dyDescent="0.3">
      <c r="A607" s="164">
        <v>5131</v>
      </c>
      <c r="B607" s="78" t="s">
        <v>453</v>
      </c>
      <c r="C607" s="58"/>
      <c r="D607" s="58"/>
      <c r="E607" s="58"/>
      <c r="F607" s="58"/>
      <c r="G607" s="58"/>
      <c r="H607" s="58"/>
      <c r="I607" s="58"/>
      <c r="J607" s="130">
        <f t="shared" si="15"/>
        <v>0</v>
      </c>
    </row>
    <row r="608" spans="1:12" s="75" customFormat="1" ht="27.75" x14ac:dyDescent="0.3">
      <c r="A608" s="164">
        <v>515</v>
      </c>
      <c r="B608" s="78" t="s">
        <v>454</v>
      </c>
      <c r="C608" s="58"/>
      <c r="D608" s="58"/>
      <c r="E608" s="58"/>
      <c r="F608" s="58"/>
      <c r="G608" s="58"/>
      <c r="H608" s="58"/>
      <c r="I608" s="58"/>
      <c r="J608" s="130">
        <f t="shared" si="15"/>
        <v>0</v>
      </c>
    </row>
    <row r="609" spans="1:13" s="75" customFormat="1" ht="27.75" x14ac:dyDescent="0.3">
      <c r="A609" s="164">
        <v>5151</v>
      </c>
      <c r="B609" s="78" t="s">
        <v>454</v>
      </c>
      <c r="C609" s="130"/>
      <c r="D609" s="130"/>
      <c r="E609" s="130"/>
      <c r="F609" s="130">
        <v>215090</v>
      </c>
      <c r="G609" s="130"/>
      <c r="H609" s="130"/>
      <c r="I609" s="130"/>
      <c r="J609" s="130">
        <f t="shared" si="15"/>
        <v>215090</v>
      </c>
      <c r="K609" s="45"/>
    </row>
    <row r="610" spans="1:13" s="75" customFormat="1" ht="16.5" x14ac:dyDescent="0.3">
      <c r="A610" s="164">
        <v>519</v>
      </c>
      <c r="B610" s="78" t="s">
        <v>455</v>
      </c>
      <c r="C610" s="58"/>
      <c r="D610" s="58"/>
      <c r="E610" s="58"/>
      <c r="F610" s="58"/>
      <c r="G610" s="58"/>
      <c r="H610" s="58"/>
      <c r="I610" s="58"/>
      <c r="J610" s="130">
        <f t="shared" si="15"/>
        <v>0</v>
      </c>
    </row>
    <row r="611" spans="1:13" s="75" customFormat="1" ht="16.5" x14ac:dyDescent="0.3">
      <c r="A611" s="164">
        <v>5191</v>
      </c>
      <c r="B611" s="78" t="s">
        <v>455</v>
      </c>
      <c r="C611" s="130"/>
      <c r="D611" s="130"/>
      <c r="E611" s="130"/>
      <c r="F611" s="135">
        <v>50000</v>
      </c>
      <c r="G611" s="130"/>
      <c r="H611" s="130">
        <v>161131.13</v>
      </c>
      <c r="I611" s="130"/>
      <c r="J611" s="130">
        <f t="shared" si="15"/>
        <v>211131.13</v>
      </c>
      <c r="K611" s="45"/>
      <c r="L611" s="45"/>
      <c r="M611" s="45"/>
    </row>
    <row r="612" spans="1:13" s="75" customFormat="1" ht="27.75" x14ac:dyDescent="0.3">
      <c r="A612" s="164">
        <v>5192</v>
      </c>
      <c r="B612" s="78" t="s">
        <v>456</v>
      </c>
      <c r="C612" s="58"/>
      <c r="D612" s="58"/>
      <c r="E612" s="58"/>
      <c r="F612" s="58"/>
      <c r="G612" s="58"/>
      <c r="H612" s="58"/>
      <c r="I612" s="58"/>
      <c r="J612" s="130">
        <f t="shared" si="15"/>
        <v>0</v>
      </c>
    </row>
    <row r="613" spans="1:13" s="75" customFormat="1" ht="27" x14ac:dyDescent="0.3">
      <c r="A613" s="163">
        <v>5200</v>
      </c>
      <c r="B613" s="79" t="s">
        <v>457</v>
      </c>
      <c r="C613" s="58"/>
      <c r="D613" s="58"/>
      <c r="E613" s="58"/>
      <c r="F613" s="58"/>
      <c r="G613" s="58"/>
      <c r="H613" s="58"/>
      <c r="I613" s="58"/>
      <c r="J613" s="130">
        <f t="shared" si="15"/>
        <v>0</v>
      </c>
    </row>
    <row r="614" spans="1:13" s="75" customFormat="1" ht="16.5" x14ac:dyDescent="0.3">
      <c r="A614" s="164">
        <v>521</v>
      </c>
      <c r="B614" s="78" t="s">
        <v>458</v>
      </c>
      <c r="C614" s="58"/>
      <c r="D614" s="58"/>
      <c r="E614" s="58"/>
      <c r="F614" s="58"/>
      <c r="G614" s="58"/>
      <c r="H614" s="58"/>
      <c r="I614" s="58"/>
      <c r="J614" s="130">
        <f t="shared" si="15"/>
        <v>0</v>
      </c>
    </row>
    <row r="615" spans="1:13" s="75" customFormat="1" ht="16.5" x14ac:dyDescent="0.3">
      <c r="A615" s="164">
        <v>5211</v>
      </c>
      <c r="B615" s="78" t="s">
        <v>458</v>
      </c>
      <c r="C615" s="130"/>
      <c r="D615" s="130"/>
      <c r="E615" s="130"/>
      <c r="F615" s="130"/>
      <c r="G615" s="130">
        <v>34320</v>
      </c>
      <c r="H615" s="130"/>
      <c r="I615" s="130"/>
      <c r="J615" s="130">
        <f t="shared" si="15"/>
        <v>34320</v>
      </c>
      <c r="K615" s="45"/>
      <c r="L615" s="45"/>
    </row>
    <row r="616" spans="1:13" s="75" customFormat="1" ht="16.5" x14ac:dyDescent="0.3">
      <c r="A616" s="164">
        <v>522</v>
      </c>
      <c r="B616" s="78" t="s">
        <v>459</v>
      </c>
      <c r="C616" s="58"/>
      <c r="D616" s="58"/>
      <c r="E616" s="58"/>
      <c r="F616" s="58"/>
      <c r="G616" s="58"/>
      <c r="H616" s="58"/>
      <c r="I616" s="58"/>
      <c r="J616" s="130">
        <f t="shared" si="15"/>
        <v>0</v>
      </c>
    </row>
    <row r="617" spans="1:13" s="75" customFormat="1" ht="16.5" x14ac:dyDescent="0.3">
      <c r="A617" s="164">
        <v>5221</v>
      </c>
      <c r="B617" s="78" t="s">
        <v>459</v>
      </c>
      <c r="C617" s="58"/>
      <c r="D617" s="58"/>
      <c r="E617" s="58"/>
      <c r="F617" s="58"/>
      <c r="G617" s="58"/>
      <c r="H617" s="58"/>
      <c r="I617" s="58"/>
      <c r="J617" s="130">
        <f t="shared" si="15"/>
        <v>0</v>
      </c>
    </row>
    <row r="618" spans="1:13" s="75" customFormat="1" ht="16.5" x14ac:dyDescent="0.3">
      <c r="A618" s="164">
        <v>523</v>
      </c>
      <c r="B618" s="78" t="s">
        <v>460</v>
      </c>
      <c r="C618" s="58"/>
      <c r="D618" s="58"/>
      <c r="E618" s="58"/>
      <c r="F618" s="58"/>
      <c r="G618" s="58"/>
      <c r="H618" s="58"/>
      <c r="I618" s="58"/>
      <c r="J618" s="130">
        <f t="shared" si="15"/>
        <v>0</v>
      </c>
    </row>
    <row r="619" spans="1:13" s="75" customFormat="1" ht="16.5" x14ac:dyDescent="0.3">
      <c r="A619" s="164">
        <v>5231</v>
      </c>
      <c r="B619" s="78" t="s">
        <v>460</v>
      </c>
      <c r="C619" s="130"/>
      <c r="D619" s="130"/>
      <c r="E619" s="130"/>
      <c r="F619" s="130"/>
      <c r="G619" s="130">
        <v>39000</v>
      </c>
      <c r="H619" s="130"/>
      <c r="I619" s="130"/>
      <c r="J619" s="130">
        <f t="shared" si="15"/>
        <v>39000</v>
      </c>
      <c r="K619" s="45"/>
      <c r="L619" s="45"/>
    </row>
    <row r="620" spans="1:13" s="75" customFormat="1" ht="27.75" x14ac:dyDescent="0.3">
      <c r="A620" s="164">
        <v>529</v>
      </c>
      <c r="B620" s="78" t="s">
        <v>461</v>
      </c>
      <c r="C620" s="58"/>
      <c r="D620" s="58"/>
      <c r="E620" s="58"/>
      <c r="F620" s="58"/>
      <c r="G620" s="58"/>
      <c r="H620" s="58"/>
      <c r="I620" s="58"/>
      <c r="J620" s="130">
        <f t="shared" si="15"/>
        <v>0</v>
      </c>
    </row>
    <row r="621" spans="1:13" s="75" customFormat="1" ht="27.75" x14ac:dyDescent="0.3">
      <c r="A621" s="164">
        <v>5291</v>
      </c>
      <c r="B621" s="78" t="s">
        <v>461</v>
      </c>
      <c r="C621" s="58"/>
      <c r="D621" s="58"/>
      <c r="E621" s="58"/>
      <c r="F621" s="58"/>
      <c r="G621" s="58"/>
      <c r="H621" s="58"/>
      <c r="I621" s="58"/>
      <c r="J621" s="130">
        <f t="shared" si="15"/>
        <v>0</v>
      </c>
    </row>
    <row r="622" spans="1:13" s="75" customFormat="1" ht="27" x14ac:dyDescent="0.3">
      <c r="A622" s="163">
        <v>5300</v>
      </c>
      <c r="B622" s="79" t="s">
        <v>462</v>
      </c>
      <c r="C622" s="58"/>
      <c r="D622" s="58"/>
      <c r="E622" s="58"/>
      <c r="F622" s="58"/>
      <c r="G622" s="58"/>
      <c r="H622" s="58"/>
      <c r="I622" s="58"/>
      <c r="J622" s="130">
        <f t="shared" si="15"/>
        <v>0</v>
      </c>
    </row>
    <row r="623" spans="1:13" s="75" customFormat="1" ht="16.5" x14ac:dyDescent="0.3">
      <c r="A623" s="164">
        <v>531</v>
      </c>
      <c r="B623" s="78" t="s">
        <v>463</v>
      </c>
      <c r="C623" s="58"/>
      <c r="D623" s="58"/>
      <c r="E623" s="58"/>
      <c r="F623" s="58"/>
      <c r="G623" s="58"/>
      <c r="H623" s="58"/>
      <c r="I623" s="58"/>
      <c r="J623" s="130">
        <f t="shared" si="15"/>
        <v>0</v>
      </c>
    </row>
    <row r="624" spans="1:13" s="75" customFormat="1" ht="16.5" x14ac:dyDescent="0.3">
      <c r="A624" s="164">
        <v>5311</v>
      </c>
      <c r="B624" s="78" t="s">
        <v>463</v>
      </c>
      <c r="C624" s="58"/>
      <c r="D624" s="58"/>
      <c r="E624" s="58"/>
      <c r="F624" s="58"/>
      <c r="G624" s="58"/>
      <c r="H624" s="58"/>
      <c r="I624" s="58"/>
      <c r="J624" s="130">
        <f t="shared" si="15"/>
        <v>0</v>
      </c>
    </row>
    <row r="625" spans="1:10" s="75" customFormat="1" ht="16.5" x14ac:dyDescent="0.3">
      <c r="A625" s="164">
        <v>532</v>
      </c>
      <c r="B625" s="78" t="s">
        <v>464</v>
      </c>
      <c r="C625" s="58"/>
      <c r="D625" s="58"/>
      <c r="E625" s="58"/>
      <c r="F625" s="58"/>
      <c r="G625" s="58"/>
      <c r="H625" s="58"/>
      <c r="I625" s="58"/>
      <c r="J625" s="130">
        <f t="shared" si="15"/>
        <v>0</v>
      </c>
    </row>
    <row r="626" spans="1:10" s="75" customFormat="1" ht="16.5" x14ac:dyDescent="0.3">
      <c r="A626" s="164">
        <v>5321</v>
      </c>
      <c r="B626" s="78" t="s">
        <v>464</v>
      </c>
      <c r="C626" s="58"/>
      <c r="D626" s="58"/>
      <c r="E626" s="58"/>
      <c r="F626" s="58"/>
      <c r="G626" s="58"/>
      <c r="H626" s="58"/>
      <c r="I626" s="58"/>
      <c r="J626" s="130">
        <f t="shared" si="15"/>
        <v>0</v>
      </c>
    </row>
    <row r="627" spans="1:10" s="75" customFormat="1" ht="16.5" x14ac:dyDescent="0.3">
      <c r="A627" s="163">
        <v>5400</v>
      </c>
      <c r="B627" s="79" t="s">
        <v>465</v>
      </c>
      <c r="C627" s="58"/>
      <c r="D627" s="58"/>
      <c r="E627" s="58"/>
      <c r="F627" s="58"/>
      <c r="G627" s="58"/>
      <c r="H627" s="58"/>
      <c r="I627" s="58"/>
      <c r="J627" s="130">
        <f t="shared" si="15"/>
        <v>0</v>
      </c>
    </row>
    <row r="628" spans="1:10" s="75" customFormat="1" ht="16.5" x14ac:dyDescent="0.3">
      <c r="A628" s="164">
        <v>541</v>
      </c>
      <c r="B628" s="78" t="s">
        <v>466</v>
      </c>
      <c r="C628" s="58"/>
      <c r="D628" s="58"/>
      <c r="E628" s="58"/>
      <c r="F628" s="58"/>
      <c r="G628" s="58"/>
      <c r="H628" s="58"/>
      <c r="I628" s="58"/>
      <c r="J628" s="130">
        <f t="shared" si="15"/>
        <v>0</v>
      </c>
    </row>
    <row r="629" spans="1:10" s="75" customFormat="1" ht="41.25" x14ac:dyDescent="0.3">
      <c r="A629" s="164">
        <v>5411</v>
      </c>
      <c r="B629" s="78" t="s">
        <v>467</v>
      </c>
      <c r="C629" s="58"/>
      <c r="D629" s="58"/>
      <c r="E629" s="58"/>
      <c r="F629" s="58"/>
      <c r="G629" s="58"/>
      <c r="H629" s="58"/>
      <c r="I629" s="58"/>
      <c r="J629" s="130">
        <f t="shared" si="15"/>
        <v>0</v>
      </c>
    </row>
    <row r="630" spans="1:10" s="75" customFormat="1" ht="27.75" x14ac:dyDescent="0.3">
      <c r="A630" s="164">
        <v>5412</v>
      </c>
      <c r="B630" s="78" t="s">
        <v>468</v>
      </c>
      <c r="C630" s="58"/>
      <c r="D630" s="58"/>
      <c r="E630" s="58"/>
      <c r="F630" s="58"/>
      <c r="G630" s="58"/>
      <c r="H630" s="58"/>
      <c r="I630" s="58"/>
      <c r="J630" s="130">
        <f t="shared" si="15"/>
        <v>0</v>
      </c>
    </row>
    <row r="631" spans="1:10" s="75" customFormat="1" ht="27.75" x14ac:dyDescent="0.3">
      <c r="A631" s="164">
        <v>5413</v>
      </c>
      <c r="B631" s="78" t="s">
        <v>469</v>
      </c>
      <c r="C631" s="58"/>
      <c r="D631" s="58"/>
      <c r="E631" s="58"/>
      <c r="F631" s="58"/>
      <c r="G631" s="58"/>
      <c r="H631" s="58"/>
      <c r="I631" s="58"/>
      <c r="J631" s="130">
        <f t="shared" si="15"/>
        <v>0</v>
      </c>
    </row>
    <row r="632" spans="1:10" s="75" customFormat="1" ht="27.75" x14ac:dyDescent="0.3">
      <c r="A632" s="164">
        <v>5414</v>
      </c>
      <c r="B632" s="78" t="s">
        <v>470</v>
      </c>
      <c r="C632" s="58"/>
      <c r="D632" s="58"/>
      <c r="E632" s="58"/>
      <c r="F632" s="58"/>
      <c r="G632" s="58"/>
      <c r="H632" s="58"/>
      <c r="I632" s="58"/>
      <c r="J632" s="130">
        <f t="shared" si="15"/>
        <v>0</v>
      </c>
    </row>
    <row r="633" spans="1:10" s="75" customFormat="1" ht="16.5" x14ac:dyDescent="0.3">
      <c r="A633" s="164">
        <v>542</v>
      </c>
      <c r="B633" s="78" t="s">
        <v>471</v>
      </c>
      <c r="C633" s="58"/>
      <c r="D633" s="58"/>
      <c r="E633" s="58"/>
      <c r="F633" s="58"/>
      <c r="G633" s="58"/>
      <c r="H633" s="58"/>
      <c r="I633" s="58"/>
      <c r="J633" s="130">
        <f t="shared" si="15"/>
        <v>0</v>
      </c>
    </row>
    <row r="634" spans="1:10" s="75" customFormat="1" ht="27.75" x14ac:dyDescent="0.3">
      <c r="A634" s="164">
        <v>5421</v>
      </c>
      <c r="B634" s="78" t="s">
        <v>472</v>
      </c>
      <c r="C634" s="58"/>
      <c r="D634" s="58"/>
      <c r="E634" s="58"/>
      <c r="F634" s="58"/>
      <c r="G634" s="58"/>
      <c r="H634" s="58"/>
      <c r="I634" s="58"/>
      <c r="J634" s="130">
        <f t="shared" si="15"/>
        <v>0</v>
      </c>
    </row>
    <row r="635" spans="1:10" s="75" customFormat="1" ht="16.5" x14ac:dyDescent="0.3">
      <c r="A635" s="164">
        <v>543</v>
      </c>
      <c r="B635" s="78" t="s">
        <v>473</v>
      </c>
      <c r="C635" s="58"/>
      <c r="D635" s="58"/>
      <c r="E635" s="58"/>
      <c r="F635" s="58"/>
      <c r="G635" s="58"/>
      <c r="H635" s="58"/>
      <c r="I635" s="58"/>
      <c r="J635" s="130">
        <f t="shared" si="15"/>
        <v>0</v>
      </c>
    </row>
    <row r="636" spans="1:10" s="75" customFormat="1" ht="41.25" x14ac:dyDescent="0.3">
      <c r="A636" s="164">
        <v>5431</v>
      </c>
      <c r="B636" s="78" t="s">
        <v>474</v>
      </c>
      <c r="C636" s="58"/>
      <c r="D636" s="58"/>
      <c r="E636" s="58"/>
      <c r="F636" s="58"/>
      <c r="G636" s="58"/>
      <c r="H636" s="58"/>
      <c r="I636" s="58"/>
      <c r="J636" s="130">
        <f t="shared" si="15"/>
        <v>0</v>
      </c>
    </row>
    <row r="637" spans="1:10" s="75" customFormat="1" ht="27.75" x14ac:dyDescent="0.3">
      <c r="A637" s="164">
        <v>5432</v>
      </c>
      <c r="B637" s="78" t="s">
        <v>475</v>
      </c>
      <c r="C637" s="58"/>
      <c r="D637" s="58"/>
      <c r="E637" s="58"/>
      <c r="F637" s="58"/>
      <c r="G637" s="58"/>
      <c r="H637" s="58"/>
      <c r="I637" s="58"/>
      <c r="J637" s="130">
        <f t="shared" si="15"/>
        <v>0</v>
      </c>
    </row>
    <row r="638" spans="1:10" s="75" customFormat="1" ht="16.5" x14ac:dyDescent="0.3">
      <c r="A638" s="164">
        <v>544</v>
      </c>
      <c r="B638" s="78" t="s">
        <v>476</v>
      </c>
      <c r="C638" s="58"/>
      <c r="D638" s="58"/>
      <c r="E638" s="58"/>
      <c r="F638" s="58"/>
      <c r="G638" s="58"/>
      <c r="H638" s="58"/>
      <c r="I638" s="58"/>
      <c r="J638" s="130">
        <f t="shared" si="15"/>
        <v>0</v>
      </c>
    </row>
    <row r="639" spans="1:10" s="75" customFormat="1" ht="16.5" x14ac:dyDescent="0.3">
      <c r="A639" s="164">
        <v>5441</v>
      </c>
      <c r="B639" s="78" t="s">
        <v>476</v>
      </c>
      <c r="C639" s="58"/>
      <c r="D639" s="58"/>
      <c r="E639" s="58"/>
      <c r="F639" s="58"/>
      <c r="G639" s="58"/>
      <c r="H639" s="58"/>
      <c r="I639" s="58"/>
      <c r="J639" s="130">
        <f t="shared" si="15"/>
        <v>0</v>
      </c>
    </row>
    <row r="640" spans="1:10" s="75" customFormat="1" ht="16.5" x14ac:dyDescent="0.3">
      <c r="A640" s="164">
        <v>545</v>
      </c>
      <c r="B640" s="78" t="s">
        <v>477</v>
      </c>
      <c r="C640" s="58"/>
      <c r="D640" s="58"/>
      <c r="E640" s="58"/>
      <c r="F640" s="58"/>
      <c r="G640" s="58"/>
      <c r="H640" s="58"/>
      <c r="I640" s="58"/>
      <c r="J640" s="130">
        <f t="shared" si="15"/>
        <v>0</v>
      </c>
    </row>
    <row r="641" spans="1:14" s="75" customFormat="1" ht="27.75" x14ac:dyDescent="0.3">
      <c r="A641" s="164">
        <v>5451</v>
      </c>
      <c r="B641" s="78" t="s">
        <v>478</v>
      </c>
      <c r="C641" s="58"/>
      <c r="D641" s="58"/>
      <c r="E641" s="58"/>
      <c r="F641" s="58"/>
      <c r="G641" s="58"/>
      <c r="H641" s="58"/>
      <c r="I641" s="58"/>
      <c r="J641" s="130">
        <f t="shared" si="15"/>
        <v>0</v>
      </c>
    </row>
    <row r="642" spans="1:14" s="75" customFormat="1" ht="16.5" x14ac:dyDescent="0.3">
      <c r="A642" s="164">
        <v>5452</v>
      </c>
      <c r="B642" s="78" t="s">
        <v>479</v>
      </c>
      <c r="C642" s="58"/>
      <c r="D642" s="58"/>
      <c r="E642" s="58"/>
      <c r="F642" s="58"/>
      <c r="G642" s="58"/>
      <c r="H642" s="58"/>
      <c r="I642" s="58"/>
      <c r="J642" s="130">
        <f t="shared" si="15"/>
        <v>0</v>
      </c>
    </row>
    <row r="643" spans="1:14" s="75" customFormat="1" ht="16.5" x14ac:dyDescent="0.3">
      <c r="A643" s="164">
        <v>549</v>
      </c>
      <c r="B643" s="78" t="s">
        <v>480</v>
      </c>
      <c r="C643" s="58"/>
      <c r="D643" s="58"/>
      <c r="E643" s="58"/>
      <c r="F643" s="58"/>
      <c r="G643" s="58"/>
      <c r="H643" s="58"/>
      <c r="I643" s="58"/>
      <c r="J643" s="130">
        <f t="shared" si="15"/>
        <v>0</v>
      </c>
    </row>
    <row r="644" spans="1:14" s="75" customFormat="1" ht="16.5" x14ac:dyDescent="0.3">
      <c r="A644" s="164">
        <v>5491</v>
      </c>
      <c r="B644" s="78" t="s">
        <v>481</v>
      </c>
      <c r="C644" s="58"/>
      <c r="D644" s="58"/>
      <c r="E644" s="58"/>
      <c r="F644" s="58"/>
      <c r="G644" s="58"/>
      <c r="H644" s="58"/>
      <c r="I644" s="58"/>
      <c r="J644" s="130">
        <f t="shared" si="15"/>
        <v>0</v>
      </c>
    </row>
    <row r="645" spans="1:14" s="75" customFormat="1" ht="16.5" x14ac:dyDescent="0.3">
      <c r="A645" s="163">
        <v>5500</v>
      </c>
      <c r="B645" s="79" t="s">
        <v>482</v>
      </c>
      <c r="C645" s="58"/>
      <c r="D645" s="58"/>
      <c r="E645" s="58"/>
      <c r="F645" s="58"/>
      <c r="G645" s="58"/>
      <c r="H645" s="58"/>
      <c r="I645" s="58"/>
      <c r="J645" s="130">
        <f t="shared" si="15"/>
        <v>0</v>
      </c>
    </row>
    <row r="646" spans="1:14" s="75" customFormat="1" ht="16.5" x14ac:dyDescent="0.3">
      <c r="A646" s="164">
        <v>551</v>
      </c>
      <c r="B646" s="78" t="s">
        <v>483</v>
      </c>
      <c r="C646" s="58"/>
      <c r="D646" s="58"/>
      <c r="E646" s="58"/>
      <c r="F646" s="58"/>
      <c r="G646" s="58"/>
      <c r="H646" s="58"/>
      <c r="I646" s="58"/>
      <c r="J646" s="130">
        <f t="shared" si="15"/>
        <v>0</v>
      </c>
    </row>
    <row r="647" spans="1:14" s="75" customFormat="1" ht="16.5" x14ac:dyDescent="0.3">
      <c r="A647" s="164">
        <v>5511</v>
      </c>
      <c r="B647" s="78" t="s">
        <v>484</v>
      </c>
      <c r="C647" s="58"/>
      <c r="D647" s="58"/>
      <c r="E647" s="58"/>
      <c r="F647" s="58"/>
      <c r="G647" s="58"/>
      <c r="H647" s="58"/>
      <c r="I647" s="58"/>
      <c r="J647" s="130">
        <f t="shared" si="15"/>
        <v>0</v>
      </c>
    </row>
    <row r="648" spans="1:14" s="75" customFormat="1" ht="27" x14ac:dyDescent="0.3">
      <c r="A648" s="163">
        <v>5600</v>
      </c>
      <c r="B648" s="79" t="s">
        <v>485</v>
      </c>
      <c r="C648" s="58"/>
      <c r="D648" s="58"/>
      <c r="E648" s="58"/>
      <c r="F648" s="58"/>
      <c r="G648" s="58"/>
      <c r="H648" s="58"/>
      <c r="I648" s="58"/>
      <c r="J648" s="130">
        <f t="shared" si="15"/>
        <v>0</v>
      </c>
    </row>
    <row r="649" spans="1:14" s="75" customFormat="1" ht="16.5" x14ac:dyDescent="0.3">
      <c r="A649" s="164">
        <v>561</v>
      </c>
      <c r="B649" s="78" t="s">
        <v>486</v>
      </c>
      <c r="C649" s="58"/>
      <c r="D649" s="58"/>
      <c r="E649" s="58"/>
      <c r="F649" s="58"/>
      <c r="G649" s="58"/>
      <c r="H649" s="58"/>
      <c r="I649" s="58"/>
      <c r="J649" s="130">
        <f t="shared" si="15"/>
        <v>0</v>
      </c>
    </row>
    <row r="650" spans="1:14" s="75" customFormat="1" ht="16.5" x14ac:dyDescent="0.3">
      <c r="A650" s="164">
        <v>5611</v>
      </c>
      <c r="B650" s="78" t="s">
        <v>486</v>
      </c>
      <c r="C650" s="130"/>
      <c r="D650" s="130"/>
      <c r="E650" s="130"/>
      <c r="F650" s="130">
        <v>9750</v>
      </c>
      <c r="G650" s="130">
        <v>9750</v>
      </c>
      <c r="H650" s="130"/>
      <c r="I650" s="130"/>
      <c r="J650" s="130">
        <f t="shared" si="15"/>
        <v>19500</v>
      </c>
      <c r="K650" s="45"/>
    </row>
    <row r="651" spans="1:14" s="75" customFormat="1" ht="16.5" x14ac:dyDescent="0.3">
      <c r="A651" s="164">
        <v>562</v>
      </c>
      <c r="B651" s="78" t="s">
        <v>487</v>
      </c>
      <c r="C651" s="58"/>
      <c r="D651" s="58"/>
      <c r="E651" s="58"/>
      <c r="F651" s="58"/>
      <c r="G651" s="58"/>
      <c r="H651" s="58"/>
      <c r="I651" s="58"/>
      <c r="J651" s="130">
        <f t="shared" si="15"/>
        <v>0</v>
      </c>
    </row>
    <row r="652" spans="1:14" s="75" customFormat="1" ht="16.5" x14ac:dyDescent="0.3">
      <c r="A652" s="164">
        <v>5621</v>
      </c>
      <c r="B652" s="78" t="s">
        <v>487</v>
      </c>
      <c r="C652" s="58"/>
      <c r="D652" s="58"/>
      <c r="E652" s="58"/>
      <c r="F652" s="58"/>
      <c r="G652" s="58"/>
      <c r="H652" s="58"/>
      <c r="I652" s="58"/>
      <c r="J652" s="130">
        <f t="shared" si="15"/>
        <v>0</v>
      </c>
    </row>
    <row r="653" spans="1:14" s="75" customFormat="1" ht="16.5" x14ac:dyDescent="0.3">
      <c r="A653" s="164">
        <v>563</v>
      </c>
      <c r="B653" s="78" t="s">
        <v>488</v>
      </c>
      <c r="C653" s="58"/>
      <c r="D653" s="58"/>
      <c r="E653" s="58"/>
      <c r="F653" s="58"/>
      <c r="G653" s="58"/>
      <c r="H653" s="58"/>
      <c r="I653" s="58"/>
      <c r="J653" s="130">
        <f t="shared" si="15"/>
        <v>0</v>
      </c>
    </row>
    <row r="654" spans="1:14" s="75" customFormat="1" ht="16.5" x14ac:dyDescent="0.3">
      <c r="A654" s="164">
        <v>5631</v>
      </c>
      <c r="B654" s="78" t="s">
        <v>488</v>
      </c>
      <c r="C654" s="58"/>
      <c r="D654" s="58"/>
      <c r="E654" s="58"/>
      <c r="F654" s="58"/>
      <c r="G654" s="58"/>
      <c r="H654" s="58"/>
      <c r="I654" s="58"/>
      <c r="J654" s="130">
        <f t="shared" si="15"/>
        <v>0</v>
      </c>
    </row>
    <row r="655" spans="1:14" s="75" customFormat="1" ht="27.75" x14ac:dyDescent="0.3">
      <c r="A655" s="164">
        <v>564</v>
      </c>
      <c r="B655" s="78" t="s">
        <v>489</v>
      </c>
      <c r="C655" s="58"/>
      <c r="D655" s="58"/>
      <c r="E655" s="58"/>
      <c r="F655" s="58"/>
      <c r="G655" s="58"/>
      <c r="H655" s="58"/>
      <c r="I655" s="58"/>
      <c r="J655" s="130">
        <f t="shared" si="15"/>
        <v>0</v>
      </c>
    </row>
    <row r="656" spans="1:14" s="75" customFormat="1" ht="27.75" x14ac:dyDescent="0.3">
      <c r="A656" s="164">
        <v>5641</v>
      </c>
      <c r="B656" s="78" t="s">
        <v>490</v>
      </c>
      <c r="C656" s="130"/>
      <c r="D656" s="130"/>
      <c r="E656" s="130"/>
      <c r="F656" s="130">
        <v>117000</v>
      </c>
      <c r="G656" s="130">
        <v>117000</v>
      </c>
      <c r="H656" s="130"/>
      <c r="I656" s="130"/>
      <c r="J656" s="130">
        <f t="shared" si="15"/>
        <v>234000</v>
      </c>
      <c r="K656" s="45"/>
      <c r="L656" s="45"/>
      <c r="M656" s="45"/>
      <c r="N656" s="45"/>
    </row>
    <row r="657" spans="1:10" s="75" customFormat="1" ht="16.5" x14ac:dyDescent="0.3">
      <c r="A657" s="164">
        <v>565</v>
      </c>
      <c r="B657" s="78" t="s">
        <v>491</v>
      </c>
      <c r="C657" s="58"/>
      <c r="D657" s="58"/>
      <c r="E657" s="58"/>
      <c r="F657" s="58"/>
      <c r="G657" s="58"/>
      <c r="H657" s="58"/>
      <c r="I657" s="58"/>
      <c r="J657" s="130">
        <f t="shared" si="15"/>
        <v>0</v>
      </c>
    </row>
    <row r="658" spans="1:10" s="75" customFormat="1" ht="16.5" x14ac:dyDescent="0.3">
      <c r="A658" s="164">
        <v>5651</v>
      </c>
      <c r="B658" s="78" t="s">
        <v>492</v>
      </c>
      <c r="C658" s="58"/>
      <c r="D658" s="58"/>
      <c r="E658" s="58"/>
      <c r="F658" s="58"/>
      <c r="G658" s="58"/>
      <c r="H658" s="58"/>
      <c r="I658" s="58"/>
      <c r="J658" s="130">
        <f t="shared" si="15"/>
        <v>0</v>
      </c>
    </row>
    <row r="659" spans="1:10" s="75" customFormat="1" ht="27.75" x14ac:dyDescent="0.3">
      <c r="A659" s="164">
        <v>566</v>
      </c>
      <c r="B659" s="78" t="s">
        <v>493</v>
      </c>
      <c r="C659" s="58"/>
      <c r="D659" s="58"/>
      <c r="E659" s="58"/>
      <c r="F659" s="58"/>
      <c r="G659" s="58"/>
      <c r="H659" s="58"/>
      <c r="I659" s="58"/>
      <c r="J659" s="130">
        <f t="shared" si="15"/>
        <v>0</v>
      </c>
    </row>
    <row r="660" spans="1:10" s="75" customFormat="1" ht="27.75" x14ac:dyDescent="0.3">
      <c r="A660" s="164">
        <v>5661</v>
      </c>
      <c r="B660" s="78" t="s">
        <v>494</v>
      </c>
      <c r="C660" s="58"/>
      <c r="D660" s="58"/>
      <c r="E660" s="58"/>
      <c r="F660" s="58"/>
      <c r="G660" s="58"/>
      <c r="H660" s="58"/>
      <c r="I660" s="58"/>
      <c r="J660" s="130">
        <f t="shared" si="15"/>
        <v>0</v>
      </c>
    </row>
    <row r="661" spans="1:10" s="75" customFormat="1" ht="16.5" x14ac:dyDescent="0.3">
      <c r="A661" s="164">
        <v>567</v>
      </c>
      <c r="B661" s="78" t="s">
        <v>495</v>
      </c>
      <c r="C661" s="58"/>
      <c r="D661" s="58"/>
      <c r="E661" s="58"/>
      <c r="F661" s="58"/>
      <c r="G661" s="58"/>
      <c r="H661" s="58"/>
      <c r="I661" s="58"/>
      <c r="J661" s="130">
        <f t="shared" si="15"/>
        <v>0</v>
      </c>
    </row>
    <row r="662" spans="1:10" s="75" customFormat="1" ht="16.5" x14ac:dyDescent="0.3">
      <c r="A662" s="164">
        <v>5671</v>
      </c>
      <c r="B662" s="78" t="s">
        <v>496</v>
      </c>
      <c r="C662" s="58"/>
      <c r="D662" s="58"/>
      <c r="E662" s="58"/>
      <c r="F662" s="58"/>
      <c r="G662" s="58"/>
      <c r="H662" s="58"/>
      <c r="I662" s="58"/>
      <c r="J662" s="130">
        <f t="shared" si="15"/>
        <v>0</v>
      </c>
    </row>
    <row r="663" spans="1:10" s="75" customFormat="1" ht="16.5" x14ac:dyDescent="0.3">
      <c r="A663" s="164">
        <v>5672</v>
      </c>
      <c r="B663" s="78" t="s">
        <v>497</v>
      </c>
      <c r="C663" s="58"/>
      <c r="D663" s="58"/>
      <c r="E663" s="58"/>
      <c r="F663" s="58"/>
      <c r="G663" s="58"/>
      <c r="H663" s="58"/>
      <c r="I663" s="58"/>
      <c r="J663" s="130">
        <f t="shared" si="15"/>
        <v>0</v>
      </c>
    </row>
    <row r="664" spans="1:10" s="75" customFormat="1" ht="16.5" x14ac:dyDescent="0.3">
      <c r="A664" s="164">
        <v>569</v>
      </c>
      <c r="B664" s="78" t="s">
        <v>498</v>
      </c>
      <c r="C664" s="58"/>
      <c r="D664" s="58"/>
      <c r="E664" s="58"/>
      <c r="F664" s="58"/>
      <c r="G664" s="58"/>
      <c r="H664" s="58"/>
      <c r="I664" s="58"/>
      <c r="J664" s="130">
        <f t="shared" si="15"/>
        <v>0</v>
      </c>
    </row>
    <row r="665" spans="1:10" s="75" customFormat="1" ht="16.5" x14ac:dyDescent="0.3">
      <c r="A665" s="164">
        <v>5691</v>
      </c>
      <c r="B665" s="78" t="s">
        <v>499</v>
      </c>
      <c r="C665" s="58"/>
      <c r="D665" s="58"/>
      <c r="E665" s="58"/>
      <c r="F665" s="58"/>
      <c r="G665" s="58"/>
      <c r="H665" s="58"/>
      <c r="I665" s="58"/>
      <c r="J665" s="130">
        <f t="shared" ref="J665:J718" si="16">SUM(C665:I665)</f>
        <v>0</v>
      </c>
    </row>
    <row r="666" spans="1:10" s="75" customFormat="1" ht="16.5" x14ac:dyDescent="0.3">
      <c r="A666" s="164">
        <v>5692</v>
      </c>
      <c r="B666" s="78" t="s">
        <v>500</v>
      </c>
      <c r="C666" s="58"/>
      <c r="D666" s="58"/>
      <c r="E666" s="58"/>
      <c r="F666" s="58"/>
      <c r="G666" s="58"/>
      <c r="H666" s="58"/>
      <c r="I666" s="58"/>
      <c r="J666" s="130">
        <f t="shared" si="16"/>
        <v>0</v>
      </c>
    </row>
    <row r="667" spans="1:10" s="75" customFormat="1" ht="16.5" x14ac:dyDescent="0.3">
      <c r="A667" s="164">
        <v>5693</v>
      </c>
      <c r="B667" s="78" t="s">
        <v>501</v>
      </c>
      <c r="C667" s="58"/>
      <c r="D667" s="58"/>
      <c r="E667" s="58"/>
      <c r="F667" s="58"/>
      <c r="G667" s="58"/>
      <c r="H667" s="58"/>
      <c r="I667" s="58"/>
      <c r="J667" s="130">
        <f t="shared" si="16"/>
        <v>0</v>
      </c>
    </row>
    <row r="668" spans="1:10" s="75" customFormat="1" ht="16.5" x14ac:dyDescent="0.3">
      <c r="A668" s="164">
        <v>5694</v>
      </c>
      <c r="B668" s="78" t="s">
        <v>502</v>
      </c>
      <c r="C668" s="58"/>
      <c r="D668" s="58"/>
      <c r="E668" s="58"/>
      <c r="F668" s="58"/>
      <c r="G668" s="58"/>
      <c r="H668" s="58"/>
      <c r="I668" s="58"/>
      <c r="J668" s="130">
        <f t="shared" si="16"/>
        <v>0</v>
      </c>
    </row>
    <row r="669" spans="1:10" s="75" customFormat="1" ht="16.5" x14ac:dyDescent="0.3">
      <c r="A669" s="163">
        <v>5700</v>
      </c>
      <c r="B669" s="79" t="s">
        <v>503</v>
      </c>
      <c r="C669" s="58"/>
      <c r="D669" s="58"/>
      <c r="E669" s="58"/>
      <c r="F669" s="58"/>
      <c r="G669" s="58"/>
      <c r="H669" s="58"/>
      <c r="I669" s="58"/>
      <c r="J669" s="130">
        <f t="shared" si="16"/>
        <v>0</v>
      </c>
    </row>
    <row r="670" spans="1:10" s="75" customFormat="1" ht="16.5" x14ac:dyDescent="0.3">
      <c r="A670" s="164">
        <v>571</v>
      </c>
      <c r="B670" s="78" t="s">
        <v>504</v>
      </c>
      <c r="C670" s="58"/>
      <c r="D670" s="58"/>
      <c r="E670" s="58"/>
      <c r="F670" s="58"/>
      <c r="G670" s="58"/>
      <c r="H670" s="58"/>
      <c r="I670" s="58"/>
      <c r="J670" s="130">
        <f t="shared" si="16"/>
        <v>0</v>
      </c>
    </row>
    <row r="671" spans="1:10" s="75" customFormat="1" ht="16.5" x14ac:dyDescent="0.3">
      <c r="A671" s="164">
        <v>5711</v>
      </c>
      <c r="B671" s="78" t="s">
        <v>504</v>
      </c>
      <c r="C671" s="58"/>
      <c r="D671" s="58"/>
      <c r="E671" s="58"/>
      <c r="F671" s="58"/>
      <c r="G671" s="58"/>
      <c r="H671" s="58"/>
      <c r="I671" s="58"/>
      <c r="J671" s="130">
        <f t="shared" si="16"/>
        <v>0</v>
      </c>
    </row>
    <row r="672" spans="1:10" s="75" customFormat="1" ht="16.5" x14ac:dyDescent="0.3">
      <c r="A672" s="164">
        <v>572</v>
      </c>
      <c r="B672" s="78" t="s">
        <v>505</v>
      </c>
      <c r="C672" s="58"/>
      <c r="D672" s="58"/>
      <c r="E672" s="58"/>
      <c r="F672" s="58"/>
      <c r="G672" s="58"/>
      <c r="H672" s="58"/>
      <c r="I672" s="58"/>
      <c r="J672" s="130">
        <f t="shared" si="16"/>
        <v>0</v>
      </c>
    </row>
    <row r="673" spans="1:10" s="75" customFormat="1" ht="16.5" x14ac:dyDescent="0.3">
      <c r="A673" s="164">
        <v>5721</v>
      </c>
      <c r="B673" s="78" t="s">
        <v>506</v>
      </c>
      <c r="C673" s="58"/>
      <c r="D673" s="58"/>
      <c r="E673" s="58"/>
      <c r="F673" s="58"/>
      <c r="G673" s="58"/>
      <c r="H673" s="58"/>
      <c r="I673" s="58"/>
      <c r="J673" s="130">
        <f t="shared" si="16"/>
        <v>0</v>
      </c>
    </row>
    <row r="674" spans="1:10" s="75" customFormat="1" ht="16.5" x14ac:dyDescent="0.3">
      <c r="A674" s="164">
        <v>573</v>
      </c>
      <c r="B674" s="78" t="s">
        <v>507</v>
      </c>
      <c r="C674" s="58"/>
      <c r="D674" s="58"/>
      <c r="E674" s="58"/>
      <c r="F674" s="58"/>
      <c r="G674" s="58"/>
      <c r="H674" s="58"/>
      <c r="I674" s="58"/>
      <c r="J674" s="130">
        <f t="shared" si="16"/>
        <v>0</v>
      </c>
    </row>
    <row r="675" spans="1:10" s="75" customFormat="1" ht="16.5" x14ac:dyDescent="0.3">
      <c r="A675" s="164">
        <v>5731</v>
      </c>
      <c r="B675" s="78" t="s">
        <v>507</v>
      </c>
      <c r="C675" s="58"/>
      <c r="D675" s="58"/>
      <c r="E675" s="58"/>
      <c r="F675" s="58"/>
      <c r="G675" s="58"/>
      <c r="H675" s="58"/>
      <c r="I675" s="58"/>
      <c r="J675" s="130">
        <f t="shared" si="16"/>
        <v>0</v>
      </c>
    </row>
    <row r="676" spans="1:10" s="75" customFormat="1" ht="16.5" x14ac:dyDescent="0.3">
      <c r="A676" s="164">
        <v>574</v>
      </c>
      <c r="B676" s="78" t="s">
        <v>508</v>
      </c>
      <c r="C676" s="58"/>
      <c r="D676" s="58"/>
      <c r="E676" s="58"/>
      <c r="F676" s="58"/>
      <c r="G676" s="58"/>
      <c r="H676" s="58"/>
      <c r="I676" s="58"/>
      <c r="J676" s="130">
        <f t="shared" si="16"/>
        <v>0</v>
      </c>
    </row>
    <row r="677" spans="1:10" s="75" customFormat="1" ht="16.5" x14ac:dyDescent="0.3">
      <c r="A677" s="164">
        <v>5741</v>
      </c>
      <c r="B677" s="78" t="s">
        <v>508</v>
      </c>
      <c r="C677" s="58"/>
      <c r="D677" s="58"/>
      <c r="E677" s="58"/>
      <c r="F677" s="58"/>
      <c r="G677" s="58"/>
      <c r="H677" s="58"/>
      <c r="I677" s="58"/>
      <c r="J677" s="130">
        <f t="shared" si="16"/>
        <v>0</v>
      </c>
    </row>
    <row r="678" spans="1:10" s="75" customFormat="1" ht="16.5" x14ac:dyDescent="0.3">
      <c r="A678" s="164">
        <v>575</v>
      </c>
      <c r="B678" s="78" t="s">
        <v>509</v>
      </c>
      <c r="C678" s="58"/>
      <c r="D678" s="58"/>
      <c r="E678" s="58"/>
      <c r="F678" s="58"/>
      <c r="G678" s="58"/>
      <c r="H678" s="58"/>
      <c r="I678" s="58"/>
      <c r="J678" s="130">
        <f t="shared" si="16"/>
        <v>0</v>
      </c>
    </row>
    <row r="679" spans="1:10" s="75" customFormat="1" ht="16.5" x14ac:dyDescent="0.3">
      <c r="A679" s="164">
        <v>5751</v>
      </c>
      <c r="B679" s="78" t="s">
        <v>509</v>
      </c>
      <c r="C679" s="58"/>
      <c r="D679" s="58"/>
      <c r="E679" s="58"/>
      <c r="F679" s="58"/>
      <c r="G679" s="58"/>
      <c r="H679" s="58"/>
      <c r="I679" s="58"/>
      <c r="J679" s="130">
        <f t="shared" si="16"/>
        <v>0</v>
      </c>
    </row>
    <row r="680" spans="1:10" s="75" customFormat="1" ht="16.5" x14ac:dyDescent="0.3">
      <c r="A680" s="164">
        <v>576</v>
      </c>
      <c r="B680" s="78" t="s">
        <v>510</v>
      </c>
      <c r="C680" s="58"/>
      <c r="D680" s="58"/>
      <c r="E680" s="58"/>
      <c r="F680" s="58"/>
      <c r="G680" s="58"/>
      <c r="H680" s="58"/>
      <c r="I680" s="58"/>
      <c r="J680" s="130">
        <f t="shared" si="16"/>
        <v>0</v>
      </c>
    </row>
    <row r="681" spans="1:10" s="75" customFormat="1" ht="16.5" x14ac:dyDescent="0.3">
      <c r="A681" s="164">
        <v>5761</v>
      </c>
      <c r="B681" s="78" t="s">
        <v>511</v>
      </c>
      <c r="C681" s="58"/>
      <c r="D681" s="58"/>
      <c r="E681" s="58"/>
      <c r="F681" s="58"/>
      <c r="G681" s="58"/>
      <c r="H681" s="58"/>
      <c r="I681" s="58"/>
      <c r="J681" s="130">
        <f t="shared" si="16"/>
        <v>0</v>
      </c>
    </row>
    <row r="682" spans="1:10" s="75" customFormat="1" ht="16.5" x14ac:dyDescent="0.3">
      <c r="A682" s="164">
        <v>577</v>
      </c>
      <c r="B682" s="78" t="s">
        <v>512</v>
      </c>
      <c r="C682" s="58"/>
      <c r="D682" s="58"/>
      <c r="E682" s="58"/>
      <c r="F682" s="58"/>
      <c r="G682" s="58"/>
      <c r="H682" s="58"/>
      <c r="I682" s="58"/>
      <c r="J682" s="130">
        <f t="shared" si="16"/>
        <v>0</v>
      </c>
    </row>
    <row r="683" spans="1:10" s="75" customFormat="1" ht="16.5" x14ac:dyDescent="0.3">
      <c r="A683" s="164">
        <v>5771</v>
      </c>
      <c r="B683" s="78" t="s">
        <v>513</v>
      </c>
      <c r="C683" s="58"/>
      <c r="D683" s="58"/>
      <c r="E683" s="58"/>
      <c r="F683" s="58"/>
      <c r="G683" s="58"/>
      <c r="H683" s="58"/>
      <c r="I683" s="58"/>
      <c r="J683" s="130">
        <f t="shared" si="16"/>
        <v>0</v>
      </c>
    </row>
    <row r="684" spans="1:10" s="75" customFormat="1" ht="16.5" x14ac:dyDescent="0.3">
      <c r="A684" s="164">
        <v>578</v>
      </c>
      <c r="B684" s="78" t="s">
        <v>514</v>
      </c>
      <c r="C684" s="58"/>
      <c r="D684" s="58"/>
      <c r="E684" s="58"/>
      <c r="F684" s="58"/>
      <c r="G684" s="58"/>
      <c r="H684" s="58"/>
      <c r="I684" s="58"/>
      <c r="J684" s="130">
        <f t="shared" si="16"/>
        <v>0</v>
      </c>
    </row>
    <row r="685" spans="1:10" s="75" customFormat="1" ht="16.5" x14ac:dyDescent="0.3">
      <c r="A685" s="164">
        <v>5781</v>
      </c>
      <c r="B685" s="78" t="s">
        <v>514</v>
      </c>
      <c r="C685" s="58"/>
      <c r="D685" s="58"/>
      <c r="E685" s="58"/>
      <c r="F685" s="58"/>
      <c r="G685" s="58"/>
      <c r="H685" s="58"/>
      <c r="I685" s="58"/>
      <c r="J685" s="130">
        <f t="shared" si="16"/>
        <v>0</v>
      </c>
    </row>
    <row r="686" spans="1:10" s="75" customFormat="1" ht="16.5" x14ac:dyDescent="0.3">
      <c r="A686" s="164">
        <v>579</v>
      </c>
      <c r="B686" s="78" t="s">
        <v>515</v>
      </c>
      <c r="C686" s="58"/>
      <c r="D686" s="58"/>
      <c r="E686" s="58"/>
      <c r="F686" s="58"/>
      <c r="G686" s="58"/>
      <c r="H686" s="58"/>
      <c r="I686" s="58"/>
      <c r="J686" s="130">
        <f t="shared" si="16"/>
        <v>0</v>
      </c>
    </row>
    <row r="687" spans="1:10" s="75" customFormat="1" ht="16.5" x14ac:dyDescent="0.3">
      <c r="A687" s="164">
        <v>5791</v>
      </c>
      <c r="B687" s="78" t="s">
        <v>515</v>
      </c>
      <c r="C687" s="58"/>
      <c r="D687" s="58"/>
      <c r="E687" s="58"/>
      <c r="F687" s="58"/>
      <c r="G687" s="58"/>
      <c r="H687" s="58"/>
      <c r="I687" s="58"/>
      <c r="J687" s="130">
        <f t="shared" si="16"/>
        <v>0</v>
      </c>
    </row>
    <row r="688" spans="1:10" s="75" customFormat="1" ht="16.5" x14ac:dyDescent="0.3">
      <c r="A688" s="163">
        <v>5800</v>
      </c>
      <c r="B688" s="79" t="s">
        <v>516</v>
      </c>
      <c r="C688" s="58"/>
      <c r="D688" s="58"/>
      <c r="E688" s="58"/>
      <c r="F688" s="58"/>
      <c r="G688" s="58"/>
      <c r="H688" s="58"/>
      <c r="I688" s="58"/>
      <c r="J688" s="130">
        <f t="shared" si="16"/>
        <v>0</v>
      </c>
    </row>
    <row r="689" spans="1:10" s="75" customFormat="1" ht="16.5" x14ac:dyDescent="0.3">
      <c r="A689" s="164">
        <v>581</v>
      </c>
      <c r="B689" s="78" t="s">
        <v>517</v>
      </c>
      <c r="C689" s="58"/>
      <c r="D689" s="58"/>
      <c r="E689" s="58"/>
      <c r="F689" s="58"/>
      <c r="G689" s="58"/>
      <c r="H689" s="58"/>
      <c r="I689" s="58"/>
      <c r="J689" s="130">
        <f t="shared" si="16"/>
        <v>0</v>
      </c>
    </row>
    <row r="690" spans="1:10" s="75" customFormat="1" ht="16.5" x14ac:dyDescent="0.3">
      <c r="A690" s="164">
        <v>5811</v>
      </c>
      <c r="B690" s="78" t="s">
        <v>517</v>
      </c>
      <c r="C690" s="58"/>
      <c r="D690" s="58"/>
      <c r="E690" s="58"/>
      <c r="F690" s="58"/>
      <c r="G690" s="58"/>
      <c r="H690" s="58"/>
      <c r="I690" s="58"/>
      <c r="J690" s="130">
        <f t="shared" si="16"/>
        <v>0</v>
      </c>
    </row>
    <row r="691" spans="1:10" s="75" customFormat="1" ht="16.5" x14ac:dyDescent="0.3">
      <c r="A691" s="164">
        <v>582</v>
      </c>
      <c r="B691" s="78" t="s">
        <v>518</v>
      </c>
      <c r="C691" s="58"/>
      <c r="D691" s="58"/>
      <c r="E691" s="58"/>
      <c r="F691" s="58"/>
      <c r="G691" s="58"/>
      <c r="H691" s="58"/>
      <c r="I691" s="58"/>
      <c r="J691" s="130">
        <f t="shared" si="16"/>
        <v>0</v>
      </c>
    </row>
    <row r="692" spans="1:10" s="75" customFormat="1" ht="16.5" x14ac:dyDescent="0.3">
      <c r="A692" s="164">
        <v>5821</v>
      </c>
      <c r="B692" s="78" t="s">
        <v>518</v>
      </c>
      <c r="C692" s="58"/>
      <c r="D692" s="58"/>
      <c r="E692" s="58"/>
      <c r="F692" s="58"/>
      <c r="G692" s="58"/>
      <c r="H692" s="58"/>
      <c r="I692" s="58"/>
      <c r="J692" s="130">
        <f t="shared" si="16"/>
        <v>0</v>
      </c>
    </row>
    <row r="693" spans="1:10" s="75" customFormat="1" ht="16.5" x14ac:dyDescent="0.3">
      <c r="A693" s="164">
        <v>583</v>
      </c>
      <c r="B693" s="78" t="s">
        <v>519</v>
      </c>
      <c r="C693" s="58"/>
      <c r="D693" s="58"/>
      <c r="E693" s="58"/>
      <c r="F693" s="58"/>
      <c r="G693" s="58"/>
      <c r="H693" s="58"/>
      <c r="I693" s="58"/>
      <c r="J693" s="130">
        <f t="shared" si="16"/>
        <v>0</v>
      </c>
    </row>
    <row r="694" spans="1:10" s="75" customFormat="1" ht="16.5" x14ac:dyDescent="0.3">
      <c r="A694" s="164">
        <v>5831</v>
      </c>
      <c r="B694" s="78" t="s">
        <v>520</v>
      </c>
      <c r="C694" s="58"/>
      <c r="D694" s="58"/>
      <c r="E694" s="58"/>
      <c r="F694" s="58"/>
      <c r="G694" s="58"/>
      <c r="H694" s="58"/>
      <c r="I694" s="58"/>
      <c r="J694" s="130">
        <f t="shared" si="16"/>
        <v>0</v>
      </c>
    </row>
    <row r="695" spans="1:10" s="75" customFormat="1" ht="16.5" x14ac:dyDescent="0.3">
      <c r="A695" s="164">
        <v>589</v>
      </c>
      <c r="B695" s="78" t="s">
        <v>521</v>
      </c>
      <c r="C695" s="58"/>
      <c r="D695" s="58"/>
      <c r="E695" s="58"/>
      <c r="F695" s="58"/>
      <c r="G695" s="58"/>
      <c r="H695" s="58"/>
      <c r="I695" s="58"/>
      <c r="J695" s="130">
        <f t="shared" si="16"/>
        <v>0</v>
      </c>
    </row>
    <row r="696" spans="1:10" s="75" customFormat="1" ht="27.75" x14ac:dyDescent="0.3">
      <c r="A696" s="164">
        <v>5891</v>
      </c>
      <c r="B696" s="78" t="s">
        <v>522</v>
      </c>
      <c r="C696" s="58"/>
      <c r="D696" s="58"/>
      <c r="E696" s="58"/>
      <c r="F696" s="58"/>
      <c r="G696" s="58"/>
      <c r="H696" s="58"/>
      <c r="I696" s="58"/>
      <c r="J696" s="130">
        <f t="shared" si="16"/>
        <v>0</v>
      </c>
    </row>
    <row r="697" spans="1:10" s="75" customFormat="1" ht="41.25" x14ac:dyDescent="0.3">
      <c r="A697" s="164">
        <v>5892</v>
      </c>
      <c r="B697" s="78" t="s">
        <v>523</v>
      </c>
      <c r="C697" s="58"/>
      <c r="D697" s="58"/>
      <c r="E697" s="58"/>
      <c r="F697" s="58"/>
      <c r="G697" s="58"/>
      <c r="H697" s="58"/>
      <c r="I697" s="58"/>
      <c r="J697" s="130">
        <f t="shared" si="16"/>
        <v>0</v>
      </c>
    </row>
    <row r="698" spans="1:10" s="75" customFormat="1" ht="16.5" x14ac:dyDescent="0.3">
      <c r="A698" s="164">
        <v>5893</v>
      </c>
      <c r="B698" s="78" t="s">
        <v>524</v>
      </c>
      <c r="C698" s="58"/>
      <c r="D698" s="58"/>
      <c r="E698" s="58"/>
      <c r="F698" s="58"/>
      <c r="G698" s="58"/>
      <c r="H698" s="58"/>
      <c r="I698" s="58"/>
      <c r="J698" s="130">
        <f t="shared" si="16"/>
        <v>0</v>
      </c>
    </row>
    <row r="699" spans="1:10" s="75" customFormat="1" ht="16.5" x14ac:dyDescent="0.3">
      <c r="A699" s="164">
        <v>5894</v>
      </c>
      <c r="B699" s="78" t="s">
        <v>521</v>
      </c>
      <c r="C699" s="58"/>
      <c r="D699" s="58"/>
      <c r="E699" s="58"/>
      <c r="F699" s="58"/>
      <c r="G699" s="58"/>
      <c r="H699" s="58"/>
      <c r="I699" s="58"/>
      <c r="J699" s="130">
        <f t="shared" si="16"/>
        <v>0</v>
      </c>
    </row>
    <row r="700" spans="1:10" s="75" customFormat="1" ht="16.5" x14ac:dyDescent="0.3">
      <c r="A700" s="163">
        <v>5900</v>
      </c>
      <c r="B700" s="79" t="s">
        <v>525</v>
      </c>
      <c r="C700" s="58"/>
      <c r="D700" s="58"/>
      <c r="E700" s="58"/>
      <c r="F700" s="58"/>
      <c r="G700" s="58"/>
      <c r="H700" s="58"/>
      <c r="I700" s="58"/>
      <c r="J700" s="130">
        <f t="shared" si="16"/>
        <v>0</v>
      </c>
    </row>
    <row r="701" spans="1:10" s="75" customFormat="1" ht="16.5" x14ac:dyDescent="0.3">
      <c r="A701" s="164">
        <v>591</v>
      </c>
      <c r="B701" s="78" t="s">
        <v>526</v>
      </c>
      <c r="C701" s="58"/>
      <c r="D701" s="58"/>
      <c r="E701" s="58"/>
      <c r="F701" s="58"/>
      <c r="G701" s="58"/>
      <c r="H701" s="58"/>
      <c r="I701" s="58"/>
      <c r="J701" s="130">
        <f t="shared" si="16"/>
        <v>0</v>
      </c>
    </row>
    <row r="702" spans="1:10" s="75" customFormat="1" ht="16.5" x14ac:dyDescent="0.3">
      <c r="A702" s="164">
        <v>5911</v>
      </c>
      <c r="B702" s="78" t="s">
        <v>526</v>
      </c>
      <c r="C702" s="58"/>
      <c r="D702" s="58"/>
      <c r="E702" s="58"/>
      <c r="F702" s="58"/>
      <c r="G702" s="58"/>
      <c r="H702" s="58"/>
      <c r="I702" s="58"/>
      <c r="J702" s="130">
        <f t="shared" si="16"/>
        <v>0</v>
      </c>
    </row>
    <row r="703" spans="1:10" s="75" customFormat="1" ht="16.5" x14ac:dyDescent="0.3">
      <c r="A703" s="164">
        <v>592</v>
      </c>
      <c r="B703" s="78" t="s">
        <v>527</v>
      </c>
      <c r="C703" s="58"/>
      <c r="D703" s="58"/>
      <c r="E703" s="58"/>
      <c r="F703" s="58"/>
      <c r="G703" s="58"/>
      <c r="H703" s="58"/>
      <c r="I703" s="58"/>
      <c r="J703" s="130">
        <f t="shared" si="16"/>
        <v>0</v>
      </c>
    </row>
    <row r="704" spans="1:10" s="75" customFormat="1" ht="16.5" x14ac:dyDescent="0.3">
      <c r="A704" s="164">
        <v>5921</v>
      </c>
      <c r="B704" s="78" t="s">
        <v>527</v>
      </c>
      <c r="C704" s="58"/>
      <c r="D704" s="58"/>
      <c r="E704" s="58"/>
      <c r="F704" s="58"/>
      <c r="G704" s="58"/>
      <c r="H704" s="58"/>
      <c r="I704" s="58"/>
      <c r="J704" s="130">
        <f t="shared" si="16"/>
        <v>0</v>
      </c>
    </row>
    <row r="705" spans="1:12" s="75" customFormat="1" ht="16.5" x14ac:dyDescent="0.3">
      <c r="A705" s="164">
        <v>593</v>
      </c>
      <c r="B705" s="78" t="s">
        <v>528</v>
      </c>
      <c r="C705" s="58"/>
      <c r="D705" s="58"/>
      <c r="E705" s="58"/>
      <c r="F705" s="58"/>
      <c r="G705" s="58"/>
      <c r="H705" s="58"/>
      <c r="I705" s="58"/>
      <c r="J705" s="130">
        <f t="shared" si="16"/>
        <v>0</v>
      </c>
    </row>
    <row r="706" spans="1:12" s="75" customFormat="1" ht="16.5" x14ac:dyDescent="0.3">
      <c r="A706" s="164">
        <v>5931</v>
      </c>
      <c r="B706" s="78" t="s">
        <v>528</v>
      </c>
      <c r="C706" s="58"/>
      <c r="D706" s="58"/>
      <c r="E706" s="58"/>
      <c r="F706" s="58"/>
      <c r="G706" s="58"/>
      <c r="H706" s="58"/>
      <c r="I706" s="58"/>
      <c r="J706" s="130">
        <f t="shared" si="16"/>
        <v>0</v>
      </c>
    </row>
    <row r="707" spans="1:12" s="75" customFormat="1" ht="16.5" x14ac:dyDescent="0.3">
      <c r="A707" s="164">
        <v>594</v>
      </c>
      <c r="B707" s="78" t="s">
        <v>529</v>
      </c>
      <c r="C707" s="58"/>
      <c r="D707" s="58"/>
      <c r="E707" s="58"/>
      <c r="F707" s="58"/>
      <c r="G707" s="58"/>
      <c r="H707" s="58"/>
      <c r="I707" s="58"/>
      <c r="J707" s="130">
        <f t="shared" si="16"/>
        <v>0</v>
      </c>
    </row>
    <row r="708" spans="1:12" s="75" customFormat="1" ht="16.5" x14ac:dyDescent="0.3">
      <c r="A708" s="164">
        <v>5941</v>
      </c>
      <c r="B708" s="78" t="s">
        <v>529</v>
      </c>
      <c r="C708" s="58"/>
      <c r="D708" s="58"/>
      <c r="E708" s="58"/>
      <c r="F708" s="58"/>
      <c r="G708" s="58"/>
      <c r="H708" s="58"/>
      <c r="I708" s="58"/>
      <c r="J708" s="130">
        <f t="shared" si="16"/>
        <v>0</v>
      </c>
    </row>
    <row r="709" spans="1:12" s="75" customFormat="1" ht="16.5" x14ac:dyDescent="0.3">
      <c r="A709" s="164">
        <v>595</v>
      </c>
      <c r="B709" s="78" t="s">
        <v>530</v>
      </c>
      <c r="C709" s="58"/>
      <c r="D709" s="58"/>
      <c r="E709" s="58"/>
      <c r="F709" s="58"/>
      <c r="G709" s="58"/>
      <c r="H709" s="58"/>
      <c r="I709" s="58"/>
      <c r="J709" s="130">
        <f t="shared" si="16"/>
        <v>0</v>
      </c>
    </row>
    <row r="710" spans="1:12" s="75" customFormat="1" ht="16.5" x14ac:dyDescent="0.3">
      <c r="A710" s="164">
        <v>5951</v>
      </c>
      <c r="B710" s="78" t="s">
        <v>530</v>
      </c>
      <c r="C710" s="58"/>
      <c r="D710" s="58"/>
      <c r="E710" s="58"/>
      <c r="F710" s="58"/>
      <c r="G710" s="58"/>
      <c r="H710" s="58"/>
      <c r="I710" s="58"/>
      <c r="J710" s="130">
        <f t="shared" si="16"/>
        <v>0</v>
      </c>
    </row>
    <row r="711" spans="1:12" s="75" customFormat="1" ht="16.5" x14ac:dyDescent="0.3">
      <c r="A711" s="164">
        <v>596</v>
      </c>
      <c r="B711" s="78" t="s">
        <v>531</v>
      </c>
      <c r="C711" s="58"/>
      <c r="D711" s="58"/>
      <c r="E711" s="58"/>
      <c r="F711" s="58"/>
      <c r="G711" s="58"/>
      <c r="H711" s="58"/>
      <c r="I711" s="58"/>
      <c r="J711" s="130">
        <f t="shared" si="16"/>
        <v>0</v>
      </c>
    </row>
    <row r="712" spans="1:12" s="75" customFormat="1" ht="16.5" x14ac:dyDescent="0.3">
      <c r="A712" s="164">
        <v>5961</v>
      </c>
      <c r="B712" s="78" t="s">
        <v>531</v>
      </c>
      <c r="C712" s="58"/>
      <c r="D712" s="58"/>
      <c r="E712" s="58"/>
      <c r="F712" s="58"/>
      <c r="G712" s="58"/>
      <c r="H712" s="58"/>
      <c r="I712" s="58"/>
      <c r="J712" s="130">
        <f t="shared" si="16"/>
        <v>0</v>
      </c>
    </row>
    <row r="713" spans="1:12" s="75" customFormat="1" ht="16.5" x14ac:dyDescent="0.3">
      <c r="A713" s="164">
        <v>597</v>
      </c>
      <c r="B713" s="78" t="s">
        <v>532</v>
      </c>
      <c r="C713" s="58"/>
      <c r="D713" s="58"/>
      <c r="E713" s="58"/>
      <c r="F713" s="58"/>
      <c r="G713" s="58"/>
      <c r="H713" s="58"/>
      <c r="I713" s="58"/>
      <c r="J713" s="130">
        <f t="shared" si="16"/>
        <v>0</v>
      </c>
    </row>
    <row r="714" spans="1:12" s="75" customFormat="1" ht="16.5" x14ac:dyDescent="0.3">
      <c r="A714" s="164">
        <v>5971</v>
      </c>
      <c r="B714" s="78" t="s">
        <v>532</v>
      </c>
      <c r="C714" s="130"/>
      <c r="D714" s="130"/>
      <c r="E714" s="130"/>
      <c r="F714" s="130">
        <v>175000</v>
      </c>
      <c r="G714" s="130"/>
      <c r="H714" s="130"/>
      <c r="I714" s="130"/>
      <c r="J714" s="130">
        <f t="shared" si="16"/>
        <v>175000</v>
      </c>
      <c r="K714" s="45"/>
      <c r="L714" s="45"/>
    </row>
    <row r="715" spans="1:12" s="75" customFormat="1" ht="16.5" x14ac:dyDescent="0.3">
      <c r="A715" s="164">
        <v>598</v>
      </c>
      <c r="B715" s="78" t="s">
        <v>533</v>
      </c>
      <c r="C715" s="58"/>
      <c r="D715" s="58"/>
      <c r="E715" s="58"/>
      <c r="F715" s="58"/>
      <c r="G715" s="58"/>
      <c r="H715" s="58"/>
      <c r="I715" s="58"/>
      <c r="J715" s="130">
        <f t="shared" si="16"/>
        <v>0</v>
      </c>
    </row>
    <row r="716" spans="1:12" s="75" customFormat="1" ht="16.5" x14ac:dyDescent="0.3">
      <c r="A716" s="164">
        <v>5981</v>
      </c>
      <c r="B716" s="78" t="s">
        <v>533</v>
      </c>
      <c r="C716" s="58"/>
      <c r="D716" s="58"/>
      <c r="E716" s="58"/>
      <c r="F716" s="58"/>
      <c r="G716" s="58"/>
      <c r="H716" s="58"/>
      <c r="I716" s="58"/>
      <c r="J716" s="130">
        <f t="shared" si="16"/>
        <v>0</v>
      </c>
    </row>
    <row r="717" spans="1:12" s="75" customFormat="1" ht="16.5" x14ac:dyDescent="0.3">
      <c r="A717" s="164">
        <v>599</v>
      </c>
      <c r="B717" s="78" t="s">
        <v>534</v>
      </c>
      <c r="C717" s="58"/>
      <c r="D717" s="58"/>
      <c r="E717" s="58"/>
      <c r="F717" s="58"/>
      <c r="G717" s="58"/>
      <c r="H717" s="58"/>
      <c r="I717" s="58"/>
      <c r="J717" s="130">
        <f t="shared" si="16"/>
        <v>0</v>
      </c>
    </row>
    <row r="718" spans="1:12" s="75" customFormat="1" ht="16.5" x14ac:dyDescent="0.3">
      <c r="A718" s="164">
        <v>5991</v>
      </c>
      <c r="B718" s="78" t="s">
        <v>534</v>
      </c>
      <c r="C718" s="58"/>
      <c r="D718" s="58"/>
      <c r="E718" s="58"/>
      <c r="F718" s="58"/>
      <c r="G718" s="58"/>
      <c r="H718" s="58"/>
      <c r="I718" s="58"/>
      <c r="J718" s="130">
        <f t="shared" si="16"/>
        <v>0</v>
      </c>
    </row>
    <row r="719" spans="1:12" s="81" customFormat="1" ht="12.75" x14ac:dyDescent="0.2">
      <c r="A719" s="162"/>
      <c r="B719" s="57" t="s">
        <v>535</v>
      </c>
      <c r="C719" s="57">
        <f>SUM(C600:C718)</f>
        <v>0</v>
      </c>
      <c r="D719" s="57">
        <f t="shared" ref="D719:J719" si="17">SUM(D600:D718)</f>
        <v>0</v>
      </c>
      <c r="E719" s="57">
        <f t="shared" si="17"/>
        <v>0</v>
      </c>
      <c r="F719" s="57">
        <f t="shared" si="17"/>
        <v>566840</v>
      </c>
      <c r="G719" s="57">
        <f t="shared" si="17"/>
        <v>463320</v>
      </c>
      <c r="H719" s="57">
        <f t="shared" si="17"/>
        <v>161131.13</v>
      </c>
      <c r="I719" s="57">
        <f t="shared" si="17"/>
        <v>0</v>
      </c>
      <c r="J719" s="57">
        <f t="shared" si="17"/>
        <v>1191291.1299999999</v>
      </c>
    </row>
    <row r="720" spans="1:12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>
        <v>1344958.5</v>
      </c>
      <c r="J721" s="86">
        <f t="shared" ref="J721:J726" si="18">SUM(C721:I721)</f>
        <v>1344958.5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1344958.5</v>
      </c>
      <c r="J722" s="36">
        <f t="shared" si="19"/>
        <v>1344958.5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215">
        <f>522600-29008.49</f>
        <v>493591.51</v>
      </c>
      <c r="F725" s="98">
        <v>38772.720000000001</v>
      </c>
      <c r="G725" s="98">
        <f>218630+360000</f>
        <v>578630</v>
      </c>
      <c r="H725" s="11"/>
      <c r="I725" s="11"/>
      <c r="J725" s="86">
        <f t="shared" si="18"/>
        <v>1110994.23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8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493591.51</v>
      </c>
      <c r="F727" s="57">
        <f t="shared" si="20"/>
        <v>38772.720000000001</v>
      </c>
      <c r="G727" s="57">
        <f t="shared" si="20"/>
        <v>578630</v>
      </c>
      <c r="H727" s="57">
        <f t="shared" si="20"/>
        <v>0</v>
      </c>
      <c r="I727" s="57">
        <f t="shared" si="20"/>
        <v>0</v>
      </c>
      <c r="J727" s="57">
        <f t="shared" si="20"/>
        <v>1110994.23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1">C722+C719+C599+C424+C230+C101+C727+C728</f>
        <v>16448284.720000001</v>
      </c>
      <c r="D729" s="43">
        <f t="shared" si="21"/>
        <v>14878111.609999998</v>
      </c>
      <c r="E729" s="43">
        <f t="shared" si="21"/>
        <v>1760991.51</v>
      </c>
      <c r="F729" s="43">
        <f>F722+F719+F599+F424+F230+F101+F727+F728</f>
        <v>2691511.84</v>
      </c>
      <c r="G729" s="43">
        <f t="shared" si="21"/>
        <v>3492613.96</v>
      </c>
      <c r="H729" s="43">
        <f t="shared" si="21"/>
        <v>161131.13</v>
      </c>
      <c r="I729" s="43" t="e">
        <f t="shared" si="21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1869642.61</v>
      </c>
      <c r="E731" s="45">
        <v>1790000</v>
      </c>
      <c r="F731" s="45">
        <v>2691511.84</v>
      </c>
      <c r="G731" s="45">
        <v>3492613.96</v>
      </c>
      <c r="H731" s="45">
        <v>161131.13</v>
      </c>
      <c r="I731" s="45">
        <v>1344958.5</v>
      </c>
    </row>
    <row r="732" spans="1:10" x14ac:dyDescent="0.25">
      <c r="B732" s="45" t="s">
        <v>643</v>
      </c>
      <c r="C732" s="45">
        <v>15018282</v>
      </c>
      <c r="D732" s="45">
        <v>13008469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15018282</v>
      </c>
      <c r="D733" s="207">
        <f t="shared" ref="D733:I733" si="22">D732+D731</f>
        <v>14878111.609999999</v>
      </c>
      <c r="E733" s="207">
        <f t="shared" si="22"/>
        <v>1790000</v>
      </c>
      <c r="F733" s="207">
        <f t="shared" si="22"/>
        <v>2691511.84</v>
      </c>
      <c r="G733" s="207">
        <f t="shared" si="22"/>
        <v>3492613.96</v>
      </c>
      <c r="H733" s="207">
        <f t="shared" si="22"/>
        <v>161131.13</v>
      </c>
      <c r="I733" s="207">
        <f t="shared" si="22"/>
        <v>1344958.5</v>
      </c>
    </row>
    <row r="734" spans="1:10" x14ac:dyDescent="0.25">
      <c r="B734" s="45" t="s">
        <v>646</v>
      </c>
      <c r="C734" s="208">
        <f>C733-C729</f>
        <v>-1430002.7200000007</v>
      </c>
      <c r="D734" s="208">
        <f t="shared" ref="D734:I734" si="23">D733-D729</f>
        <v>0</v>
      </c>
      <c r="E734" s="208">
        <f t="shared" si="23"/>
        <v>29008.489999999991</v>
      </c>
      <c r="F734" s="208">
        <f t="shared" si="23"/>
        <v>0</v>
      </c>
      <c r="G734" s="208">
        <f t="shared" si="23"/>
        <v>0</v>
      </c>
      <c r="H734" s="208">
        <f t="shared" si="23"/>
        <v>0</v>
      </c>
      <c r="I734" s="208" t="e">
        <f t="shared" si="23"/>
        <v>#REF!</v>
      </c>
    </row>
  </sheetData>
  <mergeCells count="6">
    <mergeCell ref="E9:F9"/>
    <mergeCell ref="B2:J2"/>
    <mergeCell ref="A3:E3"/>
    <mergeCell ref="B5:J5"/>
    <mergeCell ref="B6:J6"/>
    <mergeCell ref="B7:J7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-0.249977111117893"/>
  </sheetPr>
  <dimension ref="A2:XEZ734"/>
  <sheetViews>
    <sheetView topLeftCell="A9" zoomScale="80" zoomScaleNormal="80" zoomScaleSheetLayoutView="90" workbookViewId="0">
      <pane xSplit="2" ySplit="3" topLeftCell="C299" activePane="bottomRight" state="frozen"/>
      <selection activeCell="A9" sqref="A9"/>
      <selection pane="topRight" activeCell="C9" sqref="C9"/>
      <selection pane="bottomLeft" activeCell="A12" sqref="A12"/>
      <selection pane="bottomRight" activeCell="A307" sqref="A307"/>
    </sheetView>
  </sheetViews>
  <sheetFormatPr baseColWidth="10" defaultRowHeight="15" x14ac:dyDescent="0.25"/>
  <cols>
    <col min="1" max="1" width="12.7109375" style="172" customWidth="1"/>
    <col min="2" max="2" width="31.140625" style="156" customWidth="1"/>
    <col min="3" max="3" width="17.85546875" style="45" bestFit="1" customWidth="1"/>
    <col min="4" max="4" width="16.42578125" style="45" bestFit="1" customWidth="1"/>
    <col min="5" max="5" width="15.28515625" style="45" bestFit="1" customWidth="1"/>
    <col min="6" max="6" width="15" style="45" customWidth="1"/>
    <col min="7" max="7" width="22.28515625" style="45" bestFit="1" customWidth="1"/>
    <col min="8" max="8" width="14.85546875" style="45" customWidth="1"/>
    <col min="9" max="10" width="18.28515625" style="45" customWidth="1"/>
    <col min="11" max="11" width="13" style="45" bestFit="1" customWidth="1"/>
    <col min="12" max="12" width="12.42578125" style="45" bestFit="1" customWidth="1"/>
    <col min="13" max="16" width="11.5703125" style="45" bestFit="1" customWidth="1"/>
    <col min="17" max="5494" width="11.42578125" style="45"/>
    <col min="5495" max="5495" width="11.5703125" style="45" bestFit="1" customWidth="1"/>
    <col min="5496" max="5496" width="11.42578125" style="45"/>
    <col min="5497" max="5497" width="11.5703125" style="45" bestFit="1" customWidth="1"/>
    <col min="5498" max="5498" width="11.42578125" style="45"/>
    <col min="5499" max="5499" width="11.5703125" style="45" bestFit="1" customWidth="1"/>
    <col min="5500" max="5500" width="11.42578125" style="45"/>
    <col min="5501" max="5501" width="11.5703125" style="45" bestFit="1" customWidth="1"/>
    <col min="5502" max="5502" width="11.42578125" style="45"/>
    <col min="5503" max="5503" width="11.5703125" style="45" bestFit="1" customWidth="1"/>
    <col min="5504" max="5504" width="11.42578125" style="45"/>
    <col min="5505" max="5505" width="11.5703125" style="45" bestFit="1" customWidth="1"/>
    <col min="5506" max="5506" width="11.42578125" style="45"/>
    <col min="5507" max="5507" width="11.5703125" style="45" bestFit="1" customWidth="1"/>
    <col min="5508" max="5508" width="11.42578125" style="45"/>
    <col min="5509" max="5509" width="11.5703125" style="45" bestFit="1" customWidth="1"/>
    <col min="5510" max="5510" width="11.42578125" style="45"/>
    <col min="5511" max="5511" width="11.5703125" style="45" bestFit="1" customWidth="1"/>
    <col min="5512" max="5512" width="11.42578125" style="45"/>
    <col min="5513" max="5513" width="11.5703125" style="45" bestFit="1" customWidth="1"/>
    <col min="5514" max="5514" width="11.42578125" style="45"/>
    <col min="5515" max="5515" width="11.5703125" style="45" bestFit="1" customWidth="1"/>
    <col min="5516" max="5516" width="11.42578125" style="45"/>
    <col min="5517" max="5517" width="11.5703125" style="45" bestFit="1" customWidth="1"/>
    <col min="5518" max="5518" width="11.42578125" style="45"/>
    <col min="5519" max="5519" width="11.5703125" style="45" bestFit="1" customWidth="1"/>
    <col min="5520" max="5520" width="11.42578125" style="45"/>
    <col min="5521" max="5521" width="11.5703125" style="45" bestFit="1" customWidth="1"/>
    <col min="5522" max="5522" width="11.42578125" style="45"/>
    <col min="5523" max="5523" width="11.5703125" style="45" bestFit="1" customWidth="1"/>
    <col min="5524" max="5524" width="11.42578125" style="45"/>
    <col min="5525" max="5525" width="11.5703125" style="45" bestFit="1" customWidth="1"/>
    <col min="5526" max="5526" width="11.42578125" style="45"/>
    <col min="5527" max="5527" width="11.5703125" style="45" bestFit="1" customWidth="1"/>
    <col min="5528" max="5528" width="11.42578125" style="45"/>
    <col min="5529" max="5529" width="11.5703125" style="45" bestFit="1" customWidth="1"/>
    <col min="5530" max="5530" width="11.42578125" style="45"/>
    <col min="5531" max="5531" width="11.5703125" style="45" bestFit="1" customWidth="1"/>
    <col min="5532" max="5532" width="11.42578125" style="45"/>
    <col min="5533" max="5533" width="11.5703125" style="45" bestFit="1" customWidth="1"/>
    <col min="5534" max="5534" width="11.42578125" style="45"/>
    <col min="5535" max="5535" width="11.5703125" style="45" bestFit="1" customWidth="1"/>
    <col min="5536" max="5536" width="11.42578125" style="45"/>
    <col min="5537" max="5537" width="11.5703125" style="45" bestFit="1" customWidth="1"/>
    <col min="5538" max="5538" width="11.42578125" style="45"/>
    <col min="5539" max="5539" width="11.5703125" style="45" bestFit="1" customWidth="1"/>
    <col min="5540" max="5540" width="11.42578125" style="45"/>
    <col min="5541" max="5541" width="11.5703125" style="45" bestFit="1" customWidth="1"/>
    <col min="5542" max="5542" width="11.42578125" style="45"/>
    <col min="5543" max="5543" width="11.5703125" style="45" bestFit="1" customWidth="1"/>
    <col min="5544" max="5544" width="11.42578125" style="45"/>
    <col min="5545" max="5545" width="11.5703125" style="45" bestFit="1" customWidth="1"/>
    <col min="5546" max="5546" width="11.42578125" style="45"/>
    <col min="5547" max="5547" width="11.5703125" style="45" bestFit="1" customWidth="1"/>
    <col min="5548" max="5548" width="11.42578125" style="45"/>
    <col min="5549" max="5549" width="11.5703125" style="45" bestFit="1" customWidth="1"/>
    <col min="5550" max="5550" width="11.42578125" style="45"/>
    <col min="5551" max="5551" width="11.5703125" style="45" bestFit="1" customWidth="1"/>
    <col min="5552" max="5552" width="11.42578125" style="45"/>
    <col min="5553" max="5553" width="11.5703125" style="45" bestFit="1" customWidth="1"/>
    <col min="5554" max="5554" width="11.42578125" style="45"/>
    <col min="5555" max="5555" width="11.5703125" style="45" bestFit="1" customWidth="1"/>
    <col min="5556" max="5556" width="11.42578125" style="45"/>
    <col min="5557" max="5557" width="11.5703125" style="45" bestFit="1" customWidth="1"/>
    <col min="5558" max="5558" width="11.42578125" style="45"/>
    <col min="5559" max="5559" width="11.5703125" style="45" bestFit="1" customWidth="1"/>
    <col min="5560" max="5560" width="11.42578125" style="45"/>
    <col min="5561" max="5561" width="11.5703125" style="45" bestFit="1" customWidth="1"/>
    <col min="5562" max="5562" width="11.42578125" style="45"/>
    <col min="5563" max="5563" width="11.5703125" style="45" bestFit="1" customWidth="1"/>
    <col min="5564" max="5564" width="11.42578125" style="45"/>
    <col min="5565" max="5565" width="11.5703125" style="45" bestFit="1" customWidth="1"/>
    <col min="5566" max="5566" width="11.42578125" style="45"/>
    <col min="5567" max="5567" width="11.5703125" style="45" bestFit="1" customWidth="1"/>
    <col min="5568" max="5568" width="11.42578125" style="45"/>
    <col min="5569" max="5569" width="11.5703125" style="45" bestFit="1" customWidth="1"/>
    <col min="5570" max="5570" width="11.42578125" style="45"/>
    <col min="5571" max="5571" width="11.5703125" style="45" bestFit="1" customWidth="1"/>
    <col min="5572" max="5572" width="11.42578125" style="45"/>
    <col min="5573" max="5573" width="11.5703125" style="45" bestFit="1" customWidth="1"/>
    <col min="5574" max="5574" width="11.42578125" style="45"/>
    <col min="5575" max="5575" width="11.5703125" style="45" bestFit="1" customWidth="1"/>
    <col min="5576" max="5576" width="11.42578125" style="45"/>
    <col min="5577" max="5577" width="11.5703125" style="45" bestFit="1" customWidth="1"/>
    <col min="5578" max="5578" width="11.42578125" style="45"/>
    <col min="5579" max="5579" width="11.5703125" style="45" bestFit="1" customWidth="1"/>
    <col min="5580" max="5580" width="11.42578125" style="45"/>
    <col min="5581" max="5581" width="11.5703125" style="45" bestFit="1" customWidth="1"/>
    <col min="5582" max="5582" width="11.42578125" style="45"/>
    <col min="5583" max="5583" width="11.5703125" style="45" bestFit="1" customWidth="1"/>
    <col min="5584" max="5584" width="11.42578125" style="45"/>
    <col min="5585" max="5585" width="11.5703125" style="45" bestFit="1" customWidth="1"/>
    <col min="5586" max="5586" width="11.42578125" style="45"/>
    <col min="5587" max="5587" width="11.5703125" style="45" bestFit="1" customWidth="1"/>
    <col min="5588" max="5588" width="11.42578125" style="45"/>
    <col min="5589" max="5589" width="11.5703125" style="45" bestFit="1" customWidth="1"/>
    <col min="5590" max="5590" width="11.42578125" style="45"/>
    <col min="5591" max="5591" width="11.5703125" style="45" bestFit="1" customWidth="1"/>
    <col min="5592" max="5592" width="11.42578125" style="45"/>
    <col min="5593" max="5593" width="11.5703125" style="45" bestFit="1" customWidth="1"/>
    <col min="5594" max="5594" width="11.42578125" style="45"/>
    <col min="5595" max="5595" width="11.5703125" style="45" bestFit="1" customWidth="1"/>
    <col min="5596" max="5596" width="11.42578125" style="45"/>
    <col min="5597" max="5597" width="11.5703125" style="45" bestFit="1" customWidth="1"/>
    <col min="5598" max="5598" width="11.42578125" style="45"/>
    <col min="5599" max="5599" width="11.5703125" style="45" bestFit="1" customWidth="1"/>
    <col min="5600" max="5600" width="11.42578125" style="45"/>
    <col min="5601" max="5601" width="11.5703125" style="45" bestFit="1" customWidth="1"/>
    <col min="5602" max="5602" width="11.42578125" style="45"/>
    <col min="5603" max="5603" width="11.5703125" style="45" bestFit="1" customWidth="1"/>
    <col min="5604" max="5604" width="11.42578125" style="45"/>
    <col min="5605" max="5605" width="11.5703125" style="45" bestFit="1" customWidth="1"/>
    <col min="5606" max="5606" width="11.42578125" style="45"/>
    <col min="5607" max="5607" width="11.5703125" style="45" bestFit="1" customWidth="1"/>
    <col min="5608" max="5608" width="11.42578125" style="45"/>
    <col min="5609" max="5609" width="11.5703125" style="45" bestFit="1" customWidth="1"/>
    <col min="5610" max="5610" width="11.42578125" style="45"/>
    <col min="5611" max="5611" width="11.5703125" style="45" bestFit="1" customWidth="1"/>
    <col min="5612" max="5612" width="11.42578125" style="45"/>
    <col min="5613" max="5613" width="11.5703125" style="45" bestFit="1" customWidth="1"/>
    <col min="5614" max="5614" width="11.42578125" style="45"/>
    <col min="5615" max="5615" width="11.5703125" style="45" bestFit="1" customWidth="1"/>
    <col min="5616" max="5616" width="11.42578125" style="45"/>
    <col min="5617" max="5617" width="11.5703125" style="45" bestFit="1" customWidth="1"/>
    <col min="5618" max="5618" width="11.42578125" style="45"/>
    <col min="5619" max="5619" width="11.5703125" style="45" bestFit="1" customWidth="1"/>
    <col min="5620" max="5620" width="11.42578125" style="45"/>
    <col min="5621" max="5621" width="11.5703125" style="45" bestFit="1" customWidth="1"/>
    <col min="5622" max="5622" width="11.42578125" style="45"/>
    <col min="5623" max="5623" width="11.5703125" style="45" bestFit="1" customWidth="1"/>
    <col min="5624" max="5624" width="11.42578125" style="45"/>
    <col min="5625" max="5625" width="11.5703125" style="45" bestFit="1" customWidth="1"/>
    <col min="5626" max="5626" width="11.42578125" style="45"/>
    <col min="5627" max="5627" width="11.5703125" style="45" bestFit="1" customWidth="1"/>
    <col min="5628" max="5628" width="11.42578125" style="45"/>
    <col min="5629" max="5629" width="11.5703125" style="45" bestFit="1" customWidth="1"/>
    <col min="5630" max="5630" width="11.42578125" style="45"/>
    <col min="5631" max="5631" width="11.5703125" style="45" bestFit="1" customWidth="1"/>
    <col min="5632" max="5632" width="11.42578125" style="45"/>
    <col min="5633" max="5633" width="11.5703125" style="45" bestFit="1" customWidth="1"/>
    <col min="5634" max="5634" width="11.42578125" style="45"/>
    <col min="5635" max="5635" width="11.5703125" style="45" bestFit="1" customWidth="1"/>
    <col min="5636" max="5636" width="11.42578125" style="45"/>
    <col min="5637" max="5637" width="11.5703125" style="45" bestFit="1" customWidth="1"/>
    <col min="5638" max="5638" width="11.42578125" style="45"/>
    <col min="5639" max="5639" width="11.5703125" style="45" bestFit="1" customWidth="1"/>
    <col min="5640" max="5640" width="11.42578125" style="45"/>
    <col min="5641" max="5641" width="11.5703125" style="45" bestFit="1" customWidth="1"/>
    <col min="5642" max="5642" width="11.42578125" style="45"/>
    <col min="5643" max="5643" width="11.5703125" style="45" bestFit="1" customWidth="1"/>
    <col min="5644" max="5644" width="11.42578125" style="45"/>
    <col min="5645" max="5645" width="11.5703125" style="45" bestFit="1" customWidth="1"/>
    <col min="5646" max="5646" width="11.42578125" style="45"/>
    <col min="5647" max="5647" width="11.5703125" style="45" bestFit="1" customWidth="1"/>
    <col min="5648" max="5648" width="11.42578125" style="45"/>
    <col min="5649" max="5649" width="11.5703125" style="45" bestFit="1" customWidth="1"/>
    <col min="5650" max="5650" width="11.42578125" style="45"/>
    <col min="5651" max="5651" width="11.5703125" style="45" bestFit="1" customWidth="1"/>
    <col min="5652" max="5652" width="11.42578125" style="45"/>
    <col min="5653" max="5653" width="11.5703125" style="45" bestFit="1" customWidth="1"/>
    <col min="5654" max="5654" width="11.42578125" style="45"/>
    <col min="5655" max="5655" width="11.5703125" style="45" bestFit="1" customWidth="1"/>
    <col min="5656" max="5656" width="11.42578125" style="45"/>
    <col min="5657" max="5657" width="11.5703125" style="45" bestFit="1" customWidth="1"/>
    <col min="5658" max="5658" width="11.42578125" style="45"/>
    <col min="5659" max="5659" width="11.5703125" style="45" bestFit="1" customWidth="1"/>
    <col min="5660" max="5660" width="11.42578125" style="45"/>
    <col min="5661" max="5661" width="11.5703125" style="45" bestFit="1" customWidth="1"/>
    <col min="5662" max="5662" width="11.42578125" style="45"/>
    <col min="5663" max="5663" width="11.5703125" style="45" bestFit="1" customWidth="1"/>
    <col min="5664" max="5664" width="11.42578125" style="45"/>
    <col min="5665" max="5665" width="11.5703125" style="45" bestFit="1" customWidth="1"/>
    <col min="5666" max="5666" width="11.42578125" style="45"/>
    <col min="5667" max="5667" width="11.5703125" style="45" bestFit="1" customWidth="1"/>
    <col min="5668" max="5668" width="11.42578125" style="45"/>
    <col min="5669" max="5669" width="11.5703125" style="45" bestFit="1" customWidth="1"/>
    <col min="5670" max="5670" width="11.42578125" style="45"/>
    <col min="5671" max="5671" width="11.5703125" style="45" bestFit="1" customWidth="1"/>
    <col min="5672" max="5672" width="11.42578125" style="45"/>
    <col min="5673" max="5673" width="11.5703125" style="45" bestFit="1" customWidth="1"/>
    <col min="5674" max="5674" width="11.42578125" style="45"/>
    <col min="5675" max="5675" width="11.5703125" style="45" bestFit="1" customWidth="1"/>
    <col min="5676" max="5676" width="11.42578125" style="45"/>
    <col min="5677" max="5677" width="11.5703125" style="45" bestFit="1" customWidth="1"/>
    <col min="5678" max="5678" width="11.42578125" style="45"/>
    <col min="5679" max="5679" width="11.5703125" style="45" bestFit="1" customWidth="1"/>
    <col min="5680" max="5680" width="11.42578125" style="45"/>
    <col min="5681" max="5681" width="11.5703125" style="45" bestFit="1" customWidth="1"/>
    <col min="5682" max="5682" width="11.42578125" style="45"/>
    <col min="5683" max="5683" width="11.5703125" style="45" bestFit="1" customWidth="1"/>
    <col min="5684" max="5684" width="11.42578125" style="45"/>
    <col min="5685" max="5685" width="11.5703125" style="45" bestFit="1" customWidth="1"/>
    <col min="5686" max="5686" width="11.42578125" style="45"/>
    <col min="5687" max="5687" width="11.5703125" style="45" bestFit="1" customWidth="1"/>
    <col min="5688" max="5688" width="11.42578125" style="45"/>
    <col min="5689" max="5689" width="11.5703125" style="45" bestFit="1" customWidth="1"/>
    <col min="5690" max="5690" width="11.42578125" style="45"/>
    <col min="5691" max="5691" width="11.5703125" style="45" bestFit="1" customWidth="1"/>
    <col min="5692" max="5692" width="11.42578125" style="45"/>
    <col min="5693" max="5693" width="11.5703125" style="45" bestFit="1" customWidth="1"/>
    <col min="5694" max="5694" width="11.42578125" style="45"/>
    <col min="5695" max="5695" width="11.5703125" style="45" bestFit="1" customWidth="1"/>
    <col min="5696" max="5696" width="11.42578125" style="45"/>
    <col min="5697" max="5697" width="11.5703125" style="45" bestFit="1" customWidth="1"/>
    <col min="5698" max="5698" width="11.42578125" style="45"/>
    <col min="5699" max="5699" width="11.5703125" style="45" bestFit="1" customWidth="1"/>
    <col min="5700" max="5700" width="11.42578125" style="45"/>
    <col min="5701" max="5701" width="11.5703125" style="45" bestFit="1" customWidth="1"/>
    <col min="5702" max="5702" width="11.42578125" style="45"/>
    <col min="5703" max="5703" width="11.5703125" style="45" bestFit="1" customWidth="1"/>
    <col min="5704" max="5704" width="11.42578125" style="45"/>
    <col min="5705" max="5705" width="11.5703125" style="45" bestFit="1" customWidth="1"/>
    <col min="5706" max="5706" width="11.42578125" style="45"/>
    <col min="5707" max="5707" width="11.5703125" style="45" bestFit="1" customWidth="1"/>
    <col min="5708" max="5708" width="11.42578125" style="45"/>
    <col min="5709" max="5709" width="11.5703125" style="45" bestFit="1" customWidth="1"/>
    <col min="5710" max="5710" width="11.42578125" style="45"/>
    <col min="5711" max="5711" width="11.5703125" style="45" bestFit="1" customWidth="1"/>
    <col min="5712" max="5712" width="11.42578125" style="45"/>
    <col min="5713" max="5713" width="11.5703125" style="45" bestFit="1" customWidth="1"/>
    <col min="5714" max="5714" width="11.42578125" style="45"/>
    <col min="5715" max="5715" width="11.5703125" style="45" bestFit="1" customWidth="1"/>
    <col min="5716" max="5716" width="11.42578125" style="45"/>
    <col min="5717" max="5717" width="11.5703125" style="45" bestFit="1" customWidth="1"/>
    <col min="5718" max="5718" width="11.42578125" style="45"/>
    <col min="5719" max="5719" width="11.5703125" style="45" bestFit="1" customWidth="1"/>
    <col min="5720" max="5720" width="11.42578125" style="45"/>
    <col min="5721" max="5721" width="11.5703125" style="45" bestFit="1" customWidth="1"/>
    <col min="5722" max="5722" width="11.42578125" style="45"/>
    <col min="5723" max="5723" width="11.5703125" style="45" bestFit="1" customWidth="1"/>
    <col min="5724" max="5724" width="11.42578125" style="45"/>
    <col min="5725" max="5725" width="11.5703125" style="45" bestFit="1" customWidth="1"/>
    <col min="5726" max="5726" width="11.42578125" style="45"/>
    <col min="5727" max="5727" width="11.5703125" style="45" bestFit="1" customWidth="1"/>
    <col min="5728" max="5728" width="11.42578125" style="45"/>
    <col min="5729" max="5729" width="11.5703125" style="45" bestFit="1" customWidth="1"/>
    <col min="5730" max="5730" width="11.42578125" style="45"/>
    <col min="5731" max="5731" width="11.5703125" style="45" bestFit="1" customWidth="1"/>
    <col min="5732" max="5732" width="11.42578125" style="45"/>
    <col min="5733" max="5733" width="11.5703125" style="45" bestFit="1" customWidth="1"/>
    <col min="5734" max="5734" width="11.42578125" style="45"/>
    <col min="5735" max="5735" width="11.5703125" style="45" bestFit="1" customWidth="1"/>
    <col min="5736" max="5736" width="11.42578125" style="45"/>
    <col min="5737" max="5737" width="11.5703125" style="45" bestFit="1" customWidth="1"/>
    <col min="5738" max="5738" width="11.42578125" style="45"/>
    <col min="5739" max="5739" width="11.5703125" style="45" bestFit="1" customWidth="1"/>
    <col min="5740" max="5740" width="11.42578125" style="45"/>
    <col min="5741" max="5741" width="11.5703125" style="45" bestFit="1" customWidth="1"/>
    <col min="5742" max="5742" width="11.42578125" style="45"/>
    <col min="5743" max="5743" width="11.5703125" style="45" bestFit="1" customWidth="1"/>
    <col min="5744" max="5744" width="11.42578125" style="45"/>
    <col min="5745" max="5745" width="11.5703125" style="45" bestFit="1" customWidth="1"/>
    <col min="5746" max="5746" width="11.42578125" style="45"/>
    <col min="5747" max="5747" width="11.5703125" style="45" bestFit="1" customWidth="1"/>
    <col min="5748" max="5748" width="11.42578125" style="45"/>
    <col min="5749" max="5749" width="11.5703125" style="45" bestFit="1" customWidth="1"/>
    <col min="5750" max="5750" width="11.42578125" style="45"/>
    <col min="5751" max="5751" width="11.5703125" style="45" bestFit="1" customWidth="1"/>
    <col min="5752" max="5752" width="11.42578125" style="45"/>
    <col min="5753" max="5753" width="11.5703125" style="45" bestFit="1" customWidth="1"/>
    <col min="5754" max="5754" width="11.42578125" style="45"/>
    <col min="5755" max="5755" width="11.5703125" style="45" bestFit="1" customWidth="1"/>
    <col min="5756" max="5756" width="11.42578125" style="45"/>
    <col min="5757" max="5757" width="11.5703125" style="45" bestFit="1" customWidth="1"/>
    <col min="5758" max="5758" width="11.42578125" style="45"/>
    <col min="5759" max="5759" width="11.5703125" style="45" bestFit="1" customWidth="1"/>
    <col min="5760" max="5760" width="11.42578125" style="45"/>
    <col min="5761" max="5761" width="11.5703125" style="45" bestFit="1" customWidth="1"/>
    <col min="5762" max="5762" width="11.42578125" style="45"/>
    <col min="5763" max="5763" width="11.5703125" style="45" bestFit="1" customWidth="1"/>
    <col min="5764" max="5764" width="11.42578125" style="45"/>
    <col min="5765" max="5765" width="11.5703125" style="45" bestFit="1" customWidth="1"/>
    <col min="5766" max="5766" width="11.42578125" style="45"/>
    <col min="5767" max="5767" width="11.5703125" style="45" bestFit="1" customWidth="1"/>
    <col min="5768" max="5768" width="11.42578125" style="45"/>
    <col min="5769" max="5769" width="11.5703125" style="45" bestFit="1" customWidth="1"/>
    <col min="5770" max="5770" width="11.42578125" style="45"/>
    <col min="5771" max="5771" width="11.5703125" style="45" bestFit="1" customWidth="1"/>
    <col min="5772" max="5772" width="11.42578125" style="45"/>
    <col min="5773" max="5773" width="11.5703125" style="45" bestFit="1" customWidth="1"/>
    <col min="5774" max="5774" width="11.42578125" style="45"/>
    <col min="5775" max="5775" width="11.5703125" style="45" bestFit="1" customWidth="1"/>
    <col min="5776" max="5776" width="11.42578125" style="45"/>
    <col min="5777" max="5777" width="11.5703125" style="45" bestFit="1" customWidth="1"/>
    <col min="5778" max="5778" width="11.42578125" style="45"/>
    <col min="5779" max="5779" width="11.5703125" style="45" bestFit="1" customWidth="1"/>
    <col min="5780" max="5780" width="11.42578125" style="45"/>
    <col min="5781" max="5781" width="11.5703125" style="45" bestFit="1" customWidth="1"/>
    <col min="5782" max="5782" width="11.42578125" style="45"/>
    <col min="5783" max="5783" width="11.5703125" style="45" bestFit="1" customWidth="1"/>
    <col min="5784" max="5784" width="11.42578125" style="45"/>
    <col min="5785" max="5785" width="11.5703125" style="45" bestFit="1" customWidth="1"/>
    <col min="5786" max="5786" width="11.42578125" style="45"/>
    <col min="5787" max="5787" width="11.5703125" style="45" bestFit="1" customWidth="1"/>
    <col min="5788" max="5788" width="11.42578125" style="45"/>
    <col min="5789" max="5789" width="11.5703125" style="45" bestFit="1" customWidth="1"/>
    <col min="5790" max="5790" width="11.42578125" style="45"/>
    <col min="5791" max="5791" width="11.5703125" style="45" bestFit="1" customWidth="1"/>
    <col min="5792" max="5792" width="11.42578125" style="45"/>
    <col min="5793" max="5793" width="11.5703125" style="45" bestFit="1" customWidth="1"/>
    <col min="5794" max="5794" width="11.42578125" style="45"/>
    <col min="5795" max="5795" width="11.5703125" style="45" bestFit="1" customWidth="1"/>
    <col min="5796" max="5796" width="11.42578125" style="45"/>
    <col min="5797" max="5797" width="11.5703125" style="45" bestFit="1" customWidth="1"/>
    <col min="5798" max="5798" width="11.42578125" style="45"/>
    <col min="5799" max="5799" width="11.5703125" style="45" bestFit="1" customWidth="1"/>
    <col min="5800" max="5800" width="11.42578125" style="45"/>
    <col min="5801" max="5801" width="11.5703125" style="45" bestFit="1" customWidth="1"/>
    <col min="5802" max="5802" width="11.42578125" style="45"/>
    <col min="5803" max="5803" width="11.5703125" style="45" bestFit="1" customWidth="1"/>
    <col min="5804" max="5804" width="11.42578125" style="45"/>
    <col min="5805" max="5805" width="11.5703125" style="45" bestFit="1" customWidth="1"/>
    <col min="5806" max="5806" width="11.42578125" style="45"/>
    <col min="5807" max="5807" width="11.5703125" style="45" bestFit="1" customWidth="1"/>
    <col min="5808" max="5808" width="11.42578125" style="45"/>
    <col min="5809" max="5809" width="11.5703125" style="45" bestFit="1" customWidth="1"/>
    <col min="5810" max="5810" width="11.42578125" style="45"/>
    <col min="5811" max="5811" width="11.5703125" style="45" bestFit="1" customWidth="1"/>
    <col min="5812" max="5812" width="11.42578125" style="45"/>
    <col min="5813" max="5813" width="11.5703125" style="45" bestFit="1" customWidth="1"/>
    <col min="5814" max="5814" width="11.42578125" style="45"/>
    <col min="5815" max="5815" width="11.5703125" style="45" bestFit="1" customWidth="1"/>
    <col min="5816" max="5816" width="11.42578125" style="45"/>
    <col min="5817" max="5817" width="11.5703125" style="45" bestFit="1" customWidth="1"/>
    <col min="5818" max="5818" width="11.42578125" style="45"/>
    <col min="5819" max="5819" width="11.5703125" style="45" bestFit="1" customWidth="1"/>
    <col min="5820" max="5820" width="11.42578125" style="45"/>
    <col min="5821" max="5821" width="11.5703125" style="45" bestFit="1" customWidth="1"/>
    <col min="5822" max="5822" width="11.42578125" style="45"/>
    <col min="5823" max="5823" width="11.5703125" style="45" bestFit="1" customWidth="1"/>
    <col min="5824" max="5824" width="11.42578125" style="45"/>
    <col min="5825" max="5825" width="11.5703125" style="45" bestFit="1" customWidth="1"/>
    <col min="5826" max="5826" width="11.42578125" style="45"/>
    <col min="5827" max="5827" width="11.5703125" style="45" bestFit="1" customWidth="1"/>
    <col min="5828" max="5828" width="11.42578125" style="45"/>
    <col min="5829" max="5829" width="11.5703125" style="45" bestFit="1" customWidth="1"/>
    <col min="5830" max="5830" width="11.42578125" style="45"/>
    <col min="5831" max="5831" width="11.5703125" style="45" bestFit="1" customWidth="1"/>
    <col min="5832" max="5832" width="11.42578125" style="45"/>
    <col min="5833" max="5833" width="11.5703125" style="45" bestFit="1" customWidth="1"/>
    <col min="5834" max="5834" width="11.42578125" style="45"/>
    <col min="5835" max="5835" width="11.5703125" style="45" bestFit="1" customWidth="1"/>
    <col min="5836" max="5836" width="11.42578125" style="45"/>
    <col min="5837" max="5837" width="11.5703125" style="45" bestFit="1" customWidth="1"/>
    <col min="5838" max="5838" width="11.42578125" style="45"/>
    <col min="5839" max="5839" width="11.5703125" style="45" bestFit="1" customWidth="1"/>
    <col min="5840" max="5840" width="11.42578125" style="45"/>
    <col min="5841" max="5841" width="11.5703125" style="45" bestFit="1" customWidth="1"/>
    <col min="5842" max="5842" width="11.42578125" style="45"/>
    <col min="5843" max="5843" width="11.5703125" style="45" bestFit="1" customWidth="1"/>
    <col min="5844" max="5844" width="11.42578125" style="45"/>
    <col min="5845" max="5845" width="11.5703125" style="45" bestFit="1" customWidth="1"/>
    <col min="5846" max="5846" width="11.42578125" style="45"/>
    <col min="5847" max="5847" width="11.5703125" style="45" bestFit="1" customWidth="1"/>
    <col min="5848" max="5848" width="11.42578125" style="45"/>
    <col min="5849" max="5849" width="11.5703125" style="45" bestFit="1" customWidth="1"/>
    <col min="5850" max="5850" width="11.42578125" style="45"/>
    <col min="5851" max="5851" width="11.5703125" style="45" bestFit="1" customWidth="1"/>
    <col min="5852" max="5852" width="11.42578125" style="45"/>
    <col min="5853" max="5853" width="11.5703125" style="45" bestFit="1" customWidth="1"/>
    <col min="5854" max="5854" width="11.42578125" style="45"/>
    <col min="5855" max="5855" width="11.5703125" style="45" bestFit="1" customWidth="1"/>
    <col min="5856" max="5856" width="11.42578125" style="45"/>
    <col min="5857" max="5857" width="11.5703125" style="45" bestFit="1" customWidth="1"/>
    <col min="5858" max="5858" width="11.42578125" style="45"/>
    <col min="5859" max="5859" width="11.5703125" style="45" bestFit="1" customWidth="1"/>
    <col min="5860" max="5860" width="11.42578125" style="45"/>
    <col min="5861" max="5861" width="11.5703125" style="45" bestFit="1" customWidth="1"/>
    <col min="5862" max="5862" width="11.42578125" style="45"/>
    <col min="5863" max="5863" width="11.5703125" style="45" bestFit="1" customWidth="1"/>
    <col min="5864" max="5864" width="11.42578125" style="45"/>
    <col min="5865" max="5865" width="11.5703125" style="45" bestFit="1" customWidth="1"/>
    <col min="5866" max="5866" width="11.42578125" style="45"/>
    <col min="5867" max="5867" width="11.5703125" style="45" bestFit="1" customWidth="1"/>
    <col min="5868" max="5868" width="11.42578125" style="45"/>
    <col min="5869" max="5869" width="11.5703125" style="45" bestFit="1" customWidth="1"/>
    <col min="5870" max="5870" width="11.42578125" style="45"/>
    <col min="5871" max="5871" width="11.5703125" style="45" bestFit="1" customWidth="1"/>
    <col min="5872" max="5872" width="11.42578125" style="45"/>
    <col min="5873" max="5873" width="11.5703125" style="45" bestFit="1" customWidth="1"/>
    <col min="5874" max="5874" width="11.42578125" style="45"/>
    <col min="5875" max="5875" width="11.5703125" style="45" bestFit="1" customWidth="1"/>
    <col min="5876" max="5876" width="11.42578125" style="45"/>
    <col min="5877" max="5877" width="11.5703125" style="45" bestFit="1" customWidth="1"/>
    <col min="5878" max="5878" width="11.42578125" style="45"/>
    <col min="5879" max="5879" width="11.5703125" style="45" bestFit="1" customWidth="1"/>
    <col min="5880" max="5880" width="11.42578125" style="45"/>
    <col min="5881" max="5881" width="11.5703125" style="45" bestFit="1" customWidth="1"/>
    <col min="5882" max="5882" width="11.42578125" style="45"/>
    <col min="5883" max="5883" width="11.5703125" style="45" bestFit="1" customWidth="1"/>
    <col min="5884" max="5884" width="11.42578125" style="45"/>
    <col min="5885" max="5885" width="11.5703125" style="45" bestFit="1" customWidth="1"/>
    <col min="5886" max="5886" width="11.42578125" style="45"/>
    <col min="5887" max="5887" width="11.5703125" style="45" bestFit="1" customWidth="1"/>
    <col min="5888" max="5888" width="11.42578125" style="45"/>
    <col min="5889" max="5889" width="11.5703125" style="45" bestFit="1" customWidth="1"/>
    <col min="5890" max="5890" width="11.42578125" style="45"/>
    <col min="5891" max="5891" width="11.5703125" style="45" bestFit="1" customWidth="1"/>
    <col min="5892" max="5892" width="11.42578125" style="45"/>
    <col min="5893" max="5893" width="11.5703125" style="45" bestFit="1" customWidth="1"/>
    <col min="5894" max="5894" width="11.42578125" style="45"/>
    <col min="5895" max="5895" width="11.5703125" style="45" bestFit="1" customWidth="1"/>
    <col min="5896" max="5896" width="11.42578125" style="45"/>
    <col min="5897" max="5897" width="11.5703125" style="45" bestFit="1" customWidth="1"/>
    <col min="5898" max="5898" width="11.42578125" style="45"/>
    <col min="5899" max="5899" width="11.5703125" style="45" bestFit="1" customWidth="1"/>
    <col min="5900" max="5900" width="11.42578125" style="45"/>
    <col min="5901" max="5901" width="11.5703125" style="45" bestFit="1" customWidth="1"/>
    <col min="5902" max="5902" width="11.42578125" style="45"/>
    <col min="5903" max="5903" width="11.5703125" style="45" bestFit="1" customWidth="1"/>
    <col min="5904" max="5904" width="11.42578125" style="45"/>
    <col min="5905" max="5905" width="11.5703125" style="45" bestFit="1" customWidth="1"/>
    <col min="5906" max="5906" width="11.42578125" style="45"/>
    <col min="5907" max="5907" width="11.5703125" style="45" bestFit="1" customWidth="1"/>
    <col min="5908" max="5908" width="11.42578125" style="45"/>
    <col min="5909" max="5909" width="11.5703125" style="45" bestFit="1" customWidth="1"/>
    <col min="5910" max="5910" width="11.42578125" style="45"/>
    <col min="5911" max="5911" width="11.5703125" style="45" bestFit="1" customWidth="1"/>
    <col min="5912" max="5912" width="11.42578125" style="45"/>
    <col min="5913" max="5913" width="11.5703125" style="45" bestFit="1" customWidth="1"/>
    <col min="5914" max="5914" width="11.42578125" style="45"/>
    <col min="5915" max="5915" width="11.5703125" style="45" bestFit="1" customWidth="1"/>
    <col min="5916" max="5916" width="11.42578125" style="45"/>
    <col min="5917" max="5917" width="11.5703125" style="45" bestFit="1" customWidth="1"/>
    <col min="5918" max="5918" width="11.42578125" style="45"/>
    <col min="5919" max="5919" width="11.5703125" style="45" bestFit="1" customWidth="1"/>
    <col min="5920" max="5920" width="11.42578125" style="45"/>
    <col min="5921" max="5921" width="11.5703125" style="45" bestFit="1" customWidth="1"/>
    <col min="5922" max="5922" width="11.42578125" style="45"/>
    <col min="5923" max="5923" width="11.5703125" style="45" bestFit="1" customWidth="1"/>
    <col min="5924" max="5924" width="11.42578125" style="45"/>
    <col min="5925" max="5925" width="11.5703125" style="45" bestFit="1" customWidth="1"/>
    <col min="5926" max="5926" width="11.42578125" style="45"/>
    <col min="5927" max="5927" width="11.5703125" style="45" bestFit="1" customWidth="1"/>
    <col min="5928" max="5928" width="11.42578125" style="45"/>
    <col min="5929" max="5929" width="11.5703125" style="45" bestFit="1" customWidth="1"/>
    <col min="5930" max="5930" width="11.42578125" style="45"/>
    <col min="5931" max="5931" width="11.5703125" style="45" bestFit="1" customWidth="1"/>
    <col min="5932" max="5932" width="11.42578125" style="45"/>
    <col min="5933" max="5933" width="11.5703125" style="45" bestFit="1" customWidth="1"/>
    <col min="5934" max="5934" width="11.42578125" style="45"/>
    <col min="5935" max="5935" width="11.5703125" style="45" bestFit="1" customWidth="1"/>
    <col min="5936" max="5936" width="11.42578125" style="45"/>
    <col min="5937" max="5937" width="11.5703125" style="45" bestFit="1" customWidth="1"/>
    <col min="5938" max="5938" width="11.42578125" style="45"/>
    <col min="5939" max="5939" width="11.5703125" style="45" bestFit="1" customWidth="1"/>
    <col min="5940" max="5940" width="11.42578125" style="45"/>
    <col min="5941" max="5941" width="11.5703125" style="45" bestFit="1" customWidth="1"/>
    <col min="5942" max="5942" width="11.42578125" style="45"/>
    <col min="5943" max="5943" width="11.5703125" style="45" bestFit="1" customWidth="1"/>
    <col min="5944" max="5944" width="11.42578125" style="45"/>
    <col min="5945" max="5945" width="11.5703125" style="45" bestFit="1" customWidth="1"/>
    <col min="5946" max="5946" width="11.42578125" style="45"/>
    <col min="5947" max="5947" width="11.5703125" style="45" bestFit="1" customWidth="1"/>
    <col min="5948" max="5948" width="11.42578125" style="45"/>
    <col min="5949" max="5949" width="11.5703125" style="45" bestFit="1" customWidth="1"/>
    <col min="5950" max="5950" width="11.42578125" style="45"/>
    <col min="5951" max="5951" width="11.5703125" style="45" bestFit="1" customWidth="1"/>
    <col min="5952" max="5952" width="11.42578125" style="45"/>
    <col min="5953" max="5953" width="11.5703125" style="45" bestFit="1" customWidth="1"/>
    <col min="5954" max="5954" width="11.42578125" style="45"/>
    <col min="5955" max="5955" width="11.5703125" style="45" bestFit="1" customWidth="1"/>
    <col min="5956" max="5956" width="11.42578125" style="45"/>
    <col min="5957" max="5957" width="11.5703125" style="45" bestFit="1" customWidth="1"/>
    <col min="5958" max="5958" width="11.42578125" style="45"/>
    <col min="5959" max="5959" width="11.5703125" style="45" bestFit="1" customWidth="1"/>
    <col min="5960" max="5960" width="11.42578125" style="45"/>
    <col min="5961" max="5961" width="11.5703125" style="45" bestFit="1" customWidth="1"/>
    <col min="5962" max="5962" width="11.42578125" style="45"/>
    <col min="5963" max="5963" width="11.5703125" style="45" bestFit="1" customWidth="1"/>
    <col min="5964" max="5964" width="11.42578125" style="45"/>
    <col min="5965" max="5965" width="11.5703125" style="45" bestFit="1" customWidth="1"/>
    <col min="5966" max="5966" width="11.42578125" style="45"/>
    <col min="5967" max="5967" width="11.5703125" style="45" bestFit="1" customWidth="1"/>
    <col min="5968" max="5968" width="11.42578125" style="45"/>
    <col min="5969" max="5969" width="11.5703125" style="45" bestFit="1" customWidth="1"/>
    <col min="5970" max="5970" width="11.42578125" style="45"/>
    <col min="5971" max="5971" width="11.5703125" style="45" bestFit="1" customWidth="1"/>
    <col min="5972" max="5972" width="11.42578125" style="45"/>
    <col min="5973" max="5973" width="11.5703125" style="45" bestFit="1" customWidth="1"/>
    <col min="5974" max="5974" width="11.42578125" style="45"/>
    <col min="5975" max="5975" width="11.5703125" style="45" bestFit="1" customWidth="1"/>
    <col min="5976" max="5976" width="11.42578125" style="45"/>
    <col min="5977" max="5977" width="11.5703125" style="45" bestFit="1" customWidth="1"/>
    <col min="5978" max="5978" width="11.42578125" style="45"/>
    <col min="5979" max="5979" width="11.5703125" style="45" bestFit="1" customWidth="1"/>
    <col min="5980" max="5980" width="11.42578125" style="45"/>
    <col min="5981" max="5981" width="11.5703125" style="45" bestFit="1" customWidth="1"/>
    <col min="5982" max="5982" width="11.42578125" style="45"/>
    <col min="5983" max="5983" width="11.5703125" style="45" bestFit="1" customWidth="1"/>
    <col min="5984" max="5984" width="11.42578125" style="45"/>
    <col min="5985" max="5985" width="11.5703125" style="45" bestFit="1" customWidth="1"/>
    <col min="5986" max="5986" width="11.42578125" style="45"/>
    <col min="5987" max="5987" width="11.5703125" style="45" bestFit="1" customWidth="1"/>
    <col min="5988" max="5988" width="11.42578125" style="45"/>
    <col min="5989" max="5989" width="11.5703125" style="45" bestFit="1" customWidth="1"/>
    <col min="5990" max="5990" width="11.42578125" style="45"/>
    <col min="5991" max="5991" width="11.5703125" style="45" bestFit="1" customWidth="1"/>
    <col min="5992" max="5992" width="11.42578125" style="45"/>
    <col min="5993" max="5993" width="11.5703125" style="45" bestFit="1" customWidth="1"/>
    <col min="5994" max="5994" width="11.42578125" style="45"/>
    <col min="5995" max="5995" width="11.5703125" style="45" bestFit="1" customWidth="1"/>
    <col min="5996" max="5996" width="11.42578125" style="45"/>
    <col min="5997" max="5997" width="11.5703125" style="45" bestFit="1" customWidth="1"/>
    <col min="5998" max="5998" width="11.42578125" style="45"/>
    <col min="5999" max="5999" width="11.5703125" style="45" bestFit="1" customWidth="1"/>
    <col min="6000" max="6000" width="11.42578125" style="45"/>
    <col min="6001" max="6001" width="11.5703125" style="45" bestFit="1" customWidth="1"/>
    <col min="6002" max="6002" width="11.42578125" style="45"/>
    <col min="6003" max="6003" width="11.5703125" style="45" bestFit="1" customWidth="1"/>
    <col min="6004" max="6004" width="11.42578125" style="45"/>
    <col min="6005" max="6005" width="11.5703125" style="45" bestFit="1" customWidth="1"/>
    <col min="6006" max="6006" width="11.42578125" style="45"/>
    <col min="6007" max="6007" width="11.5703125" style="45" bestFit="1" customWidth="1"/>
    <col min="6008" max="6008" width="11.42578125" style="45"/>
    <col min="6009" max="6009" width="11.5703125" style="45" bestFit="1" customWidth="1"/>
    <col min="6010" max="6010" width="11.42578125" style="45"/>
    <col min="6011" max="6011" width="11.5703125" style="45" bestFit="1" customWidth="1"/>
    <col min="6012" max="6012" width="11.42578125" style="45"/>
    <col min="6013" max="6013" width="11.5703125" style="45" bestFit="1" customWidth="1"/>
    <col min="6014" max="6014" width="11.42578125" style="45"/>
    <col min="6015" max="6015" width="11.5703125" style="45" bestFit="1" customWidth="1"/>
    <col min="6016" max="6016" width="11.42578125" style="45"/>
    <col min="6017" max="6017" width="11.5703125" style="45" bestFit="1" customWidth="1"/>
    <col min="6018" max="6018" width="11.42578125" style="45"/>
    <col min="6019" max="6019" width="11.5703125" style="45" bestFit="1" customWidth="1"/>
    <col min="6020" max="6020" width="11.42578125" style="45"/>
    <col min="6021" max="6021" width="11.5703125" style="45" bestFit="1" customWidth="1"/>
    <col min="6022" max="6022" width="11.42578125" style="45"/>
    <col min="6023" max="6023" width="11.5703125" style="45" bestFit="1" customWidth="1"/>
    <col min="6024" max="6024" width="11.42578125" style="45"/>
    <col min="6025" max="6025" width="11.5703125" style="45" bestFit="1" customWidth="1"/>
    <col min="6026" max="6026" width="11.42578125" style="45"/>
    <col min="6027" max="6027" width="11.5703125" style="45" bestFit="1" customWidth="1"/>
    <col min="6028" max="6028" width="11.42578125" style="45"/>
    <col min="6029" max="6029" width="11.5703125" style="45" bestFit="1" customWidth="1"/>
    <col min="6030" max="6030" width="11.42578125" style="45"/>
    <col min="6031" max="6031" width="11.5703125" style="45" bestFit="1" customWidth="1"/>
    <col min="6032" max="6032" width="11.42578125" style="45"/>
    <col min="6033" max="6033" width="11.5703125" style="45" bestFit="1" customWidth="1"/>
    <col min="6034" max="6034" width="11.42578125" style="45"/>
    <col min="6035" max="6035" width="11.5703125" style="45" bestFit="1" customWidth="1"/>
    <col min="6036" max="6036" width="11.42578125" style="45"/>
    <col min="6037" max="6037" width="11.5703125" style="45" bestFit="1" customWidth="1"/>
    <col min="6038" max="6038" width="11.42578125" style="45"/>
    <col min="6039" max="6039" width="11.5703125" style="45" bestFit="1" customWidth="1"/>
    <col min="6040" max="6040" width="11.42578125" style="45"/>
    <col min="6041" max="6041" width="11.5703125" style="45" bestFit="1" customWidth="1"/>
    <col min="6042" max="6042" width="11.42578125" style="45"/>
    <col min="6043" max="6043" width="11.5703125" style="45" bestFit="1" customWidth="1"/>
    <col min="6044" max="6044" width="11.42578125" style="45"/>
    <col min="6045" max="6045" width="11.5703125" style="45" bestFit="1" customWidth="1"/>
    <col min="6046" max="6046" width="11.42578125" style="45"/>
    <col min="6047" max="6047" width="11.5703125" style="45" bestFit="1" customWidth="1"/>
    <col min="6048" max="6048" width="11.42578125" style="45"/>
    <col min="6049" max="6049" width="11.5703125" style="45" bestFit="1" customWidth="1"/>
    <col min="6050" max="6050" width="11.42578125" style="45"/>
    <col min="6051" max="6051" width="11.5703125" style="45" bestFit="1" customWidth="1"/>
    <col min="6052" max="6052" width="11.42578125" style="45"/>
    <col min="6053" max="6053" width="11.5703125" style="45" bestFit="1" customWidth="1"/>
    <col min="6054" max="6054" width="11.42578125" style="45"/>
    <col min="6055" max="6055" width="11.5703125" style="45" bestFit="1" customWidth="1"/>
    <col min="6056" max="6056" width="11.42578125" style="45"/>
    <col min="6057" max="6057" width="11.5703125" style="45" bestFit="1" customWidth="1"/>
    <col min="6058" max="6058" width="11.42578125" style="45"/>
    <col min="6059" max="6059" width="11.5703125" style="45" bestFit="1" customWidth="1"/>
    <col min="6060" max="6060" width="11.42578125" style="45"/>
    <col min="6061" max="6061" width="11.5703125" style="45" bestFit="1" customWidth="1"/>
    <col min="6062" max="6062" width="11.42578125" style="45"/>
    <col min="6063" max="6063" width="11.5703125" style="45" bestFit="1" customWidth="1"/>
    <col min="6064" max="6064" width="11.42578125" style="45"/>
    <col min="6065" max="6065" width="11.5703125" style="45" bestFit="1" customWidth="1"/>
    <col min="6066" max="6066" width="11.42578125" style="45"/>
    <col min="6067" max="6067" width="11.5703125" style="45" bestFit="1" customWidth="1"/>
    <col min="6068" max="6068" width="11.42578125" style="45"/>
    <col min="6069" max="6069" width="11.5703125" style="45" bestFit="1" customWidth="1"/>
    <col min="6070" max="6070" width="11.42578125" style="45"/>
    <col min="6071" max="6071" width="11.5703125" style="45" bestFit="1" customWidth="1"/>
    <col min="6072" max="6072" width="11.42578125" style="45"/>
    <col min="6073" max="6073" width="11.5703125" style="45" bestFit="1" customWidth="1"/>
    <col min="6074" max="6074" width="11.42578125" style="45"/>
    <col min="6075" max="6075" width="11.5703125" style="45" bestFit="1" customWidth="1"/>
    <col min="6076" max="6076" width="11.42578125" style="45"/>
    <col min="6077" max="6077" width="11.5703125" style="45" bestFit="1" customWidth="1"/>
    <col min="6078" max="6078" width="11.42578125" style="45"/>
    <col min="6079" max="6079" width="11.5703125" style="45" bestFit="1" customWidth="1"/>
    <col min="6080" max="6080" width="11.42578125" style="45"/>
    <col min="6081" max="6081" width="11.5703125" style="45" bestFit="1" customWidth="1"/>
    <col min="6082" max="6082" width="11.42578125" style="45"/>
    <col min="6083" max="6083" width="11.5703125" style="45" bestFit="1" customWidth="1"/>
    <col min="6084" max="6084" width="11.42578125" style="45"/>
    <col min="6085" max="6085" width="11.5703125" style="45" bestFit="1" customWidth="1"/>
    <col min="6086" max="6086" width="11.42578125" style="45"/>
    <col min="6087" max="6087" width="11.5703125" style="45" bestFit="1" customWidth="1"/>
    <col min="6088" max="6088" width="11.42578125" style="45"/>
    <col min="6089" max="6089" width="11.5703125" style="45" bestFit="1" customWidth="1"/>
    <col min="6090" max="6090" width="11.42578125" style="45"/>
    <col min="6091" max="6091" width="11.5703125" style="45" bestFit="1" customWidth="1"/>
    <col min="6092" max="6092" width="11.42578125" style="45"/>
    <col min="6093" max="6093" width="11.5703125" style="45" bestFit="1" customWidth="1"/>
    <col min="6094" max="6094" width="11.42578125" style="45"/>
    <col min="6095" max="6095" width="11.5703125" style="45" bestFit="1" customWidth="1"/>
    <col min="6096" max="6096" width="11.42578125" style="45"/>
    <col min="6097" max="6097" width="11.5703125" style="45" bestFit="1" customWidth="1"/>
    <col min="6098" max="6098" width="11.42578125" style="45"/>
    <col min="6099" max="6099" width="11.5703125" style="45" bestFit="1" customWidth="1"/>
    <col min="6100" max="6100" width="11.42578125" style="45"/>
    <col min="6101" max="6101" width="11.5703125" style="45" bestFit="1" customWidth="1"/>
    <col min="6102" max="6102" width="11.42578125" style="45"/>
    <col min="6103" max="6103" width="11.5703125" style="45" bestFit="1" customWidth="1"/>
    <col min="6104" max="6104" width="11.42578125" style="45"/>
    <col min="6105" max="6105" width="11.5703125" style="45" bestFit="1" customWidth="1"/>
    <col min="6106" max="6106" width="11.42578125" style="45"/>
    <col min="6107" max="6107" width="11.5703125" style="45" bestFit="1" customWidth="1"/>
    <col min="6108" max="6108" width="11.42578125" style="45"/>
    <col min="6109" max="6109" width="11.5703125" style="45" bestFit="1" customWidth="1"/>
    <col min="6110" max="6110" width="11.42578125" style="45"/>
    <col min="6111" max="6111" width="11.5703125" style="45" bestFit="1" customWidth="1"/>
    <col min="6112" max="6112" width="11.42578125" style="45"/>
    <col min="6113" max="6113" width="11.5703125" style="45" bestFit="1" customWidth="1"/>
    <col min="6114" max="6114" width="11.42578125" style="45"/>
    <col min="6115" max="6115" width="11.5703125" style="45" bestFit="1" customWidth="1"/>
    <col min="6116" max="6116" width="11.42578125" style="45"/>
    <col min="6117" max="6117" width="11.5703125" style="45" bestFit="1" customWidth="1"/>
    <col min="6118" max="6118" width="11.42578125" style="45"/>
    <col min="6119" max="6119" width="11.5703125" style="45" bestFit="1" customWidth="1"/>
    <col min="6120" max="6120" width="11.42578125" style="45"/>
    <col min="6121" max="6121" width="11.5703125" style="45" bestFit="1" customWidth="1"/>
    <col min="6122" max="6122" width="11.42578125" style="45"/>
    <col min="6123" max="6123" width="11.5703125" style="45" bestFit="1" customWidth="1"/>
    <col min="6124" max="6124" width="11.42578125" style="45"/>
    <col min="6125" max="6125" width="11.5703125" style="45" bestFit="1" customWidth="1"/>
    <col min="6126" max="6126" width="11.42578125" style="45"/>
    <col min="6127" max="6127" width="11.5703125" style="45" bestFit="1" customWidth="1"/>
    <col min="6128" max="6128" width="11.42578125" style="45"/>
    <col min="6129" max="6129" width="11.5703125" style="45" bestFit="1" customWidth="1"/>
    <col min="6130" max="6130" width="11.42578125" style="45"/>
    <col min="6131" max="6131" width="11.5703125" style="45" bestFit="1" customWidth="1"/>
    <col min="6132" max="6132" width="11.42578125" style="45"/>
    <col min="6133" max="6133" width="11.5703125" style="45" bestFit="1" customWidth="1"/>
    <col min="6134" max="6134" width="11.42578125" style="45"/>
    <col min="6135" max="6135" width="11.5703125" style="45" bestFit="1" customWidth="1"/>
    <col min="6136" max="6136" width="11.42578125" style="45"/>
    <col min="6137" max="6137" width="11.5703125" style="45" bestFit="1" customWidth="1"/>
    <col min="6138" max="6138" width="11.42578125" style="45"/>
    <col min="6139" max="6139" width="11.5703125" style="45" bestFit="1" customWidth="1"/>
    <col min="6140" max="6140" width="11.42578125" style="45"/>
    <col min="6141" max="6141" width="11.5703125" style="45" bestFit="1" customWidth="1"/>
    <col min="6142" max="6142" width="11.42578125" style="45"/>
    <col min="6143" max="6143" width="11.5703125" style="45" bestFit="1" customWidth="1"/>
    <col min="6144" max="6144" width="11.42578125" style="45"/>
    <col min="6145" max="6145" width="11.5703125" style="45" bestFit="1" customWidth="1"/>
    <col min="6146" max="6146" width="11.42578125" style="45"/>
    <col min="6147" max="6147" width="11.5703125" style="45" bestFit="1" customWidth="1"/>
    <col min="6148" max="6148" width="11.42578125" style="45"/>
    <col min="6149" max="6149" width="11.5703125" style="45" bestFit="1" customWidth="1"/>
    <col min="6150" max="6150" width="11.42578125" style="45"/>
    <col min="6151" max="6151" width="11.5703125" style="45" bestFit="1" customWidth="1"/>
    <col min="6152" max="6152" width="11.42578125" style="45"/>
    <col min="6153" max="6153" width="11.5703125" style="45" bestFit="1" customWidth="1"/>
    <col min="6154" max="6154" width="11.42578125" style="45"/>
    <col min="6155" max="6155" width="11.5703125" style="45" bestFit="1" customWidth="1"/>
    <col min="6156" max="6156" width="11.42578125" style="45"/>
    <col min="6157" max="6157" width="11.5703125" style="45" bestFit="1" customWidth="1"/>
    <col min="6158" max="6158" width="11.42578125" style="45"/>
    <col min="6159" max="6159" width="11.5703125" style="45" bestFit="1" customWidth="1"/>
    <col min="6160" max="6160" width="11.42578125" style="45"/>
    <col min="6161" max="6161" width="11.5703125" style="45" bestFit="1" customWidth="1"/>
    <col min="6162" max="6162" width="11.42578125" style="45"/>
    <col min="6163" max="6163" width="11.5703125" style="45" bestFit="1" customWidth="1"/>
    <col min="6164" max="6164" width="11.42578125" style="45"/>
    <col min="6165" max="6165" width="11.5703125" style="45" bestFit="1" customWidth="1"/>
    <col min="6166" max="6166" width="11.42578125" style="45"/>
    <col min="6167" max="6167" width="11.5703125" style="45" bestFit="1" customWidth="1"/>
    <col min="6168" max="6168" width="11.42578125" style="45"/>
    <col min="6169" max="6169" width="11.5703125" style="45" bestFit="1" customWidth="1"/>
    <col min="6170" max="6170" width="11.42578125" style="45"/>
    <col min="6171" max="6171" width="11.5703125" style="45" bestFit="1" customWidth="1"/>
    <col min="6172" max="6172" width="11.42578125" style="45"/>
    <col min="6173" max="6173" width="11.5703125" style="45" bestFit="1" customWidth="1"/>
    <col min="6174" max="6174" width="11.42578125" style="45"/>
    <col min="6175" max="6175" width="11.5703125" style="45" bestFit="1" customWidth="1"/>
    <col min="6176" max="6176" width="11.42578125" style="45"/>
    <col min="6177" max="6177" width="11.5703125" style="45" bestFit="1" customWidth="1"/>
    <col min="6178" max="6178" width="11.42578125" style="45"/>
    <col min="6179" max="6179" width="11.5703125" style="45" bestFit="1" customWidth="1"/>
    <col min="6180" max="6180" width="11.42578125" style="45"/>
    <col min="6181" max="6181" width="11.5703125" style="45" bestFit="1" customWidth="1"/>
    <col min="6182" max="6182" width="11.42578125" style="45"/>
    <col min="6183" max="6183" width="11.5703125" style="45" bestFit="1" customWidth="1"/>
    <col min="6184" max="6184" width="11.42578125" style="45"/>
    <col min="6185" max="6185" width="11.5703125" style="45" bestFit="1" customWidth="1"/>
    <col min="6186" max="6186" width="11.42578125" style="45"/>
    <col min="6187" max="6187" width="11.5703125" style="45" bestFit="1" customWidth="1"/>
    <col min="6188" max="6188" width="11.42578125" style="45"/>
    <col min="6189" max="6189" width="11.5703125" style="45" bestFit="1" customWidth="1"/>
    <col min="6190" max="6190" width="11.42578125" style="45"/>
    <col min="6191" max="6191" width="11.5703125" style="45" bestFit="1" customWidth="1"/>
    <col min="6192" max="6192" width="11.42578125" style="45"/>
    <col min="6193" max="6193" width="11.5703125" style="45" bestFit="1" customWidth="1"/>
    <col min="6194" max="6194" width="11.42578125" style="45"/>
    <col min="6195" max="6195" width="11.5703125" style="45" bestFit="1" customWidth="1"/>
    <col min="6196" max="6196" width="11.42578125" style="45"/>
    <col min="6197" max="6197" width="11.5703125" style="45" bestFit="1" customWidth="1"/>
    <col min="6198" max="6198" width="11.42578125" style="45"/>
    <col min="6199" max="6199" width="11.5703125" style="45" bestFit="1" customWidth="1"/>
    <col min="6200" max="6200" width="11.42578125" style="45"/>
    <col min="6201" max="6201" width="11.5703125" style="45" bestFit="1" customWidth="1"/>
    <col min="6202" max="6202" width="11.42578125" style="45"/>
    <col min="6203" max="6203" width="11.5703125" style="45" bestFit="1" customWidth="1"/>
    <col min="6204" max="6204" width="11.42578125" style="45"/>
    <col min="6205" max="6205" width="11.5703125" style="45" bestFit="1" customWidth="1"/>
    <col min="6206" max="6206" width="11.42578125" style="45"/>
    <col min="6207" max="6207" width="11.5703125" style="45" bestFit="1" customWidth="1"/>
    <col min="6208" max="6208" width="11.42578125" style="45"/>
    <col min="6209" max="6209" width="11.5703125" style="45" bestFit="1" customWidth="1"/>
    <col min="6210" max="6210" width="11.42578125" style="45"/>
    <col min="6211" max="6211" width="11.5703125" style="45" bestFit="1" customWidth="1"/>
    <col min="6212" max="6212" width="11.42578125" style="45"/>
    <col min="6213" max="6213" width="11.5703125" style="45" bestFit="1" customWidth="1"/>
    <col min="6214" max="6214" width="11.42578125" style="45"/>
    <col min="6215" max="6215" width="11.5703125" style="45" bestFit="1" customWidth="1"/>
    <col min="6216" max="6216" width="11.42578125" style="45"/>
    <col min="6217" max="6217" width="11.5703125" style="45" bestFit="1" customWidth="1"/>
    <col min="6218" max="6218" width="11.42578125" style="45"/>
    <col min="6219" max="6219" width="11.5703125" style="45" bestFit="1" customWidth="1"/>
    <col min="6220" max="6220" width="11.42578125" style="45"/>
    <col min="6221" max="6221" width="11.5703125" style="45" bestFit="1" customWidth="1"/>
    <col min="6222" max="6222" width="11.42578125" style="45"/>
    <col min="6223" max="6223" width="11.5703125" style="45" bestFit="1" customWidth="1"/>
    <col min="6224" max="6224" width="11.42578125" style="45"/>
    <col min="6225" max="6225" width="11.5703125" style="45" bestFit="1" customWidth="1"/>
    <col min="6226" max="6226" width="11.42578125" style="45"/>
    <col min="6227" max="6227" width="11.5703125" style="45" bestFit="1" customWidth="1"/>
    <col min="6228" max="6228" width="11.42578125" style="45"/>
    <col min="6229" max="6229" width="11.5703125" style="45" bestFit="1" customWidth="1"/>
    <col min="6230" max="6230" width="11.42578125" style="45"/>
    <col min="6231" max="6231" width="11.5703125" style="45" bestFit="1" customWidth="1"/>
    <col min="6232" max="6232" width="11.42578125" style="45"/>
    <col min="6233" max="6233" width="11.5703125" style="45" bestFit="1" customWidth="1"/>
    <col min="6234" max="6234" width="11.42578125" style="45"/>
    <col min="6235" max="6235" width="11.5703125" style="45" bestFit="1" customWidth="1"/>
    <col min="6236" max="6236" width="11.42578125" style="45"/>
    <col min="6237" max="6237" width="11.5703125" style="45" bestFit="1" customWidth="1"/>
    <col min="6238" max="6238" width="11.42578125" style="45"/>
    <col min="6239" max="6239" width="11.5703125" style="45" bestFit="1" customWidth="1"/>
    <col min="6240" max="6240" width="11.42578125" style="45"/>
    <col min="6241" max="6241" width="11.5703125" style="45" bestFit="1" customWidth="1"/>
    <col min="6242" max="6242" width="11.42578125" style="45"/>
    <col min="6243" max="6243" width="11.5703125" style="45" bestFit="1" customWidth="1"/>
    <col min="6244" max="6244" width="11.42578125" style="45"/>
    <col min="6245" max="6245" width="11.5703125" style="45" bestFit="1" customWidth="1"/>
    <col min="6246" max="6246" width="11.42578125" style="45"/>
    <col min="6247" max="6247" width="11.5703125" style="45" bestFit="1" customWidth="1"/>
    <col min="6248" max="6248" width="11.42578125" style="45"/>
    <col min="6249" max="6249" width="11.5703125" style="45" bestFit="1" customWidth="1"/>
    <col min="6250" max="6250" width="11.42578125" style="45"/>
    <col min="6251" max="6251" width="11.5703125" style="45" bestFit="1" customWidth="1"/>
    <col min="6252" max="6252" width="11.42578125" style="45"/>
    <col min="6253" max="6253" width="11.5703125" style="45" bestFit="1" customWidth="1"/>
    <col min="6254" max="6254" width="11.42578125" style="45"/>
    <col min="6255" max="6255" width="11.5703125" style="45" bestFit="1" customWidth="1"/>
    <col min="6256" max="6256" width="11.42578125" style="45"/>
    <col min="6257" max="6257" width="11.5703125" style="45" bestFit="1" customWidth="1"/>
    <col min="6258" max="6258" width="11.42578125" style="45"/>
    <col min="6259" max="6259" width="11.5703125" style="45" bestFit="1" customWidth="1"/>
    <col min="6260" max="6260" width="11.42578125" style="45"/>
    <col min="6261" max="6261" width="11.5703125" style="45" bestFit="1" customWidth="1"/>
    <col min="6262" max="6262" width="11.42578125" style="45"/>
    <col min="6263" max="6263" width="11.5703125" style="45" bestFit="1" customWidth="1"/>
    <col min="6264" max="6264" width="11.42578125" style="45"/>
    <col min="6265" max="6265" width="11.5703125" style="45" bestFit="1" customWidth="1"/>
    <col min="6266" max="6266" width="11.42578125" style="45"/>
    <col min="6267" max="6267" width="11.5703125" style="45" bestFit="1" customWidth="1"/>
    <col min="6268" max="6268" width="11.42578125" style="45"/>
    <col min="6269" max="6269" width="11.5703125" style="45" bestFit="1" customWidth="1"/>
    <col min="6270" max="6270" width="11.42578125" style="45"/>
    <col min="6271" max="6271" width="11.5703125" style="45" bestFit="1" customWidth="1"/>
    <col min="6272" max="6272" width="11.42578125" style="45"/>
    <col min="6273" max="6273" width="11.5703125" style="45" bestFit="1" customWidth="1"/>
    <col min="6274" max="6274" width="11.42578125" style="45"/>
    <col min="6275" max="6275" width="11.5703125" style="45" bestFit="1" customWidth="1"/>
    <col min="6276" max="6276" width="11.42578125" style="45"/>
    <col min="6277" max="6277" width="11.5703125" style="45" bestFit="1" customWidth="1"/>
    <col min="6278" max="6278" width="11.42578125" style="45"/>
    <col min="6279" max="6279" width="11.5703125" style="45" bestFit="1" customWidth="1"/>
    <col min="6280" max="6280" width="11.42578125" style="45"/>
    <col min="6281" max="6281" width="11.5703125" style="45" bestFit="1" customWidth="1"/>
    <col min="6282" max="6282" width="11.42578125" style="45"/>
    <col min="6283" max="6283" width="11.5703125" style="45" bestFit="1" customWidth="1"/>
    <col min="6284" max="6284" width="11.42578125" style="45"/>
    <col min="6285" max="6285" width="11.5703125" style="45" bestFit="1" customWidth="1"/>
    <col min="6286" max="6286" width="11.42578125" style="45"/>
    <col min="6287" max="6287" width="11.5703125" style="45" bestFit="1" customWidth="1"/>
    <col min="6288" max="6288" width="11.42578125" style="45"/>
    <col min="6289" max="6289" width="11.5703125" style="45" bestFit="1" customWidth="1"/>
    <col min="6290" max="6290" width="11.42578125" style="45"/>
    <col min="6291" max="6291" width="11.5703125" style="45" bestFit="1" customWidth="1"/>
    <col min="6292" max="6292" width="11.42578125" style="45"/>
    <col min="6293" max="6293" width="11.5703125" style="45" bestFit="1" customWidth="1"/>
    <col min="6294" max="6294" width="11.42578125" style="45"/>
    <col min="6295" max="6295" width="11.5703125" style="45" bestFit="1" customWidth="1"/>
    <col min="6296" max="6296" width="11.42578125" style="45"/>
    <col min="6297" max="6297" width="11.5703125" style="45" bestFit="1" customWidth="1"/>
    <col min="6298" max="6298" width="11.42578125" style="45"/>
    <col min="6299" max="6299" width="11.5703125" style="45" bestFit="1" customWidth="1"/>
    <col min="6300" max="6300" width="11.42578125" style="45"/>
    <col min="6301" max="6301" width="11.5703125" style="45" bestFit="1" customWidth="1"/>
    <col min="6302" max="6302" width="11.42578125" style="45"/>
    <col min="6303" max="6303" width="11.5703125" style="45" bestFit="1" customWidth="1"/>
    <col min="6304" max="6304" width="11.42578125" style="45"/>
    <col min="6305" max="6305" width="11.5703125" style="45" bestFit="1" customWidth="1"/>
    <col min="6306" max="6306" width="11.42578125" style="45"/>
    <col min="6307" max="6307" width="11.5703125" style="45" bestFit="1" customWidth="1"/>
    <col min="6308" max="6308" width="11.42578125" style="45"/>
    <col min="6309" max="6309" width="11.5703125" style="45" bestFit="1" customWidth="1"/>
    <col min="6310" max="6310" width="11.42578125" style="45"/>
    <col min="6311" max="6311" width="11.5703125" style="45" bestFit="1" customWidth="1"/>
    <col min="6312" max="6312" width="11.42578125" style="45"/>
    <col min="6313" max="6313" width="11.5703125" style="45" bestFit="1" customWidth="1"/>
    <col min="6314" max="6314" width="11.42578125" style="45"/>
    <col min="6315" max="6315" width="11.5703125" style="45" bestFit="1" customWidth="1"/>
    <col min="6316" max="6316" width="11.42578125" style="45"/>
    <col min="6317" max="6317" width="11.5703125" style="45" bestFit="1" customWidth="1"/>
    <col min="6318" max="6318" width="11.42578125" style="45"/>
    <col min="6319" max="6319" width="11.5703125" style="45" bestFit="1" customWidth="1"/>
    <col min="6320" max="6320" width="11.42578125" style="45"/>
    <col min="6321" max="6321" width="11.5703125" style="45" bestFit="1" customWidth="1"/>
    <col min="6322" max="6322" width="11.42578125" style="45"/>
    <col min="6323" max="6323" width="11.5703125" style="45" bestFit="1" customWidth="1"/>
    <col min="6324" max="6324" width="11.42578125" style="45"/>
    <col min="6325" max="6325" width="11.5703125" style="45" bestFit="1" customWidth="1"/>
    <col min="6326" max="6326" width="11.42578125" style="45"/>
    <col min="6327" max="6327" width="11.5703125" style="45" bestFit="1" customWidth="1"/>
    <col min="6328" max="6328" width="11.42578125" style="45"/>
    <col min="6329" max="6329" width="11.5703125" style="45" bestFit="1" customWidth="1"/>
    <col min="6330" max="6330" width="11.42578125" style="45"/>
    <col min="6331" max="6331" width="11.5703125" style="45" bestFit="1" customWidth="1"/>
    <col min="6332" max="6332" width="11.42578125" style="45"/>
    <col min="6333" max="6333" width="11.5703125" style="45" bestFit="1" customWidth="1"/>
    <col min="6334" max="6334" width="11.42578125" style="45"/>
    <col min="6335" max="6335" width="11.5703125" style="45" bestFit="1" customWidth="1"/>
    <col min="6336" max="6336" width="11.42578125" style="45"/>
    <col min="6337" max="6337" width="11.5703125" style="45" bestFit="1" customWidth="1"/>
    <col min="6338" max="6338" width="11.42578125" style="45"/>
    <col min="6339" max="6339" width="11.5703125" style="45" bestFit="1" customWidth="1"/>
    <col min="6340" max="6340" width="11.42578125" style="45"/>
    <col min="6341" max="6341" width="11.5703125" style="45" bestFit="1" customWidth="1"/>
    <col min="6342" max="6342" width="11.42578125" style="45"/>
    <col min="6343" max="6343" width="11.5703125" style="45" bestFit="1" customWidth="1"/>
    <col min="6344" max="6344" width="11.42578125" style="45"/>
    <col min="6345" max="6345" width="11.5703125" style="45" bestFit="1" customWidth="1"/>
    <col min="6346" max="6346" width="11.42578125" style="45"/>
    <col min="6347" max="6347" width="11.5703125" style="45" bestFit="1" customWidth="1"/>
    <col min="6348" max="6348" width="11.42578125" style="45"/>
    <col min="6349" max="6349" width="11.5703125" style="45" bestFit="1" customWidth="1"/>
    <col min="6350" max="6350" width="11.42578125" style="45"/>
    <col min="6351" max="6351" width="11.5703125" style="45" bestFit="1" customWidth="1"/>
    <col min="6352" max="6352" width="11.42578125" style="45"/>
    <col min="6353" max="6353" width="11.5703125" style="45" bestFit="1" customWidth="1"/>
    <col min="6354" max="6354" width="11.42578125" style="45"/>
    <col min="6355" max="6355" width="11.5703125" style="45" bestFit="1" customWidth="1"/>
    <col min="6356" max="6356" width="11.42578125" style="45"/>
    <col min="6357" max="6357" width="11.5703125" style="45" bestFit="1" customWidth="1"/>
    <col min="6358" max="6358" width="11.42578125" style="45"/>
    <col min="6359" max="6359" width="11.5703125" style="45" bestFit="1" customWidth="1"/>
    <col min="6360" max="6360" width="11.42578125" style="45"/>
    <col min="6361" max="6361" width="11.5703125" style="45" bestFit="1" customWidth="1"/>
    <col min="6362" max="6362" width="11.42578125" style="45"/>
    <col min="6363" max="6363" width="11.5703125" style="45" bestFit="1" customWidth="1"/>
    <col min="6364" max="6364" width="11.42578125" style="45"/>
    <col min="6365" max="6365" width="11.5703125" style="45" bestFit="1" customWidth="1"/>
    <col min="6366" max="6366" width="11.42578125" style="45"/>
    <col min="6367" max="6367" width="11.5703125" style="45" bestFit="1" customWidth="1"/>
    <col min="6368" max="6368" width="11.42578125" style="45"/>
    <col min="6369" max="6369" width="11.5703125" style="45" bestFit="1" customWidth="1"/>
    <col min="6370" max="6370" width="11.42578125" style="45"/>
    <col min="6371" max="6371" width="11.5703125" style="45" bestFit="1" customWidth="1"/>
    <col min="6372" max="6372" width="11.42578125" style="45"/>
    <col min="6373" max="6373" width="11.5703125" style="45" bestFit="1" customWidth="1"/>
    <col min="6374" max="6374" width="11.42578125" style="45"/>
    <col min="6375" max="6375" width="11.5703125" style="45" bestFit="1" customWidth="1"/>
    <col min="6376" max="6376" width="11.42578125" style="45"/>
    <col min="6377" max="6377" width="11.5703125" style="45" bestFit="1" customWidth="1"/>
    <col min="6378" max="6378" width="11.42578125" style="45"/>
    <col min="6379" max="6379" width="11.5703125" style="45" bestFit="1" customWidth="1"/>
    <col min="6380" max="6380" width="11.42578125" style="45"/>
    <col min="6381" max="6381" width="11.5703125" style="45" bestFit="1" customWidth="1"/>
    <col min="6382" max="6382" width="11.42578125" style="45"/>
    <col min="6383" max="6383" width="11.5703125" style="45" bestFit="1" customWidth="1"/>
    <col min="6384" max="6384" width="11.42578125" style="45"/>
    <col min="6385" max="6385" width="11.5703125" style="45" bestFit="1" customWidth="1"/>
    <col min="6386" max="6386" width="11.42578125" style="45"/>
    <col min="6387" max="6387" width="11.5703125" style="45" bestFit="1" customWidth="1"/>
    <col min="6388" max="6388" width="11.42578125" style="45"/>
    <col min="6389" max="6389" width="11.5703125" style="45" bestFit="1" customWidth="1"/>
    <col min="6390" max="6390" width="11.42578125" style="45"/>
    <col min="6391" max="6391" width="11.5703125" style="45" bestFit="1" customWidth="1"/>
    <col min="6392" max="6392" width="11.42578125" style="45"/>
    <col min="6393" max="6393" width="11.5703125" style="45" bestFit="1" customWidth="1"/>
    <col min="6394" max="6394" width="11.42578125" style="45"/>
    <col min="6395" max="6395" width="11.5703125" style="45" bestFit="1" customWidth="1"/>
    <col min="6396" max="6396" width="11.42578125" style="45"/>
    <col min="6397" max="6397" width="11.5703125" style="45" bestFit="1" customWidth="1"/>
    <col min="6398" max="6398" width="11.42578125" style="45"/>
    <col min="6399" max="6399" width="11.5703125" style="45" bestFit="1" customWidth="1"/>
    <col min="6400" max="6400" width="11.42578125" style="45"/>
    <col min="6401" max="6401" width="11.5703125" style="45" bestFit="1" customWidth="1"/>
    <col min="6402" max="6402" width="11.42578125" style="45"/>
    <col min="6403" max="6403" width="11.5703125" style="45" bestFit="1" customWidth="1"/>
    <col min="6404" max="6404" width="11.42578125" style="45"/>
    <col min="6405" max="6405" width="11.5703125" style="45" bestFit="1" customWidth="1"/>
    <col min="6406" max="6406" width="11.42578125" style="45"/>
    <col min="6407" max="6407" width="11.5703125" style="45" bestFit="1" customWidth="1"/>
    <col min="6408" max="6408" width="11.42578125" style="45"/>
    <col min="6409" max="6409" width="11.5703125" style="45" bestFit="1" customWidth="1"/>
    <col min="6410" max="6410" width="11.42578125" style="45"/>
    <col min="6411" max="6411" width="11.5703125" style="45" bestFit="1" customWidth="1"/>
    <col min="6412" max="6412" width="11.42578125" style="45"/>
    <col min="6413" max="6413" width="11.5703125" style="45" bestFit="1" customWidth="1"/>
    <col min="6414" max="6414" width="11.42578125" style="45"/>
    <col min="6415" max="6415" width="11.5703125" style="45" bestFit="1" customWidth="1"/>
    <col min="6416" max="6416" width="11.42578125" style="45"/>
    <col min="6417" max="6417" width="11.5703125" style="45" bestFit="1" customWidth="1"/>
    <col min="6418" max="6418" width="11.42578125" style="45"/>
    <col min="6419" max="6419" width="11.5703125" style="45" bestFit="1" customWidth="1"/>
    <col min="6420" max="6420" width="11.42578125" style="45"/>
    <col min="6421" max="6421" width="11.5703125" style="45" bestFit="1" customWidth="1"/>
    <col min="6422" max="6422" width="11.42578125" style="45"/>
    <col min="6423" max="6423" width="11.5703125" style="45" bestFit="1" customWidth="1"/>
    <col min="6424" max="6424" width="11.42578125" style="45"/>
    <col min="6425" max="6425" width="11.5703125" style="45" bestFit="1" customWidth="1"/>
    <col min="6426" max="6426" width="11.42578125" style="45"/>
    <col min="6427" max="6427" width="11.5703125" style="45" bestFit="1" customWidth="1"/>
    <col min="6428" max="6428" width="11.42578125" style="45"/>
    <col min="6429" max="6429" width="11.5703125" style="45" bestFit="1" customWidth="1"/>
    <col min="6430" max="6430" width="11.42578125" style="45"/>
    <col min="6431" max="6431" width="11.5703125" style="45" bestFit="1" customWidth="1"/>
    <col min="6432" max="6432" width="11.42578125" style="45"/>
    <col min="6433" max="6433" width="11.5703125" style="45" bestFit="1" customWidth="1"/>
    <col min="6434" max="6434" width="11.42578125" style="45"/>
    <col min="6435" max="6435" width="11.5703125" style="45" bestFit="1" customWidth="1"/>
    <col min="6436" max="6436" width="11.42578125" style="45"/>
    <col min="6437" max="6437" width="11.5703125" style="45" bestFit="1" customWidth="1"/>
    <col min="6438" max="6438" width="11.42578125" style="45"/>
    <col min="6439" max="6439" width="11.5703125" style="45" bestFit="1" customWidth="1"/>
    <col min="6440" max="6440" width="11.42578125" style="45"/>
    <col min="6441" max="6441" width="11.5703125" style="45" bestFit="1" customWidth="1"/>
    <col min="6442" max="6442" width="11.42578125" style="45"/>
    <col min="6443" max="6443" width="11.5703125" style="45" bestFit="1" customWidth="1"/>
    <col min="6444" max="6444" width="11.42578125" style="45"/>
    <col min="6445" max="6445" width="11.5703125" style="45" bestFit="1" customWidth="1"/>
    <col min="6446" max="6446" width="11.42578125" style="45"/>
    <col min="6447" max="6447" width="11.5703125" style="45" bestFit="1" customWidth="1"/>
    <col min="6448" max="6448" width="11.42578125" style="45"/>
    <col min="6449" max="6449" width="11.5703125" style="45" bestFit="1" customWidth="1"/>
    <col min="6450" max="6450" width="11.42578125" style="45"/>
    <col min="6451" max="6451" width="11.5703125" style="45" bestFit="1" customWidth="1"/>
    <col min="6452" max="6452" width="11.42578125" style="45"/>
    <col min="6453" max="6453" width="11.5703125" style="45" bestFit="1" customWidth="1"/>
    <col min="6454" max="6454" width="11.42578125" style="45"/>
    <col min="6455" max="6455" width="11.5703125" style="45" bestFit="1" customWidth="1"/>
    <col min="6456" max="6456" width="11.42578125" style="45"/>
    <col min="6457" max="6457" width="11.5703125" style="45" bestFit="1" customWidth="1"/>
    <col min="6458" max="6458" width="11.42578125" style="45"/>
    <col min="6459" max="6459" width="11.5703125" style="45" bestFit="1" customWidth="1"/>
    <col min="6460" max="6460" width="11.42578125" style="45"/>
    <col min="6461" max="6461" width="11.5703125" style="45" bestFit="1" customWidth="1"/>
    <col min="6462" max="6462" width="11.42578125" style="45"/>
    <col min="6463" max="6463" width="11.5703125" style="45" bestFit="1" customWidth="1"/>
    <col min="6464" max="6464" width="11.42578125" style="45"/>
    <col min="6465" max="6465" width="11.5703125" style="45" bestFit="1" customWidth="1"/>
    <col min="6466" max="6466" width="11.42578125" style="45"/>
    <col min="6467" max="6467" width="11.5703125" style="45" bestFit="1" customWidth="1"/>
    <col min="6468" max="6468" width="11.42578125" style="45"/>
    <col min="6469" max="6469" width="11.5703125" style="45" bestFit="1" customWidth="1"/>
    <col min="6470" max="6470" width="11.42578125" style="45"/>
    <col min="6471" max="6471" width="11.5703125" style="45" bestFit="1" customWidth="1"/>
    <col min="6472" max="6472" width="11.42578125" style="45"/>
    <col min="6473" max="6473" width="11.5703125" style="45" bestFit="1" customWidth="1"/>
    <col min="6474" max="6474" width="11.42578125" style="45"/>
    <col min="6475" max="6475" width="11.5703125" style="45" bestFit="1" customWidth="1"/>
    <col min="6476" max="6476" width="11.42578125" style="45"/>
    <col min="6477" max="6477" width="11.5703125" style="45" bestFit="1" customWidth="1"/>
    <col min="6478" max="6478" width="11.42578125" style="45"/>
    <col min="6479" max="6479" width="11.5703125" style="45" bestFit="1" customWidth="1"/>
    <col min="6480" max="6480" width="11.42578125" style="45"/>
    <col min="6481" max="6481" width="11.5703125" style="45" bestFit="1" customWidth="1"/>
    <col min="6482" max="6482" width="11.42578125" style="45"/>
    <col min="6483" max="6483" width="11.5703125" style="45" bestFit="1" customWidth="1"/>
    <col min="6484" max="6484" width="11.42578125" style="45"/>
    <col min="6485" max="6485" width="11.5703125" style="45" bestFit="1" customWidth="1"/>
    <col min="6486" max="6486" width="11.42578125" style="45"/>
    <col min="6487" max="6487" width="11.5703125" style="45" bestFit="1" customWidth="1"/>
    <col min="6488" max="6488" width="11.42578125" style="45"/>
    <col min="6489" max="6489" width="11.5703125" style="45" bestFit="1" customWidth="1"/>
    <col min="6490" max="6490" width="11.42578125" style="45"/>
    <col min="6491" max="6491" width="11.5703125" style="45" bestFit="1" customWidth="1"/>
    <col min="6492" max="6492" width="11.42578125" style="45"/>
    <col min="6493" max="6493" width="11.5703125" style="45" bestFit="1" customWidth="1"/>
    <col min="6494" max="6494" width="11.42578125" style="45"/>
    <col min="6495" max="6495" width="11.5703125" style="45" bestFit="1" customWidth="1"/>
    <col min="6496" max="6496" width="11.42578125" style="45"/>
    <col min="6497" max="6497" width="11.5703125" style="45" bestFit="1" customWidth="1"/>
    <col min="6498" max="6498" width="11.42578125" style="45"/>
    <col min="6499" max="6499" width="11.5703125" style="45" bestFit="1" customWidth="1"/>
    <col min="6500" max="6500" width="11.42578125" style="45"/>
    <col min="6501" max="6501" width="11.5703125" style="45" bestFit="1" customWidth="1"/>
    <col min="6502" max="6502" width="11.42578125" style="45"/>
    <col min="6503" max="6503" width="11.5703125" style="45" bestFit="1" customWidth="1"/>
    <col min="6504" max="6504" width="11.42578125" style="45"/>
    <col min="6505" max="6505" width="11.5703125" style="45" bestFit="1" customWidth="1"/>
    <col min="6506" max="6506" width="11.42578125" style="45"/>
    <col min="6507" max="6507" width="11.5703125" style="45" bestFit="1" customWidth="1"/>
    <col min="6508" max="6508" width="11.42578125" style="45"/>
    <col min="6509" max="6509" width="11.5703125" style="45" bestFit="1" customWidth="1"/>
    <col min="6510" max="6510" width="11.42578125" style="45"/>
    <col min="6511" max="6511" width="11.5703125" style="45" bestFit="1" customWidth="1"/>
    <col min="6512" max="6512" width="11.42578125" style="45"/>
    <col min="6513" max="6513" width="11.5703125" style="45" bestFit="1" customWidth="1"/>
    <col min="6514" max="6514" width="11.42578125" style="45"/>
    <col min="6515" max="6515" width="11.5703125" style="45" bestFit="1" customWidth="1"/>
    <col min="6516" max="6516" width="11.42578125" style="45"/>
    <col min="6517" max="6517" width="11.5703125" style="45" bestFit="1" customWidth="1"/>
    <col min="6518" max="6518" width="11.42578125" style="45"/>
    <col min="6519" max="6519" width="11.5703125" style="45" bestFit="1" customWidth="1"/>
    <col min="6520" max="6520" width="11.42578125" style="45"/>
    <col min="6521" max="6521" width="11.5703125" style="45" bestFit="1" customWidth="1"/>
    <col min="6522" max="6522" width="11.42578125" style="45"/>
    <col min="6523" max="6523" width="11.5703125" style="45" bestFit="1" customWidth="1"/>
    <col min="6524" max="6524" width="11.42578125" style="45"/>
    <col min="6525" max="6525" width="11.5703125" style="45" bestFit="1" customWidth="1"/>
    <col min="6526" max="6526" width="11.42578125" style="45"/>
    <col min="6527" max="6527" width="11.5703125" style="45" bestFit="1" customWidth="1"/>
    <col min="6528" max="6528" width="11.42578125" style="45"/>
    <col min="6529" max="6529" width="11.5703125" style="45" bestFit="1" customWidth="1"/>
    <col min="6530" max="6530" width="11.42578125" style="45"/>
    <col min="6531" max="6531" width="11.5703125" style="45" bestFit="1" customWidth="1"/>
    <col min="6532" max="6532" width="11.42578125" style="45"/>
    <col min="6533" max="6533" width="11.5703125" style="45" bestFit="1" customWidth="1"/>
    <col min="6534" max="6534" width="11.42578125" style="45"/>
    <col min="6535" max="6535" width="11.5703125" style="45" bestFit="1" customWidth="1"/>
    <col min="6536" max="6536" width="11.42578125" style="45"/>
    <col min="6537" max="6537" width="11.5703125" style="45" bestFit="1" customWidth="1"/>
    <col min="6538" max="6538" width="11.42578125" style="45"/>
    <col min="6539" max="6539" width="11.5703125" style="45" bestFit="1" customWidth="1"/>
    <col min="6540" max="6540" width="11.42578125" style="45"/>
    <col min="6541" max="6541" width="11.5703125" style="45" bestFit="1" customWidth="1"/>
    <col min="6542" max="6542" width="11.42578125" style="45"/>
    <col min="6543" max="6543" width="11.5703125" style="45" bestFit="1" customWidth="1"/>
    <col min="6544" max="6544" width="11.42578125" style="45"/>
    <col min="6545" max="6545" width="11.5703125" style="45" bestFit="1" customWidth="1"/>
    <col min="6546" max="6546" width="11.42578125" style="45"/>
    <col min="6547" max="6547" width="11.5703125" style="45" bestFit="1" customWidth="1"/>
    <col min="6548" max="6548" width="11.42578125" style="45"/>
    <col min="6549" max="6549" width="11.5703125" style="45" bestFit="1" customWidth="1"/>
    <col min="6550" max="6550" width="11.42578125" style="45"/>
    <col min="6551" max="6551" width="11.5703125" style="45" bestFit="1" customWidth="1"/>
    <col min="6552" max="6552" width="11.42578125" style="45"/>
    <col min="6553" max="6553" width="11.5703125" style="45" bestFit="1" customWidth="1"/>
    <col min="6554" max="6554" width="11.42578125" style="45"/>
    <col min="6555" max="6555" width="11.5703125" style="45" bestFit="1" customWidth="1"/>
    <col min="6556" max="6556" width="11.42578125" style="45"/>
    <col min="6557" max="6557" width="11.5703125" style="45" bestFit="1" customWidth="1"/>
    <col min="6558" max="6558" width="11.42578125" style="45"/>
    <col min="6559" max="6559" width="11.5703125" style="45" bestFit="1" customWidth="1"/>
    <col min="6560" max="6560" width="11.42578125" style="45"/>
    <col min="6561" max="6561" width="11.5703125" style="45" bestFit="1" customWidth="1"/>
    <col min="6562" max="6562" width="11.42578125" style="45"/>
    <col min="6563" max="6563" width="11.5703125" style="45" bestFit="1" customWidth="1"/>
    <col min="6564" max="6564" width="11.42578125" style="45"/>
    <col min="6565" max="6565" width="11.5703125" style="45" bestFit="1" customWidth="1"/>
    <col min="6566" max="6566" width="11.42578125" style="45"/>
    <col min="6567" max="6567" width="11.5703125" style="45" bestFit="1" customWidth="1"/>
    <col min="6568" max="6568" width="11.42578125" style="45"/>
    <col min="6569" max="6569" width="11.5703125" style="45" bestFit="1" customWidth="1"/>
    <col min="6570" max="6570" width="11.42578125" style="45"/>
    <col min="6571" max="6571" width="11.5703125" style="45" bestFit="1" customWidth="1"/>
    <col min="6572" max="6572" width="11.42578125" style="45"/>
    <col min="6573" max="6573" width="11.5703125" style="45" bestFit="1" customWidth="1"/>
    <col min="6574" max="6574" width="11.42578125" style="45"/>
    <col min="6575" max="6575" width="11.5703125" style="45" bestFit="1" customWidth="1"/>
    <col min="6576" max="6576" width="11.42578125" style="45"/>
    <col min="6577" max="6577" width="11.5703125" style="45" bestFit="1" customWidth="1"/>
    <col min="6578" max="6578" width="11.42578125" style="45"/>
    <col min="6579" max="6579" width="11.5703125" style="45" bestFit="1" customWidth="1"/>
    <col min="6580" max="6580" width="11.42578125" style="45"/>
    <col min="6581" max="6581" width="11.5703125" style="45" bestFit="1" customWidth="1"/>
    <col min="6582" max="6582" width="11.42578125" style="45"/>
    <col min="6583" max="6583" width="11.5703125" style="45" bestFit="1" customWidth="1"/>
    <col min="6584" max="6584" width="11.42578125" style="45"/>
    <col min="6585" max="6585" width="11.5703125" style="45" bestFit="1" customWidth="1"/>
    <col min="6586" max="6586" width="11.42578125" style="45"/>
    <col min="6587" max="6587" width="11.5703125" style="45" bestFit="1" customWidth="1"/>
    <col min="6588" max="6588" width="11.42578125" style="45"/>
    <col min="6589" max="6589" width="11.5703125" style="45" bestFit="1" customWidth="1"/>
    <col min="6590" max="6590" width="11.42578125" style="45"/>
    <col min="6591" max="6591" width="11.5703125" style="45" bestFit="1" customWidth="1"/>
    <col min="6592" max="6592" width="11.42578125" style="45"/>
    <col min="6593" max="6593" width="11.5703125" style="45" bestFit="1" customWidth="1"/>
    <col min="6594" max="6594" width="11.42578125" style="45"/>
    <col min="6595" max="6595" width="11.5703125" style="45" bestFit="1" customWidth="1"/>
    <col min="6596" max="6596" width="11.42578125" style="45"/>
    <col min="6597" max="6597" width="11.5703125" style="45" bestFit="1" customWidth="1"/>
    <col min="6598" max="6598" width="11.42578125" style="45"/>
    <col min="6599" max="6599" width="11.5703125" style="45" bestFit="1" customWidth="1"/>
    <col min="6600" max="6600" width="11.42578125" style="45"/>
    <col min="6601" max="6601" width="11.5703125" style="45" bestFit="1" customWidth="1"/>
    <col min="6602" max="6602" width="11.42578125" style="45"/>
    <col min="6603" max="6603" width="11.5703125" style="45" bestFit="1" customWidth="1"/>
    <col min="6604" max="6604" width="11.42578125" style="45"/>
    <col min="6605" max="6605" width="11.5703125" style="45" bestFit="1" customWidth="1"/>
    <col min="6606" max="6606" width="11.42578125" style="45"/>
    <col min="6607" max="6607" width="11.5703125" style="45" bestFit="1" customWidth="1"/>
    <col min="6608" max="6608" width="11.42578125" style="45"/>
    <col min="6609" max="6609" width="11.5703125" style="45" bestFit="1" customWidth="1"/>
    <col min="6610" max="6610" width="11.42578125" style="45"/>
    <col min="6611" max="6611" width="11.5703125" style="45" bestFit="1" customWidth="1"/>
    <col min="6612" max="6612" width="11.42578125" style="45"/>
    <col min="6613" max="6613" width="11.5703125" style="45" bestFit="1" customWidth="1"/>
    <col min="6614" max="6614" width="11.42578125" style="45"/>
    <col min="6615" max="6615" width="11.5703125" style="45" bestFit="1" customWidth="1"/>
    <col min="6616" max="6616" width="11.42578125" style="45"/>
    <col min="6617" max="6617" width="11.5703125" style="45" bestFit="1" customWidth="1"/>
    <col min="6618" max="6618" width="11.42578125" style="45"/>
    <col min="6619" max="6619" width="11.5703125" style="45" bestFit="1" customWidth="1"/>
    <col min="6620" max="6620" width="11.42578125" style="45"/>
    <col min="6621" max="6621" width="11.5703125" style="45" bestFit="1" customWidth="1"/>
    <col min="6622" max="6622" width="11.42578125" style="45"/>
    <col min="6623" max="6623" width="11.5703125" style="45" bestFit="1" customWidth="1"/>
    <col min="6624" max="6624" width="11.42578125" style="45"/>
    <col min="6625" max="6625" width="11.5703125" style="45" bestFit="1" customWidth="1"/>
    <col min="6626" max="6626" width="11.42578125" style="45"/>
    <col min="6627" max="6627" width="11.5703125" style="45" bestFit="1" customWidth="1"/>
    <col min="6628" max="6628" width="11.42578125" style="45"/>
    <col min="6629" max="6629" width="11.5703125" style="45" bestFit="1" customWidth="1"/>
    <col min="6630" max="6630" width="11.42578125" style="45"/>
    <col min="6631" max="6631" width="11.5703125" style="45" bestFit="1" customWidth="1"/>
    <col min="6632" max="6632" width="11.42578125" style="45"/>
    <col min="6633" max="6633" width="11.5703125" style="45" bestFit="1" customWidth="1"/>
    <col min="6634" max="6634" width="11.42578125" style="45"/>
    <col min="6635" max="6635" width="11.5703125" style="45" bestFit="1" customWidth="1"/>
    <col min="6636" max="6636" width="11.42578125" style="45"/>
    <col min="6637" max="6637" width="11.5703125" style="45" bestFit="1" customWidth="1"/>
    <col min="6638" max="6638" width="11.42578125" style="45"/>
    <col min="6639" max="6639" width="11.5703125" style="45" bestFit="1" customWidth="1"/>
    <col min="6640" max="6640" width="11.42578125" style="45"/>
    <col min="6641" max="6641" width="11.5703125" style="45" bestFit="1" customWidth="1"/>
    <col min="6642" max="6642" width="11.42578125" style="45"/>
    <col min="6643" max="6643" width="11.5703125" style="45" bestFit="1" customWidth="1"/>
    <col min="6644" max="6644" width="11.42578125" style="45"/>
    <col min="6645" max="6645" width="11.5703125" style="45" bestFit="1" customWidth="1"/>
    <col min="6646" max="6646" width="11.42578125" style="45"/>
    <col min="6647" max="6647" width="11.5703125" style="45" bestFit="1" customWidth="1"/>
    <col min="6648" max="6648" width="11.42578125" style="45"/>
    <col min="6649" max="6649" width="11.5703125" style="45" bestFit="1" customWidth="1"/>
    <col min="6650" max="6650" width="11.42578125" style="45"/>
    <col min="6651" max="6651" width="11.5703125" style="45" bestFit="1" customWidth="1"/>
    <col min="6652" max="6652" width="11.42578125" style="45"/>
    <col min="6653" max="6653" width="11.5703125" style="45" bestFit="1" customWidth="1"/>
    <col min="6654" max="6654" width="11.42578125" style="45"/>
    <col min="6655" max="6655" width="11.5703125" style="45" bestFit="1" customWidth="1"/>
    <col min="6656" max="6656" width="11.42578125" style="45"/>
    <col min="6657" max="6657" width="11.5703125" style="45" bestFit="1" customWidth="1"/>
    <col min="6658" max="6658" width="11.42578125" style="45"/>
    <col min="6659" max="6659" width="11.5703125" style="45" bestFit="1" customWidth="1"/>
    <col min="6660" max="6660" width="11.42578125" style="45"/>
    <col min="6661" max="6661" width="11.5703125" style="45" bestFit="1" customWidth="1"/>
    <col min="6662" max="6662" width="11.42578125" style="45"/>
    <col min="6663" max="6663" width="11.5703125" style="45" bestFit="1" customWidth="1"/>
    <col min="6664" max="6664" width="11.42578125" style="45"/>
    <col min="6665" max="6665" width="11.5703125" style="45" bestFit="1" customWidth="1"/>
    <col min="6666" max="6666" width="11.42578125" style="45"/>
    <col min="6667" max="6667" width="11.5703125" style="45" bestFit="1" customWidth="1"/>
    <col min="6668" max="6668" width="11.42578125" style="45"/>
    <col min="6669" max="6669" width="11.5703125" style="45" bestFit="1" customWidth="1"/>
    <col min="6670" max="6670" width="11.42578125" style="45"/>
    <col min="6671" max="6671" width="11.5703125" style="45" bestFit="1" customWidth="1"/>
    <col min="6672" max="6672" width="11.42578125" style="45"/>
    <col min="6673" max="6673" width="11.5703125" style="45" bestFit="1" customWidth="1"/>
    <col min="6674" max="6674" width="11.42578125" style="45"/>
    <col min="6675" max="6675" width="11.5703125" style="45" bestFit="1" customWidth="1"/>
    <col min="6676" max="6676" width="11.42578125" style="45"/>
    <col min="6677" max="6677" width="11.5703125" style="45" bestFit="1" customWidth="1"/>
    <col min="6678" max="6678" width="11.42578125" style="45"/>
    <col min="6679" max="6679" width="11.5703125" style="45" bestFit="1" customWidth="1"/>
    <col min="6680" max="6680" width="11.42578125" style="45"/>
    <col min="6681" max="6681" width="11.5703125" style="45" bestFit="1" customWidth="1"/>
    <col min="6682" max="6682" width="11.42578125" style="45"/>
    <col min="6683" max="6683" width="11.5703125" style="45" bestFit="1" customWidth="1"/>
    <col min="6684" max="6684" width="11.42578125" style="45"/>
    <col min="6685" max="6685" width="11.5703125" style="45" bestFit="1" customWidth="1"/>
    <col min="6686" max="6686" width="11.42578125" style="45"/>
    <col min="6687" max="6687" width="11.5703125" style="45" bestFit="1" customWidth="1"/>
    <col min="6688" max="6688" width="11.42578125" style="45"/>
    <col min="6689" max="6689" width="11.5703125" style="45" bestFit="1" customWidth="1"/>
    <col min="6690" max="6690" width="11.42578125" style="45"/>
    <col min="6691" max="6691" width="11.5703125" style="45" bestFit="1" customWidth="1"/>
    <col min="6692" max="6692" width="11.42578125" style="45"/>
    <col min="6693" max="6693" width="11.5703125" style="45" bestFit="1" customWidth="1"/>
    <col min="6694" max="6694" width="11.42578125" style="45"/>
    <col min="6695" max="6695" width="11.5703125" style="45" bestFit="1" customWidth="1"/>
    <col min="6696" max="6696" width="11.42578125" style="45"/>
    <col min="6697" max="6697" width="11.5703125" style="45" bestFit="1" customWidth="1"/>
    <col min="6698" max="6698" width="11.42578125" style="45"/>
    <col min="6699" max="6699" width="11.5703125" style="45" bestFit="1" customWidth="1"/>
    <col min="6700" max="6700" width="11.42578125" style="45"/>
    <col min="6701" max="6701" width="11.5703125" style="45" bestFit="1" customWidth="1"/>
    <col min="6702" max="6702" width="11.42578125" style="45"/>
    <col min="6703" max="6703" width="11.5703125" style="45" bestFit="1" customWidth="1"/>
    <col min="6704" max="6704" width="11.42578125" style="45"/>
    <col min="6705" max="6705" width="11.5703125" style="45" bestFit="1" customWidth="1"/>
    <col min="6706" max="6706" width="11.42578125" style="45"/>
    <col min="6707" max="6707" width="11.5703125" style="45" bestFit="1" customWidth="1"/>
    <col min="6708" max="6708" width="11.42578125" style="45"/>
    <col min="6709" max="6709" width="11.5703125" style="45" bestFit="1" customWidth="1"/>
    <col min="6710" max="6710" width="11.42578125" style="45"/>
    <col min="6711" max="6711" width="11.5703125" style="45" bestFit="1" customWidth="1"/>
    <col min="6712" max="6712" width="11.42578125" style="45"/>
    <col min="6713" max="6713" width="11.5703125" style="45" bestFit="1" customWidth="1"/>
    <col min="6714" max="6714" width="11.42578125" style="45"/>
    <col min="6715" max="6715" width="11.5703125" style="45" bestFit="1" customWidth="1"/>
    <col min="6716" max="6716" width="11.42578125" style="45"/>
    <col min="6717" max="6717" width="11.5703125" style="45" bestFit="1" customWidth="1"/>
    <col min="6718" max="6718" width="11.42578125" style="45"/>
    <col min="6719" max="6719" width="11.5703125" style="45" bestFit="1" customWidth="1"/>
    <col min="6720" max="6720" width="11.42578125" style="45"/>
    <col min="6721" max="6721" width="11.5703125" style="45" bestFit="1" customWidth="1"/>
    <col min="6722" max="6722" width="11.42578125" style="45"/>
    <col min="6723" max="6723" width="11.5703125" style="45" bestFit="1" customWidth="1"/>
    <col min="6724" max="6724" width="11.42578125" style="45"/>
    <col min="6725" max="6725" width="11.5703125" style="45" bestFit="1" customWidth="1"/>
    <col min="6726" max="6726" width="11.42578125" style="45"/>
    <col min="6727" max="6727" width="11.5703125" style="45" bestFit="1" customWidth="1"/>
    <col min="6728" max="6728" width="11.42578125" style="45"/>
    <col min="6729" max="6729" width="11.5703125" style="45" bestFit="1" customWidth="1"/>
    <col min="6730" max="6730" width="11.42578125" style="45"/>
    <col min="6731" max="6731" width="11.5703125" style="45" bestFit="1" customWidth="1"/>
    <col min="6732" max="6732" width="11.42578125" style="45"/>
    <col min="6733" max="6733" width="11.5703125" style="45" bestFit="1" customWidth="1"/>
    <col min="6734" max="6734" width="11.42578125" style="45"/>
    <col min="6735" max="6735" width="11.5703125" style="45" bestFit="1" customWidth="1"/>
    <col min="6736" max="6736" width="11.42578125" style="45"/>
    <col min="6737" max="6737" width="11.5703125" style="45" bestFit="1" customWidth="1"/>
    <col min="6738" max="6738" width="11.42578125" style="45"/>
    <col min="6739" max="6739" width="11.5703125" style="45" bestFit="1" customWidth="1"/>
    <col min="6740" max="6740" width="11.42578125" style="45"/>
    <col min="6741" max="6741" width="11.5703125" style="45" bestFit="1" customWidth="1"/>
    <col min="6742" max="6742" width="11.42578125" style="45"/>
    <col min="6743" max="6743" width="11.5703125" style="45" bestFit="1" customWidth="1"/>
    <col min="6744" max="6744" width="11.42578125" style="45"/>
    <col min="6745" max="6745" width="11.5703125" style="45" bestFit="1" customWidth="1"/>
    <col min="6746" max="6746" width="11.42578125" style="45"/>
    <col min="6747" max="6747" width="11.5703125" style="45" bestFit="1" customWidth="1"/>
    <col min="6748" max="6748" width="11.42578125" style="45"/>
    <col min="6749" max="6749" width="11.5703125" style="45" bestFit="1" customWidth="1"/>
    <col min="6750" max="6750" width="11.42578125" style="45"/>
    <col min="6751" max="6751" width="11.5703125" style="45" bestFit="1" customWidth="1"/>
    <col min="6752" max="6752" width="11.42578125" style="45"/>
    <col min="6753" max="6753" width="11.5703125" style="45" bestFit="1" customWidth="1"/>
    <col min="6754" max="6754" width="11.42578125" style="45"/>
    <col min="6755" max="6755" width="11.5703125" style="45" bestFit="1" customWidth="1"/>
    <col min="6756" max="6756" width="11.42578125" style="45"/>
    <col min="6757" max="6757" width="11.5703125" style="45" bestFit="1" customWidth="1"/>
    <col min="6758" max="6758" width="11.42578125" style="45"/>
    <col min="6759" max="6759" width="11.5703125" style="45" bestFit="1" customWidth="1"/>
    <col min="6760" max="6760" width="11.42578125" style="45"/>
    <col min="6761" max="6761" width="11.5703125" style="45" bestFit="1" customWidth="1"/>
    <col min="6762" max="6762" width="11.42578125" style="45"/>
    <col min="6763" max="6763" width="11.5703125" style="45" bestFit="1" customWidth="1"/>
    <col min="6764" max="6764" width="11.42578125" style="45"/>
    <col min="6765" max="6765" width="11.5703125" style="45" bestFit="1" customWidth="1"/>
    <col min="6766" max="6766" width="11.42578125" style="45"/>
    <col min="6767" max="6767" width="11.5703125" style="45" bestFit="1" customWidth="1"/>
    <col min="6768" max="6768" width="11.42578125" style="45"/>
    <col min="6769" max="6769" width="11.5703125" style="45" bestFit="1" customWidth="1"/>
    <col min="6770" max="6770" width="11.42578125" style="45"/>
    <col min="6771" max="6771" width="11.5703125" style="45" bestFit="1" customWidth="1"/>
    <col min="6772" max="6772" width="11.42578125" style="45"/>
    <col min="6773" max="6773" width="11.5703125" style="45" bestFit="1" customWidth="1"/>
    <col min="6774" max="6774" width="11.42578125" style="45"/>
    <col min="6775" max="6775" width="11.5703125" style="45" bestFit="1" customWidth="1"/>
    <col min="6776" max="6776" width="11.42578125" style="45"/>
    <col min="6777" max="6777" width="11.5703125" style="45" bestFit="1" customWidth="1"/>
    <col min="6778" max="6778" width="11.42578125" style="45"/>
    <col min="6779" max="6779" width="11.5703125" style="45" bestFit="1" customWidth="1"/>
    <col min="6780" max="6780" width="11.42578125" style="45"/>
    <col min="6781" max="6781" width="11.5703125" style="45" bestFit="1" customWidth="1"/>
    <col min="6782" max="6782" width="11.42578125" style="45"/>
    <col min="6783" max="6783" width="11.5703125" style="45" bestFit="1" customWidth="1"/>
    <col min="6784" max="6784" width="11.42578125" style="45"/>
    <col min="6785" max="6785" width="11.5703125" style="45" bestFit="1" customWidth="1"/>
    <col min="6786" max="6786" width="11.42578125" style="45"/>
    <col min="6787" max="6787" width="11.5703125" style="45" bestFit="1" customWidth="1"/>
    <col min="6788" max="6788" width="11.42578125" style="45"/>
    <col min="6789" max="6789" width="11.5703125" style="45" bestFit="1" customWidth="1"/>
    <col min="6790" max="6790" width="11.42578125" style="45"/>
    <col min="6791" max="6791" width="11.5703125" style="45" bestFit="1" customWidth="1"/>
    <col min="6792" max="6792" width="11.42578125" style="45"/>
    <col min="6793" max="6793" width="11.5703125" style="45" bestFit="1" customWidth="1"/>
    <col min="6794" max="6794" width="11.42578125" style="45"/>
    <col min="6795" max="6795" width="11.5703125" style="45" bestFit="1" customWidth="1"/>
    <col min="6796" max="6796" width="11.42578125" style="45"/>
    <col min="6797" max="6797" width="11.5703125" style="45" bestFit="1" customWidth="1"/>
    <col min="6798" max="6798" width="11.42578125" style="45"/>
    <col min="6799" max="6799" width="11.5703125" style="45" bestFit="1" customWidth="1"/>
    <col min="6800" max="6800" width="11.42578125" style="45"/>
    <col min="6801" max="6801" width="11.5703125" style="45" bestFit="1" customWidth="1"/>
    <col min="6802" max="6802" width="11.42578125" style="45"/>
    <col min="6803" max="6803" width="11.5703125" style="45" bestFit="1" customWidth="1"/>
    <col min="6804" max="6804" width="11.42578125" style="45"/>
    <col min="6805" max="6805" width="11.5703125" style="45" bestFit="1" customWidth="1"/>
    <col min="6806" max="6806" width="11.42578125" style="45"/>
    <col min="6807" max="6807" width="11.5703125" style="45" bestFit="1" customWidth="1"/>
    <col min="6808" max="6808" width="11.42578125" style="45"/>
    <col min="6809" max="6809" width="11.5703125" style="45" bestFit="1" customWidth="1"/>
    <col min="6810" max="6810" width="11.42578125" style="45"/>
    <col min="6811" max="6811" width="11.5703125" style="45" bestFit="1" customWidth="1"/>
    <col min="6812" max="6812" width="11.42578125" style="45"/>
    <col min="6813" max="6813" width="11.5703125" style="45" bestFit="1" customWidth="1"/>
    <col min="6814" max="6814" width="11.42578125" style="45"/>
    <col min="6815" max="6815" width="11.5703125" style="45" bestFit="1" customWidth="1"/>
    <col min="6816" max="6816" width="11.42578125" style="45"/>
    <col min="6817" max="6817" width="11.5703125" style="45" bestFit="1" customWidth="1"/>
    <col min="6818" max="6818" width="11.42578125" style="45"/>
    <col min="6819" max="6819" width="11.5703125" style="45" bestFit="1" customWidth="1"/>
    <col min="6820" max="6820" width="11.42578125" style="45"/>
    <col min="6821" max="6821" width="11.5703125" style="45" bestFit="1" customWidth="1"/>
    <col min="6822" max="6822" width="11.42578125" style="45"/>
    <col min="6823" max="6823" width="11.5703125" style="45" bestFit="1" customWidth="1"/>
    <col min="6824" max="6824" width="11.42578125" style="45"/>
    <col min="6825" max="6825" width="11.5703125" style="45" bestFit="1" customWidth="1"/>
    <col min="6826" max="6826" width="11.42578125" style="45"/>
    <col min="6827" max="6827" width="11.5703125" style="45" bestFit="1" customWidth="1"/>
    <col min="6828" max="6828" width="11.42578125" style="45"/>
    <col min="6829" max="6829" width="11.5703125" style="45" bestFit="1" customWidth="1"/>
    <col min="6830" max="6830" width="11.42578125" style="45"/>
    <col min="6831" max="6831" width="11.5703125" style="45" bestFit="1" customWidth="1"/>
    <col min="6832" max="6832" width="11.42578125" style="45"/>
    <col min="6833" max="6833" width="11.5703125" style="45" bestFit="1" customWidth="1"/>
    <col min="6834" max="6834" width="11.42578125" style="45"/>
    <col min="6835" max="6835" width="11.5703125" style="45" bestFit="1" customWidth="1"/>
    <col min="6836" max="6836" width="11.42578125" style="45"/>
    <col min="6837" max="6837" width="11.5703125" style="45" bestFit="1" customWidth="1"/>
    <col min="6838" max="6838" width="11.42578125" style="45"/>
    <col min="6839" max="6839" width="11.5703125" style="45" bestFit="1" customWidth="1"/>
    <col min="6840" max="6840" width="11.42578125" style="45"/>
    <col min="6841" max="6841" width="11.5703125" style="45" bestFit="1" customWidth="1"/>
    <col min="6842" max="6842" width="11.42578125" style="45"/>
    <col min="6843" max="6843" width="11.5703125" style="45" bestFit="1" customWidth="1"/>
    <col min="6844" max="6844" width="11.42578125" style="45"/>
    <col min="6845" max="6845" width="11.5703125" style="45" bestFit="1" customWidth="1"/>
    <col min="6846" max="6846" width="11.42578125" style="45"/>
    <col min="6847" max="6847" width="11.5703125" style="45" bestFit="1" customWidth="1"/>
    <col min="6848" max="6848" width="11.42578125" style="45"/>
    <col min="6849" max="6849" width="11.5703125" style="45" bestFit="1" customWidth="1"/>
    <col min="6850" max="6850" width="11.42578125" style="45"/>
    <col min="6851" max="6851" width="11.5703125" style="45" bestFit="1" customWidth="1"/>
    <col min="6852" max="6852" width="11.42578125" style="45"/>
    <col min="6853" max="6853" width="11.5703125" style="45" bestFit="1" customWidth="1"/>
    <col min="6854" max="6854" width="11.42578125" style="45"/>
    <col min="6855" max="6855" width="11.5703125" style="45" bestFit="1" customWidth="1"/>
    <col min="6856" max="6856" width="11.42578125" style="45"/>
    <col min="6857" max="6857" width="11.5703125" style="45" bestFit="1" customWidth="1"/>
    <col min="6858" max="6858" width="11.42578125" style="45"/>
    <col min="6859" max="6859" width="11.5703125" style="45" bestFit="1" customWidth="1"/>
    <col min="6860" max="6860" width="11.42578125" style="45"/>
    <col min="6861" max="6861" width="11.5703125" style="45" bestFit="1" customWidth="1"/>
    <col min="6862" max="6862" width="11.42578125" style="45"/>
    <col min="6863" max="6863" width="11.5703125" style="45" bestFit="1" customWidth="1"/>
    <col min="6864" max="6864" width="11.42578125" style="45"/>
    <col min="6865" max="6865" width="11.5703125" style="45" bestFit="1" customWidth="1"/>
    <col min="6866" max="6866" width="11.42578125" style="45"/>
    <col min="6867" max="6867" width="11.5703125" style="45" bestFit="1" customWidth="1"/>
    <col min="6868" max="6868" width="11.42578125" style="45"/>
    <col min="6869" max="6869" width="11.5703125" style="45" bestFit="1" customWidth="1"/>
    <col min="6870" max="6870" width="11.42578125" style="45"/>
    <col min="6871" max="6871" width="11.5703125" style="45" bestFit="1" customWidth="1"/>
    <col min="6872" max="6872" width="11.42578125" style="45"/>
    <col min="6873" max="6873" width="11.5703125" style="45" bestFit="1" customWidth="1"/>
    <col min="6874" max="6874" width="11.42578125" style="45"/>
    <col min="6875" max="6875" width="11.5703125" style="45" bestFit="1" customWidth="1"/>
    <col min="6876" max="6876" width="11.42578125" style="45"/>
    <col min="6877" max="6877" width="11.5703125" style="45" bestFit="1" customWidth="1"/>
    <col min="6878" max="6878" width="11.42578125" style="45"/>
    <col min="6879" max="6879" width="11.5703125" style="45" bestFit="1" customWidth="1"/>
    <col min="6880" max="6880" width="11.42578125" style="45"/>
    <col min="6881" max="6881" width="11.5703125" style="45" bestFit="1" customWidth="1"/>
    <col min="6882" max="6882" width="11.42578125" style="45"/>
    <col min="6883" max="6883" width="11.5703125" style="45" bestFit="1" customWidth="1"/>
    <col min="6884" max="6884" width="11.42578125" style="45"/>
    <col min="6885" max="6885" width="11.5703125" style="45" bestFit="1" customWidth="1"/>
    <col min="6886" max="6886" width="11.42578125" style="45"/>
    <col min="6887" max="6887" width="11.5703125" style="45" bestFit="1" customWidth="1"/>
    <col min="6888" max="6888" width="11.42578125" style="45"/>
    <col min="6889" max="6889" width="11.5703125" style="45" bestFit="1" customWidth="1"/>
    <col min="6890" max="6890" width="11.42578125" style="45"/>
    <col min="6891" max="6891" width="11.5703125" style="45" bestFit="1" customWidth="1"/>
    <col min="6892" max="6892" width="11.42578125" style="45"/>
    <col min="6893" max="6893" width="11.5703125" style="45" bestFit="1" customWidth="1"/>
    <col min="6894" max="6894" width="11.42578125" style="45"/>
    <col min="6895" max="6895" width="11.5703125" style="45" bestFit="1" customWidth="1"/>
    <col min="6896" max="6896" width="11.42578125" style="45"/>
    <col min="6897" max="6897" width="11.5703125" style="45" bestFit="1" customWidth="1"/>
    <col min="6898" max="6898" width="11.42578125" style="45"/>
    <col min="6899" max="6899" width="11.5703125" style="45" bestFit="1" customWidth="1"/>
    <col min="6900" max="6900" width="11.42578125" style="45"/>
    <col min="6901" max="6901" width="11.5703125" style="45" bestFit="1" customWidth="1"/>
    <col min="6902" max="6902" width="11.42578125" style="45"/>
    <col min="6903" max="6903" width="11.5703125" style="45" bestFit="1" customWidth="1"/>
    <col min="6904" max="6904" width="11.42578125" style="45"/>
    <col min="6905" max="6905" width="11.5703125" style="45" bestFit="1" customWidth="1"/>
    <col min="6906" max="6906" width="11.42578125" style="45"/>
    <col min="6907" max="6907" width="11.5703125" style="45" bestFit="1" customWidth="1"/>
    <col min="6908" max="6908" width="11.42578125" style="45"/>
    <col min="6909" max="6909" width="11.5703125" style="45" bestFit="1" customWidth="1"/>
    <col min="6910" max="6910" width="11.42578125" style="45"/>
    <col min="6911" max="6911" width="11.5703125" style="45" bestFit="1" customWidth="1"/>
    <col min="6912" max="6912" width="11.42578125" style="45"/>
    <col min="6913" max="6913" width="11.5703125" style="45" bestFit="1" customWidth="1"/>
    <col min="6914" max="6914" width="11.42578125" style="45"/>
    <col min="6915" max="6915" width="11.5703125" style="45" bestFit="1" customWidth="1"/>
    <col min="6916" max="6916" width="11.42578125" style="45"/>
    <col min="6917" max="6917" width="11.5703125" style="45" bestFit="1" customWidth="1"/>
    <col min="6918" max="6918" width="11.42578125" style="45"/>
    <col min="6919" max="6919" width="11.5703125" style="45" bestFit="1" customWidth="1"/>
    <col min="6920" max="6920" width="11.42578125" style="45"/>
    <col min="6921" max="6921" width="11.5703125" style="45" bestFit="1" customWidth="1"/>
    <col min="6922" max="6922" width="11.42578125" style="45"/>
    <col min="6923" max="6923" width="11.5703125" style="45" bestFit="1" customWidth="1"/>
    <col min="6924" max="6924" width="11.42578125" style="45"/>
    <col min="6925" max="6925" width="11.5703125" style="45" bestFit="1" customWidth="1"/>
    <col min="6926" max="6926" width="11.42578125" style="45"/>
    <col min="6927" max="6927" width="11.5703125" style="45" bestFit="1" customWidth="1"/>
    <col min="6928" max="6928" width="11.42578125" style="45"/>
    <col min="6929" max="6929" width="11.5703125" style="45" bestFit="1" customWidth="1"/>
    <col min="6930" max="6930" width="11.42578125" style="45"/>
    <col min="6931" max="6931" width="11.5703125" style="45" bestFit="1" customWidth="1"/>
    <col min="6932" max="6932" width="11.42578125" style="45"/>
    <col min="6933" max="6933" width="11.5703125" style="45" bestFit="1" customWidth="1"/>
    <col min="6934" max="6934" width="11.42578125" style="45"/>
    <col min="6935" max="6935" width="11.5703125" style="45" bestFit="1" customWidth="1"/>
    <col min="6936" max="6936" width="11.42578125" style="45"/>
    <col min="6937" max="6937" width="11.5703125" style="45" bestFit="1" customWidth="1"/>
    <col min="6938" max="6938" width="11.42578125" style="45"/>
    <col min="6939" max="6939" width="11.5703125" style="45" bestFit="1" customWidth="1"/>
    <col min="6940" max="6940" width="11.42578125" style="45"/>
    <col min="6941" max="6941" width="11.5703125" style="45" bestFit="1" customWidth="1"/>
    <col min="6942" max="6942" width="11.42578125" style="45"/>
    <col min="6943" max="6943" width="11.5703125" style="45" bestFit="1" customWidth="1"/>
    <col min="6944" max="6944" width="11.42578125" style="45"/>
    <col min="6945" max="6945" width="11.5703125" style="45" bestFit="1" customWidth="1"/>
    <col min="6946" max="6946" width="11.42578125" style="45"/>
    <col min="6947" max="6947" width="11.5703125" style="45" bestFit="1" customWidth="1"/>
    <col min="6948" max="6948" width="11.42578125" style="45"/>
    <col min="6949" max="6949" width="11.5703125" style="45" bestFit="1" customWidth="1"/>
    <col min="6950" max="6950" width="11.42578125" style="45"/>
    <col min="6951" max="6951" width="11.5703125" style="45" bestFit="1" customWidth="1"/>
    <col min="6952" max="6952" width="11.42578125" style="45"/>
    <col min="6953" max="6953" width="11.5703125" style="45" bestFit="1" customWidth="1"/>
    <col min="6954" max="6954" width="11.42578125" style="45"/>
    <col min="6955" max="6955" width="11.5703125" style="45" bestFit="1" customWidth="1"/>
    <col min="6956" max="6956" width="11.42578125" style="45"/>
    <col min="6957" max="6957" width="11.5703125" style="45" bestFit="1" customWidth="1"/>
    <col min="6958" max="6958" width="11.42578125" style="45"/>
    <col min="6959" max="6959" width="11.5703125" style="45" bestFit="1" customWidth="1"/>
    <col min="6960" max="6960" width="11.42578125" style="45"/>
    <col min="6961" max="6961" width="11.5703125" style="45" bestFit="1" customWidth="1"/>
    <col min="6962" max="6962" width="11.42578125" style="45"/>
    <col min="6963" max="6963" width="11.5703125" style="45" bestFit="1" customWidth="1"/>
    <col min="6964" max="6964" width="11.42578125" style="45"/>
    <col min="6965" max="6965" width="11.5703125" style="45" bestFit="1" customWidth="1"/>
    <col min="6966" max="6966" width="11.42578125" style="45"/>
    <col min="6967" max="6967" width="11.5703125" style="45" bestFit="1" customWidth="1"/>
    <col min="6968" max="6968" width="11.42578125" style="45"/>
    <col min="6969" max="6969" width="11.5703125" style="45" bestFit="1" customWidth="1"/>
    <col min="6970" max="6970" width="11.42578125" style="45"/>
    <col min="6971" max="6971" width="11.5703125" style="45" bestFit="1" customWidth="1"/>
    <col min="6972" max="6972" width="11.42578125" style="45"/>
    <col min="6973" max="6973" width="11.5703125" style="45" bestFit="1" customWidth="1"/>
    <col min="6974" max="6974" width="11.42578125" style="45"/>
    <col min="6975" max="6975" width="11.5703125" style="45" bestFit="1" customWidth="1"/>
    <col min="6976" max="6976" width="11.42578125" style="45"/>
    <col min="6977" max="6977" width="11.5703125" style="45" bestFit="1" customWidth="1"/>
    <col min="6978" max="6978" width="11.42578125" style="45"/>
    <col min="6979" max="6979" width="11.5703125" style="45" bestFit="1" customWidth="1"/>
    <col min="6980" max="6980" width="11.42578125" style="45"/>
    <col min="6981" max="6981" width="11.5703125" style="45" bestFit="1" customWidth="1"/>
    <col min="6982" max="6982" width="11.42578125" style="45"/>
    <col min="6983" max="6983" width="11.5703125" style="45" bestFit="1" customWidth="1"/>
    <col min="6984" max="6984" width="11.42578125" style="45"/>
    <col min="6985" max="6985" width="11.5703125" style="45" bestFit="1" customWidth="1"/>
    <col min="6986" max="6986" width="11.42578125" style="45"/>
    <col min="6987" max="6987" width="11.5703125" style="45" bestFit="1" customWidth="1"/>
    <col min="6988" max="6988" width="11.42578125" style="45"/>
    <col min="6989" max="6989" width="11.5703125" style="45" bestFit="1" customWidth="1"/>
    <col min="6990" max="6990" width="11.42578125" style="45"/>
    <col min="6991" max="6991" width="11.5703125" style="45" bestFit="1" customWidth="1"/>
    <col min="6992" max="6992" width="11.42578125" style="45"/>
    <col min="6993" max="6993" width="11.5703125" style="45" bestFit="1" customWidth="1"/>
    <col min="6994" max="6994" width="11.42578125" style="45"/>
    <col min="6995" max="6995" width="11.5703125" style="45" bestFit="1" customWidth="1"/>
    <col min="6996" max="6996" width="11.42578125" style="45"/>
    <col min="6997" max="6997" width="11.5703125" style="45" bestFit="1" customWidth="1"/>
    <col min="6998" max="6998" width="11.42578125" style="45"/>
    <col min="6999" max="6999" width="11.5703125" style="45" bestFit="1" customWidth="1"/>
    <col min="7000" max="7000" width="11.42578125" style="45"/>
    <col min="7001" max="7001" width="11.5703125" style="45" bestFit="1" customWidth="1"/>
    <col min="7002" max="7002" width="11.42578125" style="45"/>
    <col min="7003" max="7003" width="11.5703125" style="45" bestFit="1" customWidth="1"/>
    <col min="7004" max="7004" width="11.42578125" style="45"/>
    <col min="7005" max="7005" width="11.5703125" style="45" bestFit="1" customWidth="1"/>
    <col min="7006" max="7006" width="11.42578125" style="45"/>
    <col min="7007" max="7007" width="11.5703125" style="45" bestFit="1" customWidth="1"/>
    <col min="7008" max="7008" width="11.42578125" style="45"/>
    <col min="7009" max="7009" width="11.5703125" style="45" bestFit="1" customWidth="1"/>
    <col min="7010" max="7010" width="11.42578125" style="45"/>
    <col min="7011" max="7011" width="11.5703125" style="45" bestFit="1" customWidth="1"/>
    <col min="7012" max="7012" width="11.42578125" style="45"/>
    <col min="7013" max="7013" width="11.5703125" style="45" bestFit="1" customWidth="1"/>
    <col min="7014" max="7014" width="11.42578125" style="45"/>
    <col min="7015" max="7015" width="11.5703125" style="45" bestFit="1" customWidth="1"/>
    <col min="7016" max="7016" width="11.42578125" style="45"/>
    <col min="7017" max="7017" width="11.5703125" style="45" bestFit="1" customWidth="1"/>
    <col min="7018" max="7018" width="11.42578125" style="45"/>
    <col min="7019" max="7019" width="11.5703125" style="45" bestFit="1" customWidth="1"/>
    <col min="7020" max="7020" width="11.42578125" style="45"/>
    <col min="7021" max="7021" width="11.5703125" style="45" bestFit="1" customWidth="1"/>
    <col min="7022" max="7022" width="11.42578125" style="45"/>
    <col min="7023" max="7023" width="11.5703125" style="45" bestFit="1" customWidth="1"/>
    <col min="7024" max="7024" width="11.42578125" style="45"/>
    <col min="7025" max="7025" width="11.5703125" style="45" bestFit="1" customWidth="1"/>
    <col min="7026" max="7026" width="11.42578125" style="45"/>
    <col min="7027" max="7027" width="11.5703125" style="45" bestFit="1" customWidth="1"/>
    <col min="7028" max="7028" width="11.42578125" style="45"/>
    <col min="7029" max="7029" width="11.5703125" style="45" bestFit="1" customWidth="1"/>
    <col min="7030" max="7030" width="11.42578125" style="45"/>
    <col min="7031" max="7031" width="11.5703125" style="45" bestFit="1" customWidth="1"/>
    <col min="7032" max="7032" width="11.42578125" style="45"/>
    <col min="7033" max="7033" width="11.5703125" style="45" bestFit="1" customWidth="1"/>
    <col min="7034" max="7034" width="11.42578125" style="45"/>
    <col min="7035" max="7035" width="11.5703125" style="45" bestFit="1" customWidth="1"/>
    <col min="7036" max="7036" width="11.42578125" style="45"/>
    <col min="7037" max="7037" width="11.5703125" style="45" bestFit="1" customWidth="1"/>
    <col min="7038" max="7038" width="11.42578125" style="45"/>
    <col min="7039" max="7039" width="11.5703125" style="45" bestFit="1" customWidth="1"/>
    <col min="7040" max="7040" width="11.42578125" style="45"/>
    <col min="7041" max="7041" width="11.5703125" style="45" bestFit="1" customWidth="1"/>
    <col min="7042" max="7042" width="11.42578125" style="45"/>
    <col min="7043" max="7043" width="11.5703125" style="45" bestFit="1" customWidth="1"/>
    <col min="7044" max="7044" width="11.42578125" style="45"/>
    <col min="7045" max="7045" width="11.5703125" style="45" bestFit="1" customWidth="1"/>
    <col min="7046" max="7046" width="11.42578125" style="45"/>
    <col min="7047" max="7047" width="11.5703125" style="45" bestFit="1" customWidth="1"/>
    <col min="7048" max="7048" width="11.42578125" style="45"/>
    <col min="7049" max="7049" width="11.5703125" style="45" bestFit="1" customWidth="1"/>
    <col min="7050" max="7050" width="11.42578125" style="45"/>
    <col min="7051" max="7051" width="11.5703125" style="45" bestFit="1" customWidth="1"/>
    <col min="7052" max="7052" width="11.42578125" style="45"/>
    <col min="7053" max="7053" width="11.5703125" style="45" bestFit="1" customWidth="1"/>
    <col min="7054" max="7054" width="11.42578125" style="45"/>
    <col min="7055" max="7055" width="11.5703125" style="45" bestFit="1" customWidth="1"/>
    <col min="7056" max="7056" width="11.42578125" style="45"/>
    <col min="7057" max="7057" width="11.5703125" style="45" bestFit="1" customWidth="1"/>
    <col min="7058" max="7058" width="11.42578125" style="45"/>
    <col min="7059" max="7059" width="11.5703125" style="45" bestFit="1" customWidth="1"/>
    <col min="7060" max="7060" width="11.42578125" style="45"/>
    <col min="7061" max="7061" width="11.5703125" style="45" bestFit="1" customWidth="1"/>
    <col min="7062" max="7062" width="11.42578125" style="45"/>
    <col min="7063" max="7063" width="11.5703125" style="45" bestFit="1" customWidth="1"/>
    <col min="7064" max="7064" width="11.42578125" style="45"/>
    <col min="7065" max="7065" width="11.5703125" style="45" bestFit="1" customWidth="1"/>
    <col min="7066" max="7066" width="11.42578125" style="45"/>
    <col min="7067" max="7067" width="11.5703125" style="45" bestFit="1" customWidth="1"/>
    <col min="7068" max="7068" width="11.42578125" style="45"/>
    <col min="7069" max="7069" width="11.5703125" style="45" bestFit="1" customWidth="1"/>
    <col min="7070" max="7070" width="11.42578125" style="45"/>
    <col min="7071" max="7071" width="11.5703125" style="45" bestFit="1" customWidth="1"/>
    <col min="7072" max="7072" width="11.42578125" style="45"/>
    <col min="7073" max="7073" width="11.5703125" style="45" bestFit="1" customWidth="1"/>
    <col min="7074" max="7074" width="11.42578125" style="45"/>
    <col min="7075" max="7075" width="11.5703125" style="45" bestFit="1" customWidth="1"/>
    <col min="7076" max="7076" width="11.42578125" style="45"/>
    <col min="7077" max="7077" width="11.5703125" style="45" bestFit="1" customWidth="1"/>
    <col min="7078" max="7078" width="11.42578125" style="45"/>
    <col min="7079" max="7079" width="11.5703125" style="45" bestFit="1" customWidth="1"/>
    <col min="7080" max="7080" width="11.42578125" style="45"/>
    <col min="7081" max="7081" width="11.5703125" style="45" bestFit="1" customWidth="1"/>
    <col min="7082" max="7082" width="11.42578125" style="45"/>
    <col min="7083" max="7083" width="11.5703125" style="45" bestFit="1" customWidth="1"/>
    <col min="7084" max="7084" width="11.42578125" style="45"/>
    <col min="7085" max="7085" width="11.5703125" style="45" bestFit="1" customWidth="1"/>
    <col min="7086" max="7086" width="11.42578125" style="45"/>
    <col min="7087" max="7087" width="11.5703125" style="45" bestFit="1" customWidth="1"/>
    <col min="7088" max="7088" width="11.42578125" style="45"/>
    <col min="7089" max="7089" width="11.5703125" style="45" bestFit="1" customWidth="1"/>
    <col min="7090" max="7090" width="11.42578125" style="45"/>
    <col min="7091" max="7091" width="11.5703125" style="45" bestFit="1" customWidth="1"/>
    <col min="7092" max="7092" width="11.42578125" style="45"/>
    <col min="7093" max="7093" width="11.5703125" style="45" bestFit="1" customWidth="1"/>
    <col min="7094" max="7094" width="11.42578125" style="45"/>
    <col min="7095" max="7095" width="11.5703125" style="45" bestFit="1" customWidth="1"/>
    <col min="7096" max="7096" width="11.42578125" style="45"/>
    <col min="7097" max="7097" width="11.5703125" style="45" bestFit="1" customWidth="1"/>
    <col min="7098" max="7098" width="11.42578125" style="45"/>
    <col min="7099" max="7099" width="11.5703125" style="45" bestFit="1" customWidth="1"/>
    <col min="7100" max="7100" width="11.42578125" style="45"/>
    <col min="7101" max="7101" width="11.5703125" style="45" bestFit="1" customWidth="1"/>
    <col min="7102" max="7102" width="11.42578125" style="45"/>
    <col min="7103" max="7103" width="11.5703125" style="45" bestFit="1" customWidth="1"/>
    <col min="7104" max="7104" width="11.42578125" style="45"/>
    <col min="7105" max="7105" width="11.5703125" style="45" bestFit="1" customWidth="1"/>
    <col min="7106" max="7106" width="11.42578125" style="45"/>
    <col min="7107" max="7107" width="11.5703125" style="45" bestFit="1" customWidth="1"/>
    <col min="7108" max="7108" width="11.42578125" style="45"/>
    <col min="7109" max="7109" width="11.5703125" style="45" bestFit="1" customWidth="1"/>
    <col min="7110" max="7110" width="11.42578125" style="45"/>
    <col min="7111" max="7111" width="11.5703125" style="45" bestFit="1" customWidth="1"/>
    <col min="7112" max="7112" width="11.42578125" style="45"/>
    <col min="7113" max="7113" width="11.5703125" style="45" bestFit="1" customWidth="1"/>
    <col min="7114" max="7114" width="11.42578125" style="45"/>
    <col min="7115" max="7115" width="11.5703125" style="45" bestFit="1" customWidth="1"/>
    <col min="7116" max="7116" width="11.42578125" style="45"/>
    <col min="7117" max="7117" width="11.5703125" style="45" bestFit="1" customWidth="1"/>
    <col min="7118" max="7118" width="11.42578125" style="45"/>
    <col min="7119" max="7119" width="11.5703125" style="45" bestFit="1" customWidth="1"/>
    <col min="7120" max="7120" width="11.42578125" style="45"/>
    <col min="7121" max="7121" width="11.5703125" style="45" bestFit="1" customWidth="1"/>
    <col min="7122" max="7122" width="11.42578125" style="45"/>
    <col min="7123" max="7123" width="11.5703125" style="45" bestFit="1" customWidth="1"/>
    <col min="7124" max="7124" width="11.42578125" style="45"/>
    <col min="7125" max="7125" width="11.5703125" style="45" bestFit="1" customWidth="1"/>
    <col min="7126" max="7126" width="11.42578125" style="45"/>
    <col min="7127" max="7127" width="11.5703125" style="45" bestFit="1" customWidth="1"/>
    <col min="7128" max="7128" width="11.42578125" style="45"/>
    <col min="7129" max="7129" width="11.5703125" style="45" bestFit="1" customWidth="1"/>
    <col min="7130" max="7130" width="11.42578125" style="45"/>
    <col min="7131" max="7131" width="11.5703125" style="45" bestFit="1" customWidth="1"/>
    <col min="7132" max="7132" width="11.42578125" style="45"/>
    <col min="7133" max="7133" width="11.5703125" style="45" bestFit="1" customWidth="1"/>
    <col min="7134" max="7134" width="11.42578125" style="45"/>
    <col min="7135" max="7135" width="11.5703125" style="45" bestFit="1" customWidth="1"/>
    <col min="7136" max="7136" width="11.42578125" style="45"/>
    <col min="7137" max="7137" width="11.5703125" style="45" bestFit="1" customWidth="1"/>
    <col min="7138" max="7138" width="11.42578125" style="45"/>
    <col min="7139" max="7139" width="11.5703125" style="45" bestFit="1" customWidth="1"/>
    <col min="7140" max="7140" width="11.42578125" style="45"/>
    <col min="7141" max="7141" width="11.5703125" style="45" bestFit="1" customWidth="1"/>
    <col min="7142" max="7142" width="11.42578125" style="45"/>
    <col min="7143" max="7143" width="11.5703125" style="45" bestFit="1" customWidth="1"/>
    <col min="7144" max="7144" width="11.42578125" style="45"/>
    <col min="7145" max="7145" width="11.5703125" style="45" bestFit="1" customWidth="1"/>
    <col min="7146" max="7146" width="11.42578125" style="45"/>
    <col min="7147" max="7147" width="11.5703125" style="45" bestFit="1" customWidth="1"/>
    <col min="7148" max="7148" width="11.42578125" style="45"/>
    <col min="7149" max="7149" width="11.5703125" style="45" bestFit="1" customWidth="1"/>
    <col min="7150" max="7150" width="11.42578125" style="45"/>
    <col min="7151" max="7151" width="11.5703125" style="45" bestFit="1" customWidth="1"/>
    <col min="7152" max="7152" width="11.42578125" style="45"/>
    <col min="7153" max="7153" width="11.5703125" style="45" bestFit="1" customWidth="1"/>
    <col min="7154" max="7154" width="11.42578125" style="45"/>
    <col min="7155" max="7155" width="11.5703125" style="45" bestFit="1" customWidth="1"/>
    <col min="7156" max="7156" width="11.42578125" style="45"/>
    <col min="7157" max="7157" width="11.5703125" style="45" bestFit="1" customWidth="1"/>
    <col min="7158" max="7158" width="11.42578125" style="45"/>
    <col min="7159" max="7159" width="11.5703125" style="45" bestFit="1" customWidth="1"/>
    <col min="7160" max="7160" width="11.42578125" style="45"/>
    <col min="7161" max="7161" width="11.5703125" style="45" bestFit="1" customWidth="1"/>
    <col min="7162" max="7162" width="11.42578125" style="45"/>
    <col min="7163" max="7163" width="11.5703125" style="45" bestFit="1" customWidth="1"/>
    <col min="7164" max="7164" width="11.42578125" style="45"/>
    <col min="7165" max="7165" width="11.5703125" style="45" bestFit="1" customWidth="1"/>
    <col min="7166" max="7166" width="11.42578125" style="45"/>
    <col min="7167" max="7167" width="11.5703125" style="45" bestFit="1" customWidth="1"/>
    <col min="7168" max="7168" width="11.42578125" style="45"/>
    <col min="7169" max="7169" width="11.5703125" style="45" bestFit="1" customWidth="1"/>
    <col min="7170" max="7170" width="11.42578125" style="45"/>
    <col min="7171" max="7171" width="11.5703125" style="45" bestFit="1" customWidth="1"/>
    <col min="7172" max="7172" width="11.42578125" style="45"/>
    <col min="7173" max="7173" width="11.5703125" style="45" bestFit="1" customWidth="1"/>
    <col min="7174" max="7174" width="11.42578125" style="45"/>
    <col min="7175" max="7175" width="11.5703125" style="45" bestFit="1" customWidth="1"/>
    <col min="7176" max="7176" width="11.42578125" style="45"/>
    <col min="7177" max="7177" width="11.5703125" style="45" bestFit="1" customWidth="1"/>
    <col min="7178" max="7178" width="11.42578125" style="45"/>
    <col min="7179" max="7179" width="11.5703125" style="45" bestFit="1" customWidth="1"/>
    <col min="7180" max="7180" width="11.42578125" style="45"/>
    <col min="7181" max="7181" width="11.5703125" style="45" bestFit="1" customWidth="1"/>
    <col min="7182" max="7182" width="11.42578125" style="45"/>
    <col min="7183" max="7183" width="11.5703125" style="45" bestFit="1" customWidth="1"/>
    <col min="7184" max="7184" width="11.42578125" style="45"/>
    <col min="7185" max="7185" width="11.5703125" style="45" bestFit="1" customWidth="1"/>
    <col min="7186" max="7186" width="11.42578125" style="45"/>
    <col min="7187" max="7187" width="11.5703125" style="45" bestFit="1" customWidth="1"/>
    <col min="7188" max="7188" width="11.42578125" style="45"/>
    <col min="7189" max="7189" width="11.5703125" style="45" bestFit="1" customWidth="1"/>
    <col min="7190" max="7190" width="11.42578125" style="45"/>
    <col min="7191" max="7191" width="11.5703125" style="45" bestFit="1" customWidth="1"/>
    <col min="7192" max="7192" width="11.42578125" style="45"/>
    <col min="7193" max="7193" width="11.5703125" style="45" bestFit="1" customWidth="1"/>
    <col min="7194" max="7194" width="11.42578125" style="45"/>
    <col min="7195" max="7195" width="11.5703125" style="45" bestFit="1" customWidth="1"/>
    <col min="7196" max="7196" width="11.42578125" style="45"/>
    <col min="7197" max="7197" width="11.5703125" style="45" bestFit="1" customWidth="1"/>
    <col min="7198" max="7198" width="11.42578125" style="45"/>
    <col min="7199" max="7199" width="11.5703125" style="45" bestFit="1" customWidth="1"/>
    <col min="7200" max="7200" width="11.42578125" style="45"/>
    <col min="7201" max="7201" width="11.5703125" style="45" bestFit="1" customWidth="1"/>
    <col min="7202" max="7202" width="11.42578125" style="45"/>
    <col min="7203" max="7203" width="11.5703125" style="45" bestFit="1" customWidth="1"/>
    <col min="7204" max="7204" width="11.42578125" style="45"/>
    <col min="7205" max="7205" width="11.5703125" style="45" bestFit="1" customWidth="1"/>
    <col min="7206" max="7206" width="11.42578125" style="45"/>
    <col min="7207" max="7207" width="11.5703125" style="45" bestFit="1" customWidth="1"/>
    <col min="7208" max="7208" width="11.42578125" style="45"/>
    <col min="7209" max="7209" width="11.5703125" style="45" bestFit="1" customWidth="1"/>
    <col min="7210" max="7210" width="11.42578125" style="45"/>
    <col min="7211" max="7211" width="11.5703125" style="45" bestFit="1" customWidth="1"/>
    <col min="7212" max="7212" width="11.42578125" style="45"/>
    <col min="7213" max="7213" width="11.5703125" style="45" bestFit="1" customWidth="1"/>
    <col min="7214" max="7214" width="11.42578125" style="45"/>
    <col min="7215" max="7215" width="11.5703125" style="45" bestFit="1" customWidth="1"/>
    <col min="7216" max="7216" width="11.42578125" style="45"/>
    <col min="7217" max="7217" width="11.5703125" style="45" bestFit="1" customWidth="1"/>
    <col min="7218" max="7218" width="11.42578125" style="45"/>
    <col min="7219" max="7219" width="11.5703125" style="45" bestFit="1" customWidth="1"/>
    <col min="7220" max="7220" width="11.42578125" style="45"/>
    <col min="7221" max="7221" width="11.5703125" style="45" bestFit="1" customWidth="1"/>
    <col min="7222" max="7222" width="11.42578125" style="45"/>
    <col min="7223" max="7223" width="11.5703125" style="45" bestFit="1" customWidth="1"/>
    <col min="7224" max="7224" width="11.42578125" style="45"/>
    <col min="7225" max="7225" width="11.5703125" style="45" bestFit="1" customWidth="1"/>
    <col min="7226" max="7226" width="11.42578125" style="45"/>
    <col min="7227" max="7227" width="11.5703125" style="45" bestFit="1" customWidth="1"/>
    <col min="7228" max="7228" width="11.42578125" style="45"/>
    <col min="7229" max="7229" width="11.5703125" style="45" bestFit="1" customWidth="1"/>
    <col min="7230" max="7230" width="11.42578125" style="45"/>
    <col min="7231" max="7231" width="11.5703125" style="45" bestFit="1" customWidth="1"/>
    <col min="7232" max="7232" width="11.42578125" style="45"/>
    <col min="7233" max="7233" width="11.5703125" style="45" bestFit="1" customWidth="1"/>
    <col min="7234" max="7234" width="11.42578125" style="45"/>
    <col min="7235" max="7235" width="11.5703125" style="45" bestFit="1" customWidth="1"/>
    <col min="7236" max="7236" width="11.42578125" style="45"/>
    <col min="7237" max="7237" width="11.5703125" style="45" bestFit="1" customWidth="1"/>
    <col min="7238" max="7238" width="11.42578125" style="45"/>
    <col min="7239" max="7239" width="11.5703125" style="45" bestFit="1" customWidth="1"/>
    <col min="7240" max="7240" width="11.42578125" style="45"/>
    <col min="7241" max="7241" width="11.5703125" style="45" bestFit="1" customWidth="1"/>
    <col min="7242" max="7242" width="11.42578125" style="45"/>
    <col min="7243" max="7243" width="11.5703125" style="45" bestFit="1" customWidth="1"/>
    <col min="7244" max="7244" width="11.42578125" style="45"/>
    <col min="7245" max="7245" width="11.5703125" style="45" bestFit="1" customWidth="1"/>
    <col min="7246" max="7246" width="11.42578125" style="45"/>
    <col min="7247" max="7247" width="11.5703125" style="45" bestFit="1" customWidth="1"/>
    <col min="7248" max="7248" width="11.42578125" style="45"/>
    <col min="7249" max="7249" width="11.5703125" style="45" bestFit="1" customWidth="1"/>
    <col min="7250" max="7250" width="11.42578125" style="45"/>
    <col min="7251" max="7251" width="11.5703125" style="45" bestFit="1" customWidth="1"/>
    <col min="7252" max="7252" width="11.42578125" style="45"/>
    <col min="7253" max="7253" width="11.5703125" style="45" bestFit="1" customWidth="1"/>
    <col min="7254" max="7254" width="11.42578125" style="45"/>
    <col min="7255" max="7255" width="11.5703125" style="45" bestFit="1" customWidth="1"/>
    <col min="7256" max="7256" width="11.42578125" style="45"/>
    <col min="7257" max="7257" width="11.5703125" style="45" bestFit="1" customWidth="1"/>
    <col min="7258" max="7258" width="11.42578125" style="45"/>
    <col min="7259" max="7259" width="11.5703125" style="45" bestFit="1" customWidth="1"/>
    <col min="7260" max="7260" width="11.42578125" style="45"/>
    <col min="7261" max="7261" width="11.5703125" style="45" bestFit="1" customWidth="1"/>
    <col min="7262" max="7262" width="11.42578125" style="45"/>
    <col min="7263" max="7263" width="11.5703125" style="45" bestFit="1" customWidth="1"/>
    <col min="7264" max="7264" width="11.42578125" style="45"/>
    <col min="7265" max="7265" width="11.5703125" style="45" bestFit="1" customWidth="1"/>
    <col min="7266" max="7266" width="11.42578125" style="45"/>
    <col min="7267" max="7267" width="11.5703125" style="45" bestFit="1" customWidth="1"/>
    <col min="7268" max="7268" width="11.42578125" style="45"/>
    <col min="7269" max="7269" width="11.5703125" style="45" bestFit="1" customWidth="1"/>
    <col min="7270" max="7270" width="11.42578125" style="45"/>
    <col min="7271" max="7271" width="11.5703125" style="45" bestFit="1" customWidth="1"/>
    <col min="7272" max="7272" width="11.42578125" style="45"/>
    <col min="7273" max="7273" width="11.5703125" style="45" bestFit="1" customWidth="1"/>
    <col min="7274" max="7274" width="11.42578125" style="45"/>
    <col min="7275" max="7275" width="11.5703125" style="45" bestFit="1" customWidth="1"/>
    <col min="7276" max="7276" width="11.42578125" style="45"/>
    <col min="7277" max="7277" width="11.5703125" style="45" bestFit="1" customWidth="1"/>
    <col min="7278" max="7278" width="11.42578125" style="45"/>
    <col min="7279" max="7279" width="11.5703125" style="45" bestFit="1" customWidth="1"/>
    <col min="7280" max="7280" width="11.42578125" style="45"/>
    <col min="7281" max="7281" width="11.5703125" style="45" bestFit="1" customWidth="1"/>
    <col min="7282" max="7282" width="11.42578125" style="45"/>
    <col min="7283" max="7283" width="11.5703125" style="45" bestFit="1" customWidth="1"/>
    <col min="7284" max="7284" width="11.42578125" style="45"/>
    <col min="7285" max="7285" width="11.5703125" style="45" bestFit="1" customWidth="1"/>
    <col min="7286" max="7286" width="11.42578125" style="45"/>
    <col min="7287" max="7287" width="11.5703125" style="45" bestFit="1" customWidth="1"/>
    <col min="7288" max="7288" width="11.42578125" style="45"/>
    <col min="7289" max="7289" width="11.5703125" style="45" bestFit="1" customWidth="1"/>
    <col min="7290" max="7290" width="11.42578125" style="45"/>
    <col min="7291" max="7291" width="11.5703125" style="45" bestFit="1" customWidth="1"/>
    <col min="7292" max="7292" width="11.42578125" style="45"/>
    <col min="7293" max="7293" width="11.5703125" style="45" bestFit="1" customWidth="1"/>
    <col min="7294" max="7294" width="11.42578125" style="45"/>
    <col min="7295" max="7295" width="11.5703125" style="45" bestFit="1" customWidth="1"/>
    <col min="7296" max="7296" width="11.42578125" style="45"/>
    <col min="7297" max="7297" width="11.5703125" style="45" bestFit="1" customWidth="1"/>
    <col min="7298" max="7298" width="11.42578125" style="45"/>
    <col min="7299" max="7299" width="11.5703125" style="45" bestFit="1" customWidth="1"/>
    <col min="7300" max="7300" width="11.42578125" style="45"/>
    <col min="7301" max="7301" width="11.5703125" style="45" bestFit="1" customWidth="1"/>
    <col min="7302" max="7302" width="11.42578125" style="45"/>
    <col min="7303" max="7303" width="11.5703125" style="45" bestFit="1" customWidth="1"/>
    <col min="7304" max="7304" width="11.42578125" style="45"/>
    <col min="7305" max="7305" width="11.5703125" style="45" bestFit="1" customWidth="1"/>
    <col min="7306" max="7306" width="11.42578125" style="45"/>
    <col min="7307" max="7307" width="11.5703125" style="45" bestFit="1" customWidth="1"/>
    <col min="7308" max="7308" width="11.42578125" style="45"/>
    <col min="7309" max="7309" width="11.5703125" style="45" bestFit="1" customWidth="1"/>
    <col min="7310" max="7310" width="11.42578125" style="45"/>
    <col min="7311" max="7311" width="11.5703125" style="45" bestFit="1" customWidth="1"/>
    <col min="7312" max="7312" width="11.42578125" style="45"/>
    <col min="7313" max="7313" width="11.5703125" style="45" bestFit="1" customWidth="1"/>
    <col min="7314" max="7314" width="11.42578125" style="45"/>
    <col min="7315" max="7315" width="11.5703125" style="45" bestFit="1" customWidth="1"/>
    <col min="7316" max="7316" width="11.42578125" style="45"/>
    <col min="7317" max="7317" width="11.5703125" style="45" bestFit="1" customWidth="1"/>
    <col min="7318" max="7318" width="11.42578125" style="45"/>
    <col min="7319" max="7319" width="11.5703125" style="45" bestFit="1" customWidth="1"/>
    <col min="7320" max="7320" width="11.42578125" style="45"/>
    <col min="7321" max="7321" width="11.5703125" style="45" bestFit="1" customWidth="1"/>
    <col min="7322" max="7322" width="11.42578125" style="45"/>
    <col min="7323" max="7323" width="11.5703125" style="45" bestFit="1" customWidth="1"/>
    <col min="7324" max="7324" width="11.42578125" style="45"/>
    <col min="7325" max="7325" width="11.5703125" style="45" bestFit="1" customWidth="1"/>
    <col min="7326" max="7326" width="11.42578125" style="45"/>
    <col min="7327" max="7327" width="11.5703125" style="45" bestFit="1" customWidth="1"/>
    <col min="7328" max="7328" width="11.42578125" style="45"/>
    <col min="7329" max="7329" width="11.5703125" style="45" bestFit="1" customWidth="1"/>
    <col min="7330" max="7330" width="11.42578125" style="45"/>
    <col min="7331" max="7331" width="11.5703125" style="45" bestFit="1" customWidth="1"/>
    <col min="7332" max="7332" width="11.42578125" style="45"/>
    <col min="7333" max="7333" width="11.5703125" style="45" bestFit="1" customWidth="1"/>
    <col min="7334" max="7334" width="11.42578125" style="45"/>
    <col min="7335" max="7335" width="11.5703125" style="45" bestFit="1" customWidth="1"/>
    <col min="7336" max="7336" width="11.42578125" style="45"/>
    <col min="7337" max="7337" width="11.5703125" style="45" bestFit="1" customWidth="1"/>
    <col min="7338" max="7338" width="11.42578125" style="45"/>
    <col min="7339" max="7339" width="11.5703125" style="45" bestFit="1" customWidth="1"/>
    <col min="7340" max="7340" width="11.42578125" style="45"/>
    <col min="7341" max="7341" width="11.5703125" style="45" bestFit="1" customWidth="1"/>
    <col min="7342" max="7342" width="11.42578125" style="45"/>
    <col min="7343" max="7343" width="11.5703125" style="45" bestFit="1" customWidth="1"/>
    <col min="7344" max="7344" width="11.42578125" style="45"/>
    <col min="7345" max="7345" width="11.5703125" style="45" bestFit="1" customWidth="1"/>
    <col min="7346" max="7346" width="11.42578125" style="45"/>
    <col min="7347" max="7347" width="11.5703125" style="45" bestFit="1" customWidth="1"/>
    <col min="7348" max="7348" width="11.42578125" style="45"/>
    <col min="7349" max="7349" width="11.5703125" style="45" bestFit="1" customWidth="1"/>
    <col min="7350" max="7350" width="11.42578125" style="45"/>
    <col min="7351" max="7351" width="11.5703125" style="45" bestFit="1" customWidth="1"/>
    <col min="7352" max="7352" width="11.42578125" style="45"/>
    <col min="7353" max="7353" width="11.5703125" style="45" bestFit="1" customWidth="1"/>
    <col min="7354" max="7354" width="11.42578125" style="45"/>
    <col min="7355" max="7355" width="11.5703125" style="45" bestFit="1" customWidth="1"/>
    <col min="7356" max="7356" width="11.42578125" style="45"/>
    <col min="7357" max="7357" width="11.5703125" style="45" bestFit="1" customWidth="1"/>
    <col min="7358" max="7358" width="11.42578125" style="45"/>
    <col min="7359" max="7359" width="11.5703125" style="45" bestFit="1" customWidth="1"/>
    <col min="7360" max="7360" width="11.42578125" style="45"/>
    <col min="7361" max="7361" width="11.5703125" style="45" bestFit="1" customWidth="1"/>
    <col min="7362" max="7362" width="11.42578125" style="45"/>
    <col min="7363" max="7363" width="11.5703125" style="45" bestFit="1" customWidth="1"/>
    <col min="7364" max="7364" width="11.42578125" style="45"/>
    <col min="7365" max="7365" width="11.5703125" style="45" bestFit="1" customWidth="1"/>
    <col min="7366" max="7366" width="11.42578125" style="45"/>
    <col min="7367" max="7367" width="11.5703125" style="45" bestFit="1" customWidth="1"/>
    <col min="7368" max="7368" width="11.42578125" style="45"/>
    <col min="7369" max="7369" width="11.5703125" style="45" bestFit="1" customWidth="1"/>
    <col min="7370" max="7370" width="11.42578125" style="45"/>
    <col min="7371" max="7371" width="11.5703125" style="45" bestFit="1" customWidth="1"/>
    <col min="7372" max="7372" width="11.42578125" style="45"/>
    <col min="7373" max="7373" width="11.5703125" style="45" bestFit="1" customWidth="1"/>
    <col min="7374" max="7374" width="11.42578125" style="45"/>
    <col min="7375" max="7375" width="11.5703125" style="45" bestFit="1" customWidth="1"/>
    <col min="7376" max="7376" width="11.42578125" style="45"/>
    <col min="7377" max="7377" width="11.5703125" style="45" bestFit="1" customWidth="1"/>
    <col min="7378" max="7378" width="11.42578125" style="45"/>
    <col min="7379" max="7379" width="11.5703125" style="45" bestFit="1" customWidth="1"/>
    <col min="7380" max="7380" width="11.42578125" style="45"/>
    <col min="7381" max="7381" width="11.5703125" style="45" bestFit="1" customWidth="1"/>
    <col min="7382" max="7382" width="11.42578125" style="45"/>
    <col min="7383" max="7383" width="11.5703125" style="45" bestFit="1" customWidth="1"/>
    <col min="7384" max="7384" width="11.42578125" style="45"/>
    <col min="7385" max="7385" width="11.5703125" style="45" bestFit="1" customWidth="1"/>
    <col min="7386" max="7386" width="11.42578125" style="45"/>
    <col min="7387" max="7387" width="11.5703125" style="45" bestFit="1" customWidth="1"/>
    <col min="7388" max="7388" width="11.42578125" style="45"/>
    <col min="7389" max="7389" width="11.5703125" style="45" bestFit="1" customWidth="1"/>
    <col min="7390" max="7390" width="11.42578125" style="45"/>
    <col min="7391" max="7391" width="11.5703125" style="45" bestFit="1" customWidth="1"/>
    <col min="7392" max="7392" width="11.42578125" style="45"/>
    <col min="7393" max="7393" width="11.5703125" style="45" bestFit="1" customWidth="1"/>
    <col min="7394" max="7394" width="11.42578125" style="45"/>
    <col min="7395" max="7395" width="11.5703125" style="45" bestFit="1" customWidth="1"/>
    <col min="7396" max="7396" width="11.42578125" style="45"/>
    <col min="7397" max="7397" width="11.5703125" style="45" bestFit="1" customWidth="1"/>
    <col min="7398" max="7398" width="11.42578125" style="45"/>
    <col min="7399" max="7399" width="11.5703125" style="45" bestFit="1" customWidth="1"/>
    <col min="7400" max="7400" width="11.42578125" style="45"/>
    <col min="7401" max="7401" width="11.5703125" style="45" bestFit="1" customWidth="1"/>
    <col min="7402" max="7402" width="11.42578125" style="45"/>
    <col min="7403" max="7403" width="11.5703125" style="45" bestFit="1" customWidth="1"/>
    <col min="7404" max="7404" width="11.42578125" style="45"/>
    <col min="7405" max="7405" width="11.5703125" style="45" bestFit="1" customWidth="1"/>
    <col min="7406" max="7406" width="11.42578125" style="45"/>
    <col min="7407" max="7407" width="11.5703125" style="45" bestFit="1" customWidth="1"/>
    <col min="7408" max="7408" width="11.42578125" style="45"/>
    <col min="7409" max="7409" width="11.5703125" style="45" bestFit="1" customWidth="1"/>
    <col min="7410" max="7410" width="11.42578125" style="45"/>
    <col min="7411" max="7411" width="11.5703125" style="45" bestFit="1" customWidth="1"/>
    <col min="7412" max="7412" width="11.42578125" style="45"/>
    <col min="7413" max="7413" width="11.5703125" style="45" bestFit="1" customWidth="1"/>
    <col min="7414" max="7414" width="11.42578125" style="45"/>
    <col min="7415" max="7415" width="11.5703125" style="45" bestFit="1" customWidth="1"/>
    <col min="7416" max="7416" width="11.42578125" style="45"/>
    <col min="7417" max="7417" width="11.5703125" style="45" bestFit="1" customWidth="1"/>
    <col min="7418" max="7418" width="11.42578125" style="45"/>
    <col min="7419" max="7419" width="11.5703125" style="45" bestFit="1" customWidth="1"/>
    <col min="7420" max="7420" width="11.42578125" style="45"/>
    <col min="7421" max="7421" width="11.5703125" style="45" bestFit="1" customWidth="1"/>
    <col min="7422" max="7422" width="11.42578125" style="45"/>
    <col min="7423" max="7423" width="11.5703125" style="45" bestFit="1" customWidth="1"/>
    <col min="7424" max="7424" width="11.42578125" style="45"/>
    <col min="7425" max="7425" width="11.5703125" style="45" bestFit="1" customWidth="1"/>
    <col min="7426" max="7426" width="11.42578125" style="45"/>
    <col min="7427" max="7427" width="11.5703125" style="45" bestFit="1" customWidth="1"/>
    <col min="7428" max="7428" width="11.42578125" style="45"/>
    <col min="7429" max="7429" width="11.5703125" style="45" bestFit="1" customWidth="1"/>
    <col min="7430" max="7430" width="11.42578125" style="45"/>
    <col min="7431" max="7431" width="11.5703125" style="45" bestFit="1" customWidth="1"/>
    <col min="7432" max="7432" width="11.42578125" style="45"/>
    <col min="7433" max="7433" width="11.5703125" style="45" bestFit="1" customWidth="1"/>
    <col min="7434" max="7434" width="11.42578125" style="45"/>
    <col min="7435" max="7435" width="11.5703125" style="45" bestFit="1" customWidth="1"/>
    <col min="7436" max="7436" width="11.42578125" style="45"/>
    <col min="7437" max="7437" width="11.5703125" style="45" bestFit="1" customWidth="1"/>
    <col min="7438" max="7438" width="11.42578125" style="45"/>
    <col min="7439" max="7439" width="11.5703125" style="45" bestFit="1" customWidth="1"/>
    <col min="7440" max="7440" width="11.42578125" style="45"/>
    <col min="7441" max="7441" width="11.5703125" style="45" bestFit="1" customWidth="1"/>
    <col min="7442" max="7442" width="11.42578125" style="45"/>
    <col min="7443" max="7443" width="11.5703125" style="45" bestFit="1" customWidth="1"/>
    <col min="7444" max="7444" width="11.42578125" style="45"/>
    <col min="7445" max="7445" width="11.5703125" style="45" bestFit="1" customWidth="1"/>
    <col min="7446" max="7446" width="11.42578125" style="45"/>
    <col min="7447" max="7447" width="11.5703125" style="45" bestFit="1" customWidth="1"/>
    <col min="7448" max="7448" width="11.42578125" style="45"/>
    <col min="7449" max="7449" width="11.5703125" style="45" bestFit="1" customWidth="1"/>
    <col min="7450" max="7450" width="11.42578125" style="45"/>
    <col min="7451" max="7451" width="11.5703125" style="45" bestFit="1" customWidth="1"/>
    <col min="7452" max="7452" width="11.42578125" style="45"/>
    <col min="7453" max="7453" width="11.5703125" style="45" bestFit="1" customWidth="1"/>
    <col min="7454" max="7454" width="11.42578125" style="45"/>
    <col min="7455" max="7455" width="11.5703125" style="45" bestFit="1" customWidth="1"/>
    <col min="7456" max="7456" width="11.42578125" style="45"/>
    <col min="7457" max="7457" width="11.5703125" style="45" bestFit="1" customWidth="1"/>
    <col min="7458" max="7458" width="11.42578125" style="45"/>
    <col min="7459" max="7459" width="11.5703125" style="45" bestFit="1" customWidth="1"/>
    <col min="7460" max="7460" width="11.42578125" style="45"/>
    <col min="7461" max="7461" width="11.5703125" style="45" bestFit="1" customWidth="1"/>
    <col min="7462" max="7462" width="11.42578125" style="45"/>
    <col min="7463" max="7463" width="11.5703125" style="45" bestFit="1" customWidth="1"/>
    <col min="7464" max="7464" width="11.42578125" style="45"/>
    <col min="7465" max="7465" width="11.5703125" style="45" bestFit="1" customWidth="1"/>
    <col min="7466" max="7466" width="11.42578125" style="45"/>
    <col min="7467" max="7467" width="11.5703125" style="45" bestFit="1" customWidth="1"/>
    <col min="7468" max="7468" width="11.42578125" style="45"/>
    <col min="7469" max="7469" width="11.5703125" style="45" bestFit="1" customWidth="1"/>
    <col min="7470" max="7470" width="11.42578125" style="45"/>
    <col min="7471" max="7471" width="11.5703125" style="45" bestFit="1" customWidth="1"/>
    <col min="7472" max="7472" width="11.42578125" style="45"/>
    <col min="7473" max="7473" width="11.5703125" style="45" bestFit="1" customWidth="1"/>
    <col min="7474" max="7474" width="11.42578125" style="45"/>
    <col min="7475" max="7475" width="11.5703125" style="45" bestFit="1" customWidth="1"/>
    <col min="7476" max="7476" width="11.42578125" style="45"/>
    <col min="7477" max="7477" width="11.5703125" style="45" bestFit="1" customWidth="1"/>
    <col min="7478" max="7478" width="11.42578125" style="45"/>
    <col min="7479" max="7479" width="11.5703125" style="45" bestFit="1" customWidth="1"/>
    <col min="7480" max="7480" width="11.42578125" style="45"/>
    <col min="7481" max="7481" width="11.5703125" style="45" bestFit="1" customWidth="1"/>
    <col min="7482" max="7482" width="11.42578125" style="45"/>
    <col min="7483" max="7483" width="11.5703125" style="45" bestFit="1" customWidth="1"/>
    <col min="7484" max="7484" width="11.42578125" style="45"/>
    <col min="7485" max="7485" width="11.5703125" style="45" bestFit="1" customWidth="1"/>
    <col min="7486" max="7486" width="11.42578125" style="45"/>
    <col min="7487" max="7487" width="11.5703125" style="45" bestFit="1" customWidth="1"/>
    <col min="7488" max="7488" width="11.42578125" style="45"/>
    <col min="7489" max="7489" width="11.5703125" style="45" bestFit="1" customWidth="1"/>
    <col min="7490" max="7490" width="11.42578125" style="45"/>
    <col min="7491" max="7491" width="11.5703125" style="45" bestFit="1" customWidth="1"/>
    <col min="7492" max="7492" width="11.42578125" style="45"/>
    <col min="7493" max="7493" width="11.5703125" style="45" bestFit="1" customWidth="1"/>
    <col min="7494" max="7494" width="11.42578125" style="45"/>
    <col min="7495" max="7495" width="11.5703125" style="45" bestFit="1" customWidth="1"/>
    <col min="7496" max="7496" width="11.42578125" style="45"/>
    <col min="7497" max="7497" width="11.5703125" style="45" bestFit="1" customWidth="1"/>
    <col min="7498" max="7498" width="11.42578125" style="45"/>
    <col min="7499" max="7499" width="11.5703125" style="45" bestFit="1" customWidth="1"/>
    <col min="7500" max="7500" width="11.42578125" style="45"/>
    <col min="7501" max="7501" width="11.5703125" style="45" bestFit="1" customWidth="1"/>
    <col min="7502" max="7502" width="11.42578125" style="45"/>
    <col min="7503" max="7503" width="11.5703125" style="45" bestFit="1" customWidth="1"/>
    <col min="7504" max="7504" width="11.42578125" style="45"/>
    <col min="7505" max="7505" width="11.5703125" style="45" bestFit="1" customWidth="1"/>
    <col min="7506" max="7506" width="11.42578125" style="45"/>
    <col min="7507" max="7507" width="11.5703125" style="45" bestFit="1" customWidth="1"/>
    <col min="7508" max="7508" width="11.42578125" style="45"/>
    <col min="7509" max="7509" width="11.5703125" style="45" bestFit="1" customWidth="1"/>
    <col min="7510" max="7510" width="11.42578125" style="45"/>
    <col min="7511" max="7511" width="11.5703125" style="45" bestFit="1" customWidth="1"/>
    <col min="7512" max="7512" width="11.42578125" style="45"/>
    <col min="7513" max="7513" width="11.5703125" style="45" bestFit="1" customWidth="1"/>
    <col min="7514" max="7514" width="11.42578125" style="45"/>
    <col min="7515" max="7515" width="11.5703125" style="45" bestFit="1" customWidth="1"/>
    <col min="7516" max="7516" width="11.42578125" style="45"/>
    <col min="7517" max="7517" width="11.5703125" style="45" bestFit="1" customWidth="1"/>
    <col min="7518" max="7518" width="11.42578125" style="45"/>
    <col min="7519" max="7519" width="11.5703125" style="45" bestFit="1" customWidth="1"/>
    <col min="7520" max="7520" width="11.42578125" style="45"/>
    <col min="7521" max="7521" width="11.5703125" style="45" bestFit="1" customWidth="1"/>
    <col min="7522" max="7522" width="11.42578125" style="45"/>
    <col min="7523" max="7523" width="11.5703125" style="45" bestFit="1" customWidth="1"/>
    <col min="7524" max="7524" width="11.42578125" style="45"/>
    <col min="7525" max="7525" width="11.5703125" style="45" bestFit="1" customWidth="1"/>
    <col min="7526" max="7526" width="11.42578125" style="45"/>
    <col min="7527" max="7527" width="11.5703125" style="45" bestFit="1" customWidth="1"/>
    <col min="7528" max="7528" width="11.42578125" style="45"/>
    <col min="7529" max="7529" width="11.5703125" style="45" bestFit="1" customWidth="1"/>
    <col min="7530" max="7530" width="11.42578125" style="45"/>
    <col min="7531" max="7531" width="11.5703125" style="45" bestFit="1" customWidth="1"/>
    <col min="7532" max="7532" width="11.42578125" style="45"/>
    <col min="7533" max="7533" width="11.5703125" style="45" bestFit="1" customWidth="1"/>
    <col min="7534" max="7534" width="11.42578125" style="45"/>
    <col min="7535" max="7535" width="11.5703125" style="45" bestFit="1" customWidth="1"/>
    <col min="7536" max="7536" width="11.42578125" style="45"/>
    <col min="7537" max="7537" width="11.5703125" style="45" bestFit="1" customWidth="1"/>
    <col min="7538" max="7538" width="11.42578125" style="45"/>
    <col min="7539" max="7539" width="11.5703125" style="45" bestFit="1" customWidth="1"/>
    <col min="7540" max="7540" width="11.42578125" style="45"/>
    <col min="7541" max="7541" width="11.5703125" style="45" bestFit="1" customWidth="1"/>
    <col min="7542" max="7542" width="11.42578125" style="45"/>
    <col min="7543" max="7543" width="11.5703125" style="45" bestFit="1" customWidth="1"/>
    <col min="7544" max="7544" width="11.42578125" style="45"/>
    <col min="7545" max="7545" width="11.5703125" style="45" bestFit="1" customWidth="1"/>
    <col min="7546" max="7546" width="11.42578125" style="45"/>
    <col min="7547" max="7547" width="11.5703125" style="45" bestFit="1" customWidth="1"/>
    <col min="7548" max="7548" width="11.42578125" style="45"/>
    <col min="7549" max="7549" width="11.5703125" style="45" bestFit="1" customWidth="1"/>
    <col min="7550" max="7550" width="11.42578125" style="45"/>
    <col min="7551" max="7551" width="11.5703125" style="45" bestFit="1" customWidth="1"/>
    <col min="7552" max="7552" width="11.42578125" style="45"/>
    <col min="7553" max="7553" width="11.5703125" style="45" bestFit="1" customWidth="1"/>
    <col min="7554" max="7554" width="11.42578125" style="45"/>
    <col min="7555" max="7555" width="11.5703125" style="45" bestFit="1" customWidth="1"/>
    <col min="7556" max="7556" width="11.42578125" style="45"/>
    <col min="7557" max="7557" width="11.5703125" style="45" bestFit="1" customWidth="1"/>
    <col min="7558" max="7558" width="11.42578125" style="45"/>
    <col min="7559" max="7559" width="11.5703125" style="45" bestFit="1" customWidth="1"/>
    <col min="7560" max="7560" width="11.42578125" style="45"/>
    <col min="7561" max="7561" width="11.5703125" style="45" bestFit="1" customWidth="1"/>
    <col min="7562" max="7562" width="11.42578125" style="45"/>
    <col min="7563" max="7563" width="11.5703125" style="45" bestFit="1" customWidth="1"/>
    <col min="7564" max="7564" width="11.42578125" style="45"/>
    <col min="7565" max="7565" width="11.5703125" style="45" bestFit="1" customWidth="1"/>
    <col min="7566" max="7566" width="11.42578125" style="45"/>
    <col min="7567" max="7567" width="11.5703125" style="45" bestFit="1" customWidth="1"/>
    <col min="7568" max="7568" width="11.42578125" style="45"/>
    <col min="7569" max="7569" width="11.5703125" style="45" bestFit="1" customWidth="1"/>
    <col min="7570" max="7570" width="11.42578125" style="45"/>
    <col min="7571" max="7571" width="11.5703125" style="45" bestFit="1" customWidth="1"/>
    <col min="7572" max="7572" width="11.42578125" style="45"/>
    <col min="7573" max="7573" width="11.5703125" style="45" bestFit="1" customWidth="1"/>
    <col min="7574" max="7574" width="11.42578125" style="45"/>
    <col min="7575" max="7575" width="11.5703125" style="45" bestFit="1" customWidth="1"/>
    <col min="7576" max="7576" width="11.42578125" style="45"/>
    <col min="7577" max="7577" width="11.5703125" style="45" bestFit="1" customWidth="1"/>
    <col min="7578" max="7578" width="11.42578125" style="45"/>
    <col min="7579" max="7579" width="11.5703125" style="45" bestFit="1" customWidth="1"/>
    <col min="7580" max="7580" width="11.42578125" style="45"/>
    <col min="7581" max="7581" width="11.5703125" style="45" bestFit="1" customWidth="1"/>
    <col min="7582" max="7582" width="11.42578125" style="45"/>
    <col min="7583" max="7583" width="11.5703125" style="45" bestFit="1" customWidth="1"/>
    <col min="7584" max="7584" width="11.42578125" style="45"/>
    <col min="7585" max="7585" width="11.5703125" style="45" bestFit="1" customWidth="1"/>
    <col min="7586" max="7586" width="11.42578125" style="45"/>
    <col min="7587" max="7587" width="11.5703125" style="45" bestFit="1" customWidth="1"/>
    <col min="7588" max="7588" width="11.42578125" style="45"/>
    <col min="7589" max="7589" width="11.5703125" style="45" bestFit="1" customWidth="1"/>
    <col min="7590" max="7590" width="11.42578125" style="45"/>
    <col min="7591" max="7591" width="11.5703125" style="45" bestFit="1" customWidth="1"/>
    <col min="7592" max="7592" width="11.42578125" style="45"/>
    <col min="7593" max="7593" width="11.5703125" style="45" bestFit="1" customWidth="1"/>
    <col min="7594" max="7594" width="11.42578125" style="45"/>
    <col min="7595" max="7595" width="11.5703125" style="45" bestFit="1" customWidth="1"/>
    <col min="7596" max="7596" width="11.42578125" style="45"/>
    <col min="7597" max="7597" width="11.5703125" style="45" bestFit="1" customWidth="1"/>
    <col min="7598" max="7598" width="11.42578125" style="45"/>
    <col min="7599" max="7599" width="11.5703125" style="45" bestFit="1" customWidth="1"/>
    <col min="7600" max="7600" width="11.42578125" style="45"/>
    <col min="7601" max="7601" width="11.5703125" style="45" bestFit="1" customWidth="1"/>
    <col min="7602" max="7602" width="11.42578125" style="45"/>
    <col min="7603" max="7603" width="11.5703125" style="45" bestFit="1" customWidth="1"/>
    <col min="7604" max="7604" width="11.42578125" style="45"/>
    <col min="7605" max="7605" width="11.5703125" style="45" bestFit="1" customWidth="1"/>
    <col min="7606" max="7606" width="11.42578125" style="45"/>
    <col min="7607" max="7607" width="11.5703125" style="45" bestFit="1" customWidth="1"/>
    <col min="7608" max="7608" width="11.42578125" style="45"/>
    <col min="7609" max="7609" width="11.5703125" style="45" bestFit="1" customWidth="1"/>
    <col min="7610" max="7610" width="11.42578125" style="45"/>
    <col min="7611" max="7611" width="11.5703125" style="45" bestFit="1" customWidth="1"/>
    <col min="7612" max="7612" width="11.42578125" style="45"/>
    <col min="7613" max="7613" width="11.5703125" style="45" bestFit="1" customWidth="1"/>
    <col min="7614" max="7614" width="11.42578125" style="45"/>
    <col min="7615" max="7615" width="11.5703125" style="45" bestFit="1" customWidth="1"/>
    <col min="7616" max="7616" width="11.42578125" style="45"/>
    <col min="7617" max="7617" width="11.5703125" style="45" bestFit="1" customWidth="1"/>
    <col min="7618" max="7618" width="11.42578125" style="45"/>
    <col min="7619" max="7619" width="11.5703125" style="45" bestFit="1" customWidth="1"/>
    <col min="7620" max="7620" width="11.42578125" style="45"/>
    <col min="7621" max="7621" width="11.5703125" style="45" bestFit="1" customWidth="1"/>
    <col min="7622" max="7622" width="11.42578125" style="45"/>
    <col min="7623" max="7623" width="11.5703125" style="45" bestFit="1" customWidth="1"/>
    <col min="7624" max="7624" width="11.42578125" style="45"/>
    <col min="7625" max="7625" width="11.5703125" style="45" bestFit="1" customWidth="1"/>
    <col min="7626" max="7626" width="11.42578125" style="45"/>
    <col min="7627" max="7627" width="11.5703125" style="45" bestFit="1" customWidth="1"/>
    <col min="7628" max="7628" width="11.42578125" style="45"/>
    <col min="7629" max="7629" width="11.5703125" style="45" bestFit="1" customWidth="1"/>
    <col min="7630" max="7630" width="11.42578125" style="45"/>
    <col min="7631" max="7631" width="11.5703125" style="45" bestFit="1" customWidth="1"/>
    <col min="7632" max="7632" width="11.42578125" style="45"/>
    <col min="7633" max="7633" width="11.5703125" style="45" bestFit="1" customWidth="1"/>
    <col min="7634" max="7634" width="11.42578125" style="45"/>
    <col min="7635" max="7635" width="11.5703125" style="45" bestFit="1" customWidth="1"/>
    <col min="7636" max="7636" width="11.42578125" style="45"/>
    <col min="7637" max="7637" width="11.5703125" style="45" bestFit="1" customWidth="1"/>
    <col min="7638" max="7638" width="11.42578125" style="45"/>
    <col min="7639" max="7639" width="11.5703125" style="45" bestFit="1" customWidth="1"/>
    <col min="7640" max="7640" width="11.42578125" style="45"/>
    <col min="7641" max="7641" width="11.5703125" style="45" bestFit="1" customWidth="1"/>
    <col min="7642" max="7642" width="11.42578125" style="45"/>
    <col min="7643" max="7643" width="11.5703125" style="45" bestFit="1" customWidth="1"/>
    <col min="7644" max="7644" width="11.42578125" style="45"/>
    <col min="7645" max="7645" width="11.5703125" style="45" bestFit="1" customWidth="1"/>
    <col min="7646" max="7646" width="11.42578125" style="45"/>
    <col min="7647" max="7647" width="11.5703125" style="45" bestFit="1" customWidth="1"/>
    <col min="7648" max="7648" width="11.42578125" style="45"/>
    <col min="7649" max="7649" width="11.5703125" style="45" bestFit="1" customWidth="1"/>
    <col min="7650" max="7650" width="11.42578125" style="45"/>
    <col min="7651" max="7651" width="11.5703125" style="45" bestFit="1" customWidth="1"/>
    <col min="7652" max="7652" width="11.42578125" style="45"/>
    <col min="7653" max="7653" width="11.5703125" style="45" bestFit="1" customWidth="1"/>
    <col min="7654" max="7654" width="11.42578125" style="45"/>
    <col min="7655" max="7655" width="11.5703125" style="45" bestFit="1" customWidth="1"/>
    <col min="7656" max="7656" width="11.42578125" style="45"/>
    <col min="7657" max="7657" width="11.5703125" style="45" bestFit="1" customWidth="1"/>
    <col min="7658" max="7658" width="11.42578125" style="45"/>
    <col min="7659" max="7659" width="11.5703125" style="45" bestFit="1" customWidth="1"/>
    <col min="7660" max="7660" width="11.42578125" style="45"/>
    <col min="7661" max="7661" width="11.5703125" style="45" bestFit="1" customWidth="1"/>
    <col min="7662" max="7662" width="11.42578125" style="45"/>
    <col min="7663" max="7663" width="11.5703125" style="45" bestFit="1" customWidth="1"/>
    <col min="7664" max="7664" width="11.42578125" style="45"/>
    <col min="7665" max="7665" width="11.5703125" style="45" bestFit="1" customWidth="1"/>
    <col min="7666" max="7666" width="11.42578125" style="45"/>
    <col min="7667" max="7667" width="11.5703125" style="45" bestFit="1" customWidth="1"/>
    <col min="7668" max="7668" width="11.42578125" style="45"/>
    <col min="7669" max="7669" width="11.5703125" style="45" bestFit="1" customWidth="1"/>
    <col min="7670" max="7670" width="11.42578125" style="45"/>
    <col min="7671" max="7671" width="11.5703125" style="45" bestFit="1" customWidth="1"/>
    <col min="7672" max="7672" width="11.42578125" style="45"/>
    <col min="7673" max="7673" width="11.5703125" style="45" bestFit="1" customWidth="1"/>
    <col min="7674" max="7674" width="11.42578125" style="45"/>
    <col min="7675" max="7675" width="11.5703125" style="45" bestFit="1" customWidth="1"/>
    <col min="7676" max="7676" width="11.42578125" style="45"/>
    <col min="7677" max="7677" width="11.5703125" style="45" bestFit="1" customWidth="1"/>
    <col min="7678" max="7678" width="11.42578125" style="45"/>
    <col min="7679" max="7679" width="11.5703125" style="45" bestFit="1" customWidth="1"/>
    <col min="7680" max="7680" width="11.42578125" style="45"/>
    <col min="7681" max="7681" width="11.5703125" style="45" bestFit="1" customWidth="1"/>
    <col min="7682" max="7682" width="11.42578125" style="45"/>
    <col min="7683" max="7683" width="11.5703125" style="45" bestFit="1" customWidth="1"/>
    <col min="7684" max="7684" width="11.42578125" style="45"/>
    <col min="7685" max="7685" width="11.5703125" style="45" bestFit="1" customWidth="1"/>
    <col min="7686" max="7686" width="11.42578125" style="45"/>
    <col min="7687" max="7687" width="11.5703125" style="45" bestFit="1" customWidth="1"/>
    <col min="7688" max="7688" width="11.42578125" style="45"/>
    <col min="7689" max="7689" width="11.5703125" style="45" bestFit="1" customWidth="1"/>
    <col min="7690" max="7690" width="11.42578125" style="45"/>
    <col min="7691" max="7691" width="11.5703125" style="45" bestFit="1" customWidth="1"/>
    <col min="7692" max="7692" width="11.42578125" style="45"/>
    <col min="7693" max="7693" width="11.5703125" style="45" bestFit="1" customWidth="1"/>
    <col min="7694" max="7694" width="11.42578125" style="45"/>
    <col min="7695" max="7695" width="11.5703125" style="45" bestFit="1" customWidth="1"/>
    <col min="7696" max="7696" width="11.42578125" style="45"/>
    <col min="7697" max="7697" width="11.5703125" style="45" bestFit="1" customWidth="1"/>
    <col min="7698" max="7698" width="11.42578125" style="45"/>
    <col min="7699" max="7699" width="11.5703125" style="45" bestFit="1" customWidth="1"/>
    <col min="7700" max="7700" width="11.42578125" style="45"/>
    <col min="7701" max="7701" width="11.5703125" style="45" bestFit="1" customWidth="1"/>
    <col min="7702" max="7702" width="11.42578125" style="45"/>
    <col min="7703" max="7703" width="11.5703125" style="45" bestFit="1" customWidth="1"/>
    <col min="7704" max="7704" width="11.42578125" style="45"/>
    <col min="7705" max="7705" width="11.5703125" style="45" bestFit="1" customWidth="1"/>
    <col min="7706" max="7706" width="11.42578125" style="45"/>
    <col min="7707" max="7707" width="11.5703125" style="45" bestFit="1" customWidth="1"/>
    <col min="7708" max="7708" width="11.42578125" style="45"/>
    <col min="7709" max="7709" width="11.5703125" style="45" bestFit="1" customWidth="1"/>
    <col min="7710" max="7710" width="11.42578125" style="45"/>
    <col min="7711" max="7711" width="11.5703125" style="45" bestFit="1" customWidth="1"/>
    <col min="7712" max="7712" width="11.42578125" style="45"/>
    <col min="7713" max="7713" width="11.5703125" style="45" bestFit="1" customWidth="1"/>
    <col min="7714" max="7714" width="11.42578125" style="45"/>
    <col min="7715" max="7715" width="11.5703125" style="45" bestFit="1" customWidth="1"/>
    <col min="7716" max="7716" width="11.42578125" style="45"/>
    <col min="7717" max="7717" width="11.5703125" style="45" bestFit="1" customWidth="1"/>
    <col min="7718" max="7718" width="11.42578125" style="45"/>
    <col min="7719" max="7719" width="11.5703125" style="45" bestFit="1" customWidth="1"/>
    <col min="7720" max="7720" width="11.42578125" style="45"/>
    <col min="7721" max="7721" width="11.5703125" style="45" bestFit="1" customWidth="1"/>
    <col min="7722" max="7722" width="11.42578125" style="45"/>
    <col min="7723" max="7723" width="11.5703125" style="45" bestFit="1" customWidth="1"/>
    <col min="7724" max="7724" width="11.42578125" style="45"/>
    <col min="7725" max="7725" width="11.5703125" style="45" bestFit="1" customWidth="1"/>
    <col min="7726" max="7726" width="11.42578125" style="45"/>
    <col min="7727" max="7727" width="11.5703125" style="45" bestFit="1" customWidth="1"/>
    <col min="7728" max="7728" width="11.42578125" style="45"/>
    <col min="7729" max="7729" width="11.5703125" style="45" bestFit="1" customWidth="1"/>
    <col min="7730" max="7730" width="11.42578125" style="45"/>
    <col min="7731" max="7731" width="11.5703125" style="45" bestFit="1" customWidth="1"/>
    <col min="7732" max="7732" width="11.42578125" style="45"/>
    <col min="7733" max="7733" width="11.5703125" style="45" bestFit="1" customWidth="1"/>
    <col min="7734" max="7734" width="11.42578125" style="45"/>
    <col min="7735" max="7735" width="11.5703125" style="45" bestFit="1" customWidth="1"/>
    <col min="7736" max="7736" width="11.42578125" style="45"/>
    <col min="7737" max="7737" width="11.5703125" style="45" bestFit="1" customWidth="1"/>
    <col min="7738" max="7738" width="11.42578125" style="45"/>
    <col min="7739" max="7739" width="11.5703125" style="45" bestFit="1" customWidth="1"/>
    <col min="7740" max="7740" width="11.42578125" style="45"/>
    <col min="7741" max="7741" width="11.5703125" style="45" bestFit="1" customWidth="1"/>
    <col min="7742" max="7742" width="11.42578125" style="45"/>
    <col min="7743" max="7743" width="11.5703125" style="45" bestFit="1" customWidth="1"/>
    <col min="7744" max="7744" width="11.42578125" style="45"/>
    <col min="7745" max="7745" width="11.5703125" style="45" bestFit="1" customWidth="1"/>
    <col min="7746" max="7746" width="11.42578125" style="45"/>
    <col min="7747" max="7747" width="11.5703125" style="45" bestFit="1" customWidth="1"/>
    <col min="7748" max="7748" width="11.42578125" style="45"/>
    <col min="7749" max="7749" width="11.5703125" style="45" bestFit="1" customWidth="1"/>
    <col min="7750" max="7750" width="11.42578125" style="45"/>
    <col min="7751" max="7751" width="11.5703125" style="45" bestFit="1" customWidth="1"/>
    <col min="7752" max="7752" width="11.42578125" style="45"/>
    <col min="7753" max="7753" width="11.5703125" style="45" bestFit="1" customWidth="1"/>
    <col min="7754" max="7754" width="11.42578125" style="45"/>
    <col min="7755" max="7755" width="11.5703125" style="45" bestFit="1" customWidth="1"/>
    <col min="7756" max="7756" width="11.42578125" style="45"/>
    <col min="7757" max="7757" width="11.5703125" style="45" bestFit="1" customWidth="1"/>
    <col min="7758" max="7758" width="11.42578125" style="45"/>
    <col min="7759" max="7759" width="11.5703125" style="45" bestFit="1" customWidth="1"/>
    <col min="7760" max="7760" width="11.42578125" style="45"/>
    <col min="7761" max="7761" width="11.5703125" style="45" bestFit="1" customWidth="1"/>
    <col min="7762" max="7762" width="11.42578125" style="45"/>
    <col min="7763" max="7763" width="11.5703125" style="45" bestFit="1" customWidth="1"/>
    <col min="7764" max="7764" width="11.42578125" style="45"/>
    <col min="7765" max="7765" width="11.5703125" style="45" bestFit="1" customWidth="1"/>
    <col min="7766" max="7766" width="11.42578125" style="45"/>
    <col min="7767" max="7767" width="11.5703125" style="45" bestFit="1" customWidth="1"/>
    <col min="7768" max="7768" width="11.42578125" style="45"/>
    <col min="7769" max="7769" width="11.5703125" style="45" bestFit="1" customWidth="1"/>
    <col min="7770" max="7770" width="11.42578125" style="45"/>
    <col min="7771" max="7771" width="11.5703125" style="45" bestFit="1" customWidth="1"/>
    <col min="7772" max="7772" width="11.42578125" style="45"/>
    <col min="7773" max="7773" width="11.5703125" style="45" bestFit="1" customWidth="1"/>
    <col min="7774" max="7774" width="11.42578125" style="45"/>
    <col min="7775" max="7775" width="11.5703125" style="45" bestFit="1" customWidth="1"/>
    <col min="7776" max="7776" width="11.42578125" style="45"/>
    <col min="7777" max="7777" width="11.5703125" style="45" bestFit="1" customWidth="1"/>
    <col min="7778" max="7778" width="11.42578125" style="45"/>
    <col min="7779" max="7779" width="11.5703125" style="45" bestFit="1" customWidth="1"/>
    <col min="7780" max="7780" width="11.42578125" style="45"/>
    <col min="7781" max="7781" width="11.5703125" style="45" bestFit="1" customWidth="1"/>
    <col min="7782" max="7782" width="11.42578125" style="45"/>
    <col min="7783" max="7783" width="11.5703125" style="45" bestFit="1" customWidth="1"/>
    <col min="7784" max="7784" width="11.42578125" style="45"/>
    <col min="7785" max="7785" width="11.5703125" style="45" bestFit="1" customWidth="1"/>
    <col min="7786" max="7786" width="11.42578125" style="45"/>
    <col min="7787" max="7787" width="11.5703125" style="45" bestFit="1" customWidth="1"/>
    <col min="7788" max="7788" width="11.42578125" style="45"/>
    <col min="7789" max="7789" width="11.5703125" style="45" bestFit="1" customWidth="1"/>
    <col min="7790" max="7790" width="11.42578125" style="45"/>
    <col min="7791" max="7791" width="11.5703125" style="45" bestFit="1" customWidth="1"/>
    <col min="7792" max="7792" width="11.42578125" style="45"/>
    <col min="7793" max="7793" width="11.5703125" style="45" bestFit="1" customWidth="1"/>
    <col min="7794" max="7794" width="11.42578125" style="45"/>
    <col min="7795" max="7795" width="11.5703125" style="45" bestFit="1" customWidth="1"/>
    <col min="7796" max="7796" width="11.42578125" style="45"/>
    <col min="7797" max="7797" width="11.5703125" style="45" bestFit="1" customWidth="1"/>
    <col min="7798" max="7798" width="11.42578125" style="45"/>
    <col min="7799" max="7799" width="11.5703125" style="45" bestFit="1" customWidth="1"/>
    <col min="7800" max="7800" width="11.42578125" style="45"/>
    <col min="7801" max="7801" width="11.5703125" style="45" bestFit="1" customWidth="1"/>
    <col min="7802" max="7802" width="11.42578125" style="45"/>
    <col min="7803" max="7803" width="11.5703125" style="45" bestFit="1" customWidth="1"/>
    <col min="7804" max="7804" width="11.42578125" style="45"/>
    <col min="7805" max="7805" width="11.5703125" style="45" bestFit="1" customWidth="1"/>
    <col min="7806" max="7806" width="11.42578125" style="45"/>
    <col min="7807" max="7807" width="11.5703125" style="45" bestFit="1" customWidth="1"/>
    <col min="7808" max="7808" width="11.42578125" style="45"/>
    <col min="7809" max="7809" width="11.5703125" style="45" bestFit="1" customWidth="1"/>
    <col min="7810" max="7810" width="11.42578125" style="45"/>
    <col min="7811" max="7811" width="11.5703125" style="45" bestFit="1" customWidth="1"/>
    <col min="7812" max="7812" width="11.42578125" style="45"/>
    <col min="7813" max="7813" width="11.5703125" style="45" bestFit="1" customWidth="1"/>
    <col min="7814" max="7814" width="11.42578125" style="45"/>
    <col min="7815" max="7815" width="11.5703125" style="45" bestFit="1" customWidth="1"/>
    <col min="7816" max="7816" width="11.42578125" style="45"/>
    <col min="7817" max="7817" width="11.5703125" style="45" bestFit="1" customWidth="1"/>
    <col min="7818" max="7818" width="11.42578125" style="45"/>
    <col min="7819" max="7819" width="11.5703125" style="45" bestFit="1" customWidth="1"/>
    <col min="7820" max="7820" width="11.42578125" style="45"/>
    <col min="7821" max="7821" width="11.5703125" style="45" bestFit="1" customWidth="1"/>
    <col min="7822" max="7822" width="11.42578125" style="45"/>
    <col min="7823" max="7823" width="11.5703125" style="45" bestFit="1" customWidth="1"/>
    <col min="7824" max="7824" width="11.42578125" style="45"/>
    <col min="7825" max="7825" width="11.5703125" style="45" bestFit="1" customWidth="1"/>
    <col min="7826" max="7826" width="11.42578125" style="45"/>
    <col min="7827" max="7827" width="11.5703125" style="45" bestFit="1" customWidth="1"/>
    <col min="7828" max="7828" width="11.42578125" style="45"/>
    <col min="7829" max="7829" width="11.5703125" style="45" bestFit="1" customWidth="1"/>
    <col min="7830" max="7830" width="11.42578125" style="45"/>
    <col min="7831" max="7831" width="11.5703125" style="45" bestFit="1" customWidth="1"/>
    <col min="7832" max="7832" width="11.42578125" style="45"/>
    <col min="7833" max="7833" width="11.5703125" style="45" bestFit="1" customWidth="1"/>
    <col min="7834" max="7834" width="11.42578125" style="45"/>
    <col min="7835" max="7835" width="11.5703125" style="45" bestFit="1" customWidth="1"/>
    <col min="7836" max="7836" width="11.42578125" style="45"/>
    <col min="7837" max="7837" width="11.5703125" style="45" bestFit="1" customWidth="1"/>
    <col min="7838" max="7838" width="11.42578125" style="45"/>
    <col min="7839" max="7839" width="11.5703125" style="45" bestFit="1" customWidth="1"/>
    <col min="7840" max="7840" width="11.42578125" style="45"/>
    <col min="7841" max="7841" width="11.5703125" style="45" bestFit="1" customWidth="1"/>
    <col min="7842" max="7842" width="11.42578125" style="45"/>
    <col min="7843" max="7843" width="11.5703125" style="45" bestFit="1" customWidth="1"/>
    <col min="7844" max="7844" width="11.42578125" style="45"/>
    <col min="7845" max="7845" width="11.5703125" style="45" bestFit="1" customWidth="1"/>
    <col min="7846" max="7846" width="11.42578125" style="45"/>
    <col min="7847" max="7847" width="11.5703125" style="45" bestFit="1" customWidth="1"/>
    <col min="7848" max="7848" width="11.42578125" style="45"/>
    <col min="7849" max="7849" width="11.5703125" style="45" bestFit="1" customWidth="1"/>
    <col min="7850" max="7850" width="11.42578125" style="45"/>
    <col min="7851" max="7851" width="11.5703125" style="45" bestFit="1" customWidth="1"/>
    <col min="7852" max="7852" width="11.42578125" style="45"/>
    <col min="7853" max="7853" width="11.5703125" style="45" bestFit="1" customWidth="1"/>
    <col min="7854" max="7854" width="11.42578125" style="45"/>
    <col min="7855" max="7855" width="11.5703125" style="45" bestFit="1" customWidth="1"/>
    <col min="7856" max="7856" width="11.42578125" style="45"/>
    <col min="7857" max="7857" width="11.5703125" style="45" bestFit="1" customWidth="1"/>
    <col min="7858" max="7858" width="11.42578125" style="45"/>
    <col min="7859" max="7859" width="11.5703125" style="45" bestFit="1" customWidth="1"/>
    <col min="7860" max="7860" width="11.42578125" style="45"/>
    <col min="7861" max="7861" width="11.5703125" style="45" bestFit="1" customWidth="1"/>
    <col min="7862" max="7862" width="11.42578125" style="45"/>
    <col min="7863" max="7863" width="11.5703125" style="45" bestFit="1" customWidth="1"/>
    <col min="7864" max="7864" width="11.42578125" style="45"/>
    <col min="7865" max="7865" width="11.5703125" style="45" bestFit="1" customWidth="1"/>
    <col min="7866" max="7866" width="11.42578125" style="45"/>
    <col min="7867" max="7867" width="11.5703125" style="45" bestFit="1" customWidth="1"/>
    <col min="7868" max="7868" width="11.42578125" style="45"/>
    <col min="7869" max="7869" width="11.5703125" style="45" bestFit="1" customWidth="1"/>
    <col min="7870" max="7870" width="11.42578125" style="45"/>
    <col min="7871" max="7871" width="11.5703125" style="45" bestFit="1" customWidth="1"/>
    <col min="7872" max="7872" width="11.42578125" style="45"/>
    <col min="7873" max="7873" width="11.5703125" style="45" bestFit="1" customWidth="1"/>
    <col min="7874" max="7874" width="11.42578125" style="45"/>
    <col min="7875" max="7875" width="11.5703125" style="45" bestFit="1" customWidth="1"/>
    <col min="7876" max="7876" width="11.42578125" style="45"/>
    <col min="7877" max="7877" width="11.5703125" style="45" bestFit="1" customWidth="1"/>
    <col min="7878" max="7878" width="11.42578125" style="45"/>
    <col min="7879" max="7879" width="11.5703125" style="45" bestFit="1" customWidth="1"/>
    <col min="7880" max="7880" width="11.42578125" style="45"/>
    <col min="7881" max="7881" width="11.5703125" style="45" bestFit="1" customWidth="1"/>
    <col min="7882" max="7882" width="11.42578125" style="45"/>
    <col min="7883" max="7883" width="11.5703125" style="45" bestFit="1" customWidth="1"/>
    <col min="7884" max="7884" width="11.42578125" style="45"/>
    <col min="7885" max="7885" width="11.5703125" style="45" bestFit="1" customWidth="1"/>
    <col min="7886" max="7886" width="11.42578125" style="45"/>
    <col min="7887" max="7887" width="11.5703125" style="45" bestFit="1" customWidth="1"/>
    <col min="7888" max="7888" width="11.42578125" style="45"/>
    <col min="7889" max="7889" width="11.5703125" style="45" bestFit="1" customWidth="1"/>
    <col min="7890" max="7890" width="11.42578125" style="45"/>
    <col min="7891" max="7891" width="11.5703125" style="45" bestFit="1" customWidth="1"/>
    <col min="7892" max="7892" width="11.42578125" style="45"/>
    <col min="7893" max="7893" width="11.5703125" style="45" bestFit="1" customWidth="1"/>
    <col min="7894" max="7894" width="11.42578125" style="45"/>
    <col min="7895" max="7895" width="11.5703125" style="45" bestFit="1" customWidth="1"/>
    <col min="7896" max="7896" width="11.42578125" style="45"/>
    <col min="7897" max="7897" width="11.5703125" style="45" bestFit="1" customWidth="1"/>
    <col min="7898" max="7898" width="11.42578125" style="45"/>
    <col min="7899" max="7899" width="11.5703125" style="45" bestFit="1" customWidth="1"/>
    <col min="7900" max="7900" width="11.42578125" style="45"/>
    <col min="7901" max="7901" width="11.5703125" style="45" bestFit="1" customWidth="1"/>
    <col min="7902" max="7902" width="11.42578125" style="45"/>
    <col min="7903" max="7903" width="11.5703125" style="45" bestFit="1" customWidth="1"/>
    <col min="7904" max="7904" width="11.42578125" style="45"/>
    <col min="7905" max="7905" width="11.5703125" style="45" bestFit="1" customWidth="1"/>
    <col min="7906" max="7906" width="11.42578125" style="45"/>
    <col min="7907" max="7907" width="11.5703125" style="45" bestFit="1" customWidth="1"/>
    <col min="7908" max="7908" width="11.42578125" style="45"/>
    <col min="7909" max="7909" width="11.5703125" style="45" bestFit="1" customWidth="1"/>
    <col min="7910" max="7910" width="11.42578125" style="45"/>
    <col min="7911" max="7911" width="11.5703125" style="45" bestFit="1" customWidth="1"/>
    <col min="7912" max="7912" width="11.42578125" style="45"/>
    <col min="7913" max="7913" width="11.5703125" style="45" bestFit="1" customWidth="1"/>
    <col min="7914" max="7914" width="11.42578125" style="45"/>
    <col min="7915" max="7915" width="11.5703125" style="45" bestFit="1" customWidth="1"/>
    <col min="7916" max="7916" width="11.42578125" style="45"/>
    <col min="7917" max="7917" width="11.5703125" style="45" bestFit="1" customWidth="1"/>
    <col min="7918" max="7918" width="11.42578125" style="45"/>
    <col min="7919" max="7919" width="11.5703125" style="45" bestFit="1" customWidth="1"/>
    <col min="7920" max="7920" width="11.42578125" style="45"/>
    <col min="7921" max="7921" width="11.5703125" style="45" bestFit="1" customWidth="1"/>
    <col min="7922" max="7922" width="11.42578125" style="45"/>
    <col min="7923" max="7923" width="11.5703125" style="45" bestFit="1" customWidth="1"/>
    <col min="7924" max="7924" width="11.42578125" style="45"/>
    <col min="7925" max="7925" width="11.5703125" style="45" bestFit="1" customWidth="1"/>
    <col min="7926" max="7926" width="11.42578125" style="45"/>
    <col min="7927" max="7927" width="11.5703125" style="45" bestFit="1" customWidth="1"/>
    <col min="7928" max="7928" width="11.42578125" style="45"/>
    <col min="7929" max="7929" width="11.5703125" style="45" bestFit="1" customWidth="1"/>
    <col min="7930" max="7930" width="11.42578125" style="45"/>
    <col min="7931" max="7931" width="11.5703125" style="45" bestFit="1" customWidth="1"/>
    <col min="7932" max="7932" width="11.42578125" style="45"/>
    <col min="7933" max="7933" width="11.5703125" style="45" bestFit="1" customWidth="1"/>
    <col min="7934" max="7934" width="11.42578125" style="45"/>
    <col min="7935" max="7935" width="11.5703125" style="45" bestFit="1" customWidth="1"/>
    <col min="7936" max="7936" width="11.42578125" style="45"/>
    <col min="7937" max="7937" width="11.5703125" style="45" bestFit="1" customWidth="1"/>
    <col min="7938" max="7938" width="11.42578125" style="45"/>
    <col min="7939" max="7939" width="11.5703125" style="45" bestFit="1" customWidth="1"/>
    <col min="7940" max="7940" width="11.42578125" style="45"/>
    <col min="7941" max="7941" width="11.5703125" style="45" bestFit="1" customWidth="1"/>
    <col min="7942" max="7942" width="11.42578125" style="45"/>
    <col min="7943" max="7943" width="11.5703125" style="45" bestFit="1" customWidth="1"/>
    <col min="7944" max="7944" width="11.42578125" style="45"/>
    <col min="7945" max="7945" width="11.5703125" style="45" bestFit="1" customWidth="1"/>
    <col min="7946" max="7946" width="11.42578125" style="45"/>
    <col min="7947" max="7947" width="11.5703125" style="45" bestFit="1" customWidth="1"/>
    <col min="7948" max="7948" width="11.42578125" style="45"/>
    <col min="7949" max="7949" width="11.5703125" style="45" bestFit="1" customWidth="1"/>
    <col min="7950" max="7950" width="11.42578125" style="45"/>
    <col min="7951" max="7951" width="11.5703125" style="45" bestFit="1" customWidth="1"/>
    <col min="7952" max="7952" width="11.42578125" style="45"/>
    <col min="7953" max="7953" width="11.5703125" style="45" bestFit="1" customWidth="1"/>
    <col min="7954" max="7954" width="11.42578125" style="45"/>
    <col min="7955" max="7955" width="11.5703125" style="45" bestFit="1" customWidth="1"/>
    <col min="7956" max="7956" width="11.42578125" style="45"/>
    <col min="7957" max="7957" width="11.5703125" style="45" bestFit="1" customWidth="1"/>
    <col min="7958" max="7958" width="11.42578125" style="45"/>
    <col min="7959" max="7959" width="11.5703125" style="45" bestFit="1" customWidth="1"/>
    <col min="7960" max="7960" width="11.42578125" style="45"/>
    <col min="7961" max="7961" width="11.5703125" style="45" bestFit="1" customWidth="1"/>
    <col min="7962" max="7962" width="11.42578125" style="45"/>
    <col min="7963" max="7963" width="11.5703125" style="45" bestFit="1" customWidth="1"/>
    <col min="7964" max="7964" width="11.42578125" style="45"/>
    <col min="7965" max="7965" width="11.5703125" style="45" bestFit="1" customWidth="1"/>
    <col min="7966" max="7966" width="11.42578125" style="45"/>
    <col min="7967" max="7967" width="11.5703125" style="45" bestFit="1" customWidth="1"/>
    <col min="7968" max="7968" width="11.42578125" style="45"/>
    <col min="7969" max="7969" width="11.5703125" style="45" bestFit="1" customWidth="1"/>
    <col min="7970" max="7970" width="11.42578125" style="45"/>
    <col min="7971" max="7971" width="11.5703125" style="45" bestFit="1" customWidth="1"/>
    <col min="7972" max="7972" width="11.42578125" style="45"/>
    <col min="7973" max="7973" width="11.5703125" style="45" bestFit="1" customWidth="1"/>
    <col min="7974" max="7974" width="11.42578125" style="45"/>
    <col min="7975" max="7975" width="11.5703125" style="45" bestFit="1" customWidth="1"/>
    <col min="7976" max="7976" width="11.42578125" style="45"/>
    <col min="7977" max="7977" width="11.5703125" style="45" bestFit="1" customWidth="1"/>
    <col min="7978" max="7978" width="11.42578125" style="45"/>
    <col min="7979" max="7979" width="11.5703125" style="45" bestFit="1" customWidth="1"/>
    <col min="7980" max="7980" width="11.42578125" style="45"/>
    <col min="7981" max="7981" width="11.5703125" style="45" bestFit="1" customWidth="1"/>
    <col min="7982" max="7982" width="11.42578125" style="45"/>
    <col min="7983" max="7983" width="11.5703125" style="45" bestFit="1" customWidth="1"/>
    <col min="7984" max="7984" width="11.42578125" style="45"/>
    <col min="7985" max="7985" width="11.5703125" style="45" bestFit="1" customWidth="1"/>
    <col min="7986" max="7986" width="11.42578125" style="45"/>
    <col min="7987" max="7987" width="11.5703125" style="45" bestFit="1" customWidth="1"/>
    <col min="7988" max="7988" width="11.42578125" style="45"/>
    <col min="7989" max="7989" width="11.5703125" style="45" bestFit="1" customWidth="1"/>
    <col min="7990" max="7990" width="11.42578125" style="45"/>
    <col min="7991" max="7991" width="11.5703125" style="45" bestFit="1" customWidth="1"/>
    <col min="7992" max="7992" width="11.42578125" style="45"/>
    <col min="7993" max="7993" width="11.5703125" style="45" bestFit="1" customWidth="1"/>
    <col min="7994" max="7994" width="11.42578125" style="45"/>
    <col min="7995" max="7995" width="11.5703125" style="45" bestFit="1" customWidth="1"/>
    <col min="7996" max="7996" width="11.42578125" style="45"/>
    <col min="7997" max="7997" width="11.5703125" style="45" bestFit="1" customWidth="1"/>
    <col min="7998" max="7998" width="11.42578125" style="45"/>
    <col min="7999" max="7999" width="11.5703125" style="45" bestFit="1" customWidth="1"/>
    <col min="8000" max="8000" width="11.42578125" style="45"/>
    <col min="8001" max="8001" width="11.5703125" style="45" bestFit="1" customWidth="1"/>
    <col min="8002" max="8002" width="11.42578125" style="45"/>
    <col min="8003" max="8003" width="11.5703125" style="45" bestFit="1" customWidth="1"/>
    <col min="8004" max="8004" width="11.42578125" style="45"/>
    <col min="8005" max="8005" width="11.5703125" style="45" bestFit="1" customWidth="1"/>
    <col min="8006" max="8006" width="11.42578125" style="45"/>
    <col min="8007" max="8007" width="11.5703125" style="45" bestFit="1" customWidth="1"/>
    <col min="8008" max="8008" width="11.42578125" style="45"/>
    <col min="8009" max="8009" width="11.5703125" style="45" bestFit="1" customWidth="1"/>
    <col min="8010" max="8010" width="11.42578125" style="45"/>
    <col min="8011" max="8011" width="11.5703125" style="45" bestFit="1" customWidth="1"/>
    <col min="8012" max="8012" width="11.42578125" style="45"/>
    <col min="8013" max="8013" width="11.5703125" style="45" bestFit="1" customWidth="1"/>
    <col min="8014" max="8014" width="11.42578125" style="45"/>
    <col min="8015" max="8015" width="11.5703125" style="45" bestFit="1" customWidth="1"/>
    <col min="8016" max="8016" width="11.42578125" style="45"/>
    <col min="8017" max="8017" width="11.5703125" style="45" bestFit="1" customWidth="1"/>
    <col min="8018" max="8018" width="11.42578125" style="45"/>
    <col min="8019" max="8019" width="11.5703125" style="45" bestFit="1" customWidth="1"/>
    <col min="8020" max="8020" width="11.42578125" style="45"/>
    <col min="8021" max="8021" width="11.5703125" style="45" bestFit="1" customWidth="1"/>
    <col min="8022" max="8022" width="11.42578125" style="45"/>
    <col min="8023" max="8023" width="11.5703125" style="45" bestFit="1" customWidth="1"/>
    <col min="8024" max="8024" width="11.42578125" style="45"/>
    <col min="8025" max="8025" width="11.5703125" style="45" bestFit="1" customWidth="1"/>
    <col min="8026" max="8026" width="11.42578125" style="45"/>
    <col min="8027" max="8027" width="11.5703125" style="45" bestFit="1" customWidth="1"/>
    <col min="8028" max="8028" width="11.42578125" style="45"/>
    <col min="8029" max="8029" width="11.5703125" style="45" bestFit="1" customWidth="1"/>
    <col min="8030" max="8030" width="11.42578125" style="45"/>
    <col min="8031" max="8031" width="11.5703125" style="45" bestFit="1" customWidth="1"/>
    <col min="8032" max="8032" width="11.42578125" style="45"/>
    <col min="8033" max="8033" width="11.5703125" style="45" bestFit="1" customWidth="1"/>
    <col min="8034" max="8034" width="11.42578125" style="45"/>
    <col min="8035" max="8035" width="11.5703125" style="45" bestFit="1" customWidth="1"/>
    <col min="8036" max="8036" width="11.42578125" style="45"/>
    <col min="8037" max="8037" width="11.5703125" style="45" bestFit="1" customWidth="1"/>
    <col min="8038" max="8038" width="11.42578125" style="45"/>
    <col min="8039" max="8039" width="11.5703125" style="45" bestFit="1" customWidth="1"/>
    <col min="8040" max="8040" width="11.42578125" style="45"/>
    <col min="8041" max="8041" width="11.5703125" style="45" bestFit="1" customWidth="1"/>
    <col min="8042" max="8042" width="11.42578125" style="45"/>
    <col min="8043" max="8043" width="11.5703125" style="45" bestFit="1" customWidth="1"/>
    <col min="8044" max="8044" width="11.42578125" style="45"/>
    <col min="8045" max="8045" width="11.5703125" style="45" bestFit="1" customWidth="1"/>
    <col min="8046" max="8046" width="11.42578125" style="45"/>
    <col min="8047" max="8047" width="11.5703125" style="45" bestFit="1" customWidth="1"/>
    <col min="8048" max="8048" width="11.42578125" style="45"/>
    <col min="8049" max="8049" width="11.5703125" style="45" bestFit="1" customWidth="1"/>
    <col min="8050" max="8050" width="11.42578125" style="45"/>
    <col min="8051" max="8051" width="11.5703125" style="45" bestFit="1" customWidth="1"/>
    <col min="8052" max="8052" width="11.42578125" style="45"/>
    <col min="8053" max="8053" width="11.5703125" style="45" bestFit="1" customWidth="1"/>
    <col min="8054" max="8054" width="11.42578125" style="45"/>
    <col min="8055" max="8055" width="11.5703125" style="45" bestFit="1" customWidth="1"/>
    <col min="8056" max="8056" width="11.42578125" style="45"/>
    <col min="8057" max="8057" width="11.5703125" style="45" bestFit="1" customWidth="1"/>
    <col min="8058" max="8058" width="11.42578125" style="45"/>
    <col min="8059" max="8059" width="11.5703125" style="45" bestFit="1" customWidth="1"/>
    <col min="8060" max="8060" width="11.42578125" style="45"/>
    <col min="8061" max="8061" width="11.5703125" style="45" bestFit="1" customWidth="1"/>
    <col min="8062" max="8062" width="11.42578125" style="45"/>
    <col min="8063" max="8063" width="11.5703125" style="45" bestFit="1" customWidth="1"/>
    <col min="8064" max="8064" width="11.42578125" style="45"/>
    <col min="8065" max="8065" width="11.5703125" style="45" bestFit="1" customWidth="1"/>
    <col min="8066" max="8066" width="11.42578125" style="45"/>
    <col min="8067" max="8067" width="11.5703125" style="45" bestFit="1" customWidth="1"/>
    <col min="8068" max="8068" width="11.42578125" style="45"/>
    <col min="8069" max="8069" width="11.5703125" style="45" bestFit="1" customWidth="1"/>
    <col min="8070" max="8070" width="11.42578125" style="45"/>
    <col min="8071" max="8071" width="11.5703125" style="45" bestFit="1" customWidth="1"/>
    <col min="8072" max="8072" width="11.42578125" style="45"/>
    <col min="8073" max="8073" width="11.5703125" style="45" bestFit="1" customWidth="1"/>
    <col min="8074" max="8074" width="11.42578125" style="45"/>
    <col min="8075" max="8075" width="11.5703125" style="45" bestFit="1" customWidth="1"/>
    <col min="8076" max="8076" width="11.42578125" style="45"/>
    <col min="8077" max="8077" width="11.5703125" style="45" bestFit="1" customWidth="1"/>
    <col min="8078" max="8078" width="11.42578125" style="45"/>
    <col min="8079" max="8079" width="11.5703125" style="45" bestFit="1" customWidth="1"/>
    <col min="8080" max="8080" width="11.42578125" style="45"/>
    <col min="8081" max="8081" width="11.5703125" style="45" bestFit="1" customWidth="1"/>
    <col min="8082" max="8082" width="11.42578125" style="45"/>
    <col min="8083" max="8083" width="11.5703125" style="45" bestFit="1" customWidth="1"/>
    <col min="8084" max="8084" width="11.42578125" style="45"/>
    <col min="8085" max="8085" width="11.5703125" style="45" bestFit="1" customWidth="1"/>
    <col min="8086" max="8086" width="11.42578125" style="45"/>
    <col min="8087" max="8087" width="11.5703125" style="45" bestFit="1" customWidth="1"/>
    <col min="8088" max="8088" width="11.42578125" style="45"/>
    <col min="8089" max="8089" width="11.5703125" style="45" bestFit="1" customWidth="1"/>
    <col min="8090" max="8090" width="11.42578125" style="45"/>
    <col min="8091" max="8091" width="11.5703125" style="45" bestFit="1" customWidth="1"/>
    <col min="8092" max="8092" width="11.42578125" style="45"/>
    <col min="8093" max="8093" width="11.5703125" style="45" bestFit="1" customWidth="1"/>
    <col min="8094" max="8094" width="11.42578125" style="45"/>
    <col min="8095" max="8095" width="11.5703125" style="45" bestFit="1" customWidth="1"/>
    <col min="8096" max="8096" width="11.42578125" style="45"/>
    <col min="8097" max="8097" width="11.5703125" style="45" bestFit="1" customWidth="1"/>
    <col min="8098" max="8098" width="11.42578125" style="45"/>
    <col min="8099" max="8099" width="11.5703125" style="45" bestFit="1" customWidth="1"/>
    <col min="8100" max="8100" width="11.42578125" style="45"/>
    <col min="8101" max="8101" width="11.5703125" style="45" bestFit="1" customWidth="1"/>
    <col min="8102" max="8102" width="11.42578125" style="45"/>
    <col min="8103" max="8103" width="11.5703125" style="45" bestFit="1" customWidth="1"/>
    <col min="8104" max="8104" width="11.42578125" style="45"/>
    <col min="8105" max="8105" width="11.5703125" style="45" bestFit="1" customWidth="1"/>
    <col min="8106" max="8106" width="11.42578125" style="45"/>
    <col min="8107" max="8107" width="11.5703125" style="45" bestFit="1" customWidth="1"/>
    <col min="8108" max="8108" width="11.42578125" style="45"/>
    <col min="8109" max="8109" width="11.5703125" style="45" bestFit="1" customWidth="1"/>
    <col min="8110" max="8110" width="11.42578125" style="45"/>
    <col min="8111" max="8111" width="11.5703125" style="45" bestFit="1" customWidth="1"/>
    <col min="8112" max="8112" width="11.42578125" style="45"/>
    <col min="8113" max="8113" width="11.5703125" style="45" bestFit="1" customWidth="1"/>
    <col min="8114" max="8114" width="11.42578125" style="45"/>
    <col min="8115" max="8115" width="11.5703125" style="45" bestFit="1" customWidth="1"/>
    <col min="8116" max="8116" width="11.42578125" style="45"/>
    <col min="8117" max="8117" width="11.5703125" style="45" bestFit="1" customWidth="1"/>
    <col min="8118" max="8118" width="11.42578125" style="45"/>
    <col min="8119" max="8119" width="11.5703125" style="45" bestFit="1" customWidth="1"/>
    <col min="8120" max="8120" width="11.42578125" style="45"/>
    <col min="8121" max="8121" width="11.5703125" style="45" bestFit="1" customWidth="1"/>
    <col min="8122" max="8122" width="11.42578125" style="45"/>
    <col min="8123" max="8123" width="11.5703125" style="45" bestFit="1" customWidth="1"/>
    <col min="8124" max="8124" width="11.42578125" style="45"/>
    <col min="8125" max="8125" width="11.5703125" style="45" bestFit="1" customWidth="1"/>
    <col min="8126" max="8126" width="11.42578125" style="45"/>
    <col min="8127" max="8127" width="11.5703125" style="45" bestFit="1" customWidth="1"/>
    <col min="8128" max="8128" width="11.42578125" style="45"/>
    <col min="8129" max="8129" width="11.5703125" style="45" bestFit="1" customWidth="1"/>
    <col min="8130" max="8130" width="11.42578125" style="45"/>
    <col min="8131" max="8131" width="11.5703125" style="45" bestFit="1" customWidth="1"/>
    <col min="8132" max="8132" width="11.42578125" style="45"/>
    <col min="8133" max="8133" width="11.5703125" style="45" bestFit="1" customWidth="1"/>
    <col min="8134" max="8134" width="11.42578125" style="45"/>
    <col min="8135" max="8135" width="11.5703125" style="45" bestFit="1" customWidth="1"/>
    <col min="8136" max="8136" width="11.42578125" style="45"/>
    <col min="8137" max="8137" width="11.5703125" style="45" bestFit="1" customWidth="1"/>
    <col min="8138" max="8138" width="11.42578125" style="45"/>
    <col min="8139" max="8139" width="11.5703125" style="45" bestFit="1" customWidth="1"/>
    <col min="8140" max="8140" width="11.42578125" style="45"/>
    <col min="8141" max="8141" width="11.5703125" style="45" bestFit="1" customWidth="1"/>
    <col min="8142" max="8142" width="11.42578125" style="45"/>
    <col min="8143" max="8143" width="11.5703125" style="45" bestFit="1" customWidth="1"/>
    <col min="8144" max="8144" width="11.42578125" style="45"/>
    <col min="8145" max="8145" width="11.5703125" style="45" bestFit="1" customWidth="1"/>
    <col min="8146" max="8146" width="11.42578125" style="45"/>
    <col min="8147" max="8147" width="11.5703125" style="45" bestFit="1" customWidth="1"/>
    <col min="8148" max="8148" width="11.42578125" style="45"/>
    <col min="8149" max="8149" width="11.5703125" style="45" bestFit="1" customWidth="1"/>
    <col min="8150" max="8150" width="11.42578125" style="45"/>
    <col min="8151" max="8151" width="11.5703125" style="45" bestFit="1" customWidth="1"/>
    <col min="8152" max="8152" width="11.42578125" style="45"/>
    <col min="8153" max="8153" width="11.5703125" style="45" bestFit="1" customWidth="1"/>
    <col min="8154" max="8154" width="11.42578125" style="45"/>
    <col min="8155" max="8155" width="11.5703125" style="45" bestFit="1" customWidth="1"/>
    <col min="8156" max="8156" width="11.42578125" style="45"/>
    <col min="8157" max="8157" width="11.5703125" style="45" bestFit="1" customWidth="1"/>
    <col min="8158" max="8158" width="11.42578125" style="45"/>
    <col min="8159" max="8159" width="11.5703125" style="45" bestFit="1" customWidth="1"/>
    <col min="8160" max="8160" width="11.42578125" style="45"/>
    <col min="8161" max="8161" width="11.5703125" style="45" bestFit="1" customWidth="1"/>
    <col min="8162" max="8162" width="11.42578125" style="45"/>
    <col min="8163" max="8163" width="11.5703125" style="45" bestFit="1" customWidth="1"/>
    <col min="8164" max="8164" width="11.42578125" style="45"/>
    <col min="8165" max="8165" width="11.5703125" style="45" bestFit="1" customWidth="1"/>
    <col min="8166" max="8166" width="11.42578125" style="45"/>
    <col min="8167" max="8167" width="11.5703125" style="45" bestFit="1" customWidth="1"/>
    <col min="8168" max="8168" width="11.42578125" style="45"/>
    <col min="8169" max="8169" width="11.5703125" style="45" bestFit="1" customWidth="1"/>
    <col min="8170" max="8170" width="11.42578125" style="45"/>
    <col min="8171" max="8171" width="11.5703125" style="45" bestFit="1" customWidth="1"/>
    <col min="8172" max="8172" width="11.42578125" style="45"/>
    <col min="8173" max="8173" width="11.5703125" style="45" bestFit="1" customWidth="1"/>
    <col min="8174" max="8174" width="11.42578125" style="45"/>
    <col min="8175" max="8175" width="11.5703125" style="45" bestFit="1" customWidth="1"/>
    <col min="8176" max="8176" width="11.42578125" style="45"/>
    <col min="8177" max="8177" width="11.5703125" style="45" bestFit="1" customWidth="1"/>
    <col min="8178" max="8178" width="11.42578125" style="45"/>
    <col min="8179" max="8179" width="11.5703125" style="45" bestFit="1" customWidth="1"/>
    <col min="8180" max="8180" width="11.42578125" style="45"/>
    <col min="8181" max="8181" width="11.5703125" style="45" bestFit="1" customWidth="1"/>
    <col min="8182" max="8182" width="11.42578125" style="45"/>
    <col min="8183" max="8183" width="11.5703125" style="45" bestFit="1" customWidth="1"/>
    <col min="8184" max="8184" width="11.42578125" style="45"/>
    <col min="8185" max="8185" width="11.5703125" style="45" bestFit="1" customWidth="1"/>
    <col min="8186" max="8186" width="11.42578125" style="45"/>
    <col min="8187" max="8187" width="11.5703125" style="45" bestFit="1" customWidth="1"/>
    <col min="8188" max="8188" width="11.42578125" style="45"/>
    <col min="8189" max="8189" width="11.5703125" style="45" bestFit="1" customWidth="1"/>
    <col min="8190" max="8190" width="11.42578125" style="45"/>
    <col min="8191" max="8191" width="11.5703125" style="45" bestFit="1" customWidth="1"/>
    <col min="8192" max="8192" width="11.42578125" style="45"/>
    <col min="8193" max="8193" width="11.5703125" style="45" bestFit="1" customWidth="1"/>
    <col min="8194" max="8194" width="11.42578125" style="45"/>
    <col min="8195" max="8195" width="11.5703125" style="45" bestFit="1" customWidth="1"/>
    <col min="8196" max="8196" width="11.42578125" style="45"/>
    <col min="8197" max="8197" width="11.5703125" style="45" bestFit="1" customWidth="1"/>
    <col min="8198" max="8198" width="11.42578125" style="45"/>
    <col min="8199" max="8199" width="11.5703125" style="45" bestFit="1" customWidth="1"/>
    <col min="8200" max="8200" width="11.42578125" style="45"/>
    <col min="8201" max="8201" width="11.5703125" style="45" bestFit="1" customWidth="1"/>
    <col min="8202" max="8202" width="11.42578125" style="45"/>
    <col min="8203" max="8203" width="11.5703125" style="45" bestFit="1" customWidth="1"/>
    <col min="8204" max="8204" width="11.42578125" style="45"/>
    <col min="8205" max="8205" width="11.5703125" style="45" bestFit="1" customWidth="1"/>
    <col min="8206" max="8206" width="11.42578125" style="45"/>
    <col min="8207" max="8207" width="11.5703125" style="45" bestFit="1" customWidth="1"/>
    <col min="8208" max="8208" width="11.42578125" style="45"/>
    <col min="8209" max="8209" width="11.5703125" style="45" bestFit="1" customWidth="1"/>
    <col min="8210" max="8210" width="11.42578125" style="45"/>
    <col min="8211" max="8211" width="11.5703125" style="45" bestFit="1" customWidth="1"/>
    <col min="8212" max="8212" width="11.42578125" style="45"/>
    <col min="8213" max="8213" width="11.5703125" style="45" bestFit="1" customWidth="1"/>
    <col min="8214" max="8214" width="11.42578125" style="45"/>
    <col min="8215" max="8215" width="11.5703125" style="45" bestFit="1" customWidth="1"/>
    <col min="8216" max="8216" width="11.42578125" style="45"/>
    <col min="8217" max="8217" width="11.5703125" style="45" bestFit="1" customWidth="1"/>
    <col min="8218" max="8218" width="11.42578125" style="45"/>
    <col min="8219" max="8219" width="11.5703125" style="45" bestFit="1" customWidth="1"/>
    <col min="8220" max="8220" width="11.42578125" style="45"/>
    <col min="8221" max="8221" width="11.5703125" style="45" bestFit="1" customWidth="1"/>
    <col min="8222" max="8222" width="11.42578125" style="45"/>
    <col min="8223" max="8223" width="11.5703125" style="45" bestFit="1" customWidth="1"/>
    <col min="8224" max="8224" width="11.42578125" style="45"/>
    <col min="8225" max="8225" width="11.5703125" style="45" bestFit="1" customWidth="1"/>
    <col min="8226" max="8226" width="11.42578125" style="45"/>
    <col min="8227" max="8227" width="11.5703125" style="45" bestFit="1" customWidth="1"/>
    <col min="8228" max="8228" width="11.42578125" style="45"/>
    <col min="8229" max="8229" width="11.5703125" style="45" bestFit="1" customWidth="1"/>
    <col min="8230" max="8230" width="11.42578125" style="45"/>
    <col min="8231" max="8231" width="11.5703125" style="45" bestFit="1" customWidth="1"/>
    <col min="8232" max="8232" width="11.42578125" style="45"/>
    <col min="8233" max="8233" width="11.5703125" style="45" bestFit="1" customWidth="1"/>
    <col min="8234" max="8234" width="11.42578125" style="45"/>
    <col min="8235" max="8235" width="11.5703125" style="45" bestFit="1" customWidth="1"/>
    <col min="8236" max="8236" width="11.42578125" style="45"/>
    <col min="8237" max="8237" width="11.5703125" style="45" bestFit="1" customWidth="1"/>
    <col min="8238" max="8238" width="11.42578125" style="45"/>
    <col min="8239" max="8239" width="11.5703125" style="45" bestFit="1" customWidth="1"/>
    <col min="8240" max="8240" width="11.42578125" style="45"/>
    <col min="8241" max="8241" width="11.5703125" style="45" bestFit="1" customWidth="1"/>
    <col min="8242" max="8242" width="11.42578125" style="45"/>
    <col min="8243" max="8243" width="11.5703125" style="45" bestFit="1" customWidth="1"/>
    <col min="8244" max="8244" width="11.42578125" style="45"/>
    <col min="8245" max="8245" width="11.5703125" style="45" bestFit="1" customWidth="1"/>
    <col min="8246" max="8246" width="11.42578125" style="45"/>
    <col min="8247" max="8247" width="11.5703125" style="45" bestFit="1" customWidth="1"/>
    <col min="8248" max="8248" width="11.42578125" style="45"/>
    <col min="8249" max="8249" width="11.5703125" style="45" bestFit="1" customWidth="1"/>
    <col min="8250" max="8250" width="11.42578125" style="45"/>
    <col min="8251" max="8251" width="11.5703125" style="45" bestFit="1" customWidth="1"/>
    <col min="8252" max="8252" width="11.42578125" style="45"/>
    <col min="8253" max="8253" width="11.5703125" style="45" bestFit="1" customWidth="1"/>
    <col min="8254" max="8254" width="11.42578125" style="45"/>
    <col min="8255" max="8255" width="11.5703125" style="45" bestFit="1" customWidth="1"/>
    <col min="8256" max="8256" width="11.42578125" style="45"/>
    <col min="8257" max="8257" width="11.5703125" style="45" bestFit="1" customWidth="1"/>
    <col min="8258" max="8258" width="11.42578125" style="45"/>
    <col min="8259" max="8259" width="11.5703125" style="45" bestFit="1" customWidth="1"/>
    <col min="8260" max="8260" width="11.42578125" style="45"/>
    <col min="8261" max="8261" width="11.5703125" style="45" bestFit="1" customWidth="1"/>
    <col min="8262" max="8262" width="11.42578125" style="45"/>
    <col min="8263" max="8263" width="11.5703125" style="45" bestFit="1" customWidth="1"/>
    <col min="8264" max="8264" width="11.42578125" style="45"/>
    <col min="8265" max="8265" width="11.5703125" style="45" bestFit="1" customWidth="1"/>
    <col min="8266" max="8266" width="11.42578125" style="45"/>
    <col min="8267" max="8267" width="11.5703125" style="45" bestFit="1" customWidth="1"/>
    <col min="8268" max="8268" width="11.42578125" style="45"/>
    <col min="8269" max="8269" width="11.5703125" style="45" bestFit="1" customWidth="1"/>
    <col min="8270" max="8270" width="11.42578125" style="45"/>
    <col min="8271" max="8271" width="11.5703125" style="45" bestFit="1" customWidth="1"/>
    <col min="8272" max="8272" width="11.42578125" style="45"/>
    <col min="8273" max="8273" width="11.5703125" style="45" bestFit="1" customWidth="1"/>
    <col min="8274" max="8274" width="11.42578125" style="45"/>
    <col min="8275" max="8275" width="11.5703125" style="45" bestFit="1" customWidth="1"/>
    <col min="8276" max="8276" width="11.42578125" style="45"/>
    <col min="8277" max="8277" width="11.5703125" style="45" bestFit="1" customWidth="1"/>
    <col min="8278" max="8278" width="11.42578125" style="45"/>
    <col min="8279" max="8279" width="11.5703125" style="45" bestFit="1" customWidth="1"/>
    <col min="8280" max="8280" width="11.42578125" style="45"/>
    <col min="8281" max="8281" width="11.5703125" style="45" bestFit="1" customWidth="1"/>
    <col min="8282" max="8282" width="11.42578125" style="45"/>
    <col min="8283" max="8283" width="11.5703125" style="45" bestFit="1" customWidth="1"/>
    <col min="8284" max="8284" width="11.42578125" style="45"/>
    <col min="8285" max="8285" width="11.5703125" style="45" bestFit="1" customWidth="1"/>
    <col min="8286" max="8286" width="11.42578125" style="45"/>
    <col min="8287" max="8287" width="11.5703125" style="45" bestFit="1" customWidth="1"/>
    <col min="8288" max="8288" width="11.42578125" style="45"/>
    <col min="8289" max="8289" width="11.5703125" style="45" bestFit="1" customWidth="1"/>
    <col min="8290" max="8290" width="11.42578125" style="45"/>
    <col min="8291" max="8291" width="11.5703125" style="45" bestFit="1" customWidth="1"/>
    <col min="8292" max="8292" width="11.42578125" style="45"/>
    <col min="8293" max="8293" width="11.5703125" style="45" bestFit="1" customWidth="1"/>
    <col min="8294" max="8294" width="11.42578125" style="45"/>
    <col min="8295" max="8295" width="11.5703125" style="45" bestFit="1" customWidth="1"/>
    <col min="8296" max="8296" width="11.42578125" style="45"/>
    <col min="8297" max="8297" width="11.5703125" style="45" bestFit="1" customWidth="1"/>
    <col min="8298" max="8298" width="11.42578125" style="45"/>
    <col min="8299" max="8299" width="11.5703125" style="45" bestFit="1" customWidth="1"/>
    <col min="8300" max="8300" width="11.42578125" style="45"/>
    <col min="8301" max="8301" width="11.5703125" style="45" bestFit="1" customWidth="1"/>
    <col min="8302" max="8302" width="11.42578125" style="45"/>
    <col min="8303" max="8303" width="11.5703125" style="45" bestFit="1" customWidth="1"/>
    <col min="8304" max="8304" width="11.42578125" style="45"/>
    <col min="8305" max="8305" width="11.5703125" style="45" bestFit="1" customWidth="1"/>
    <col min="8306" max="8306" width="11.42578125" style="45"/>
    <col min="8307" max="8307" width="11.5703125" style="45" bestFit="1" customWidth="1"/>
    <col min="8308" max="8308" width="11.42578125" style="45"/>
    <col min="8309" max="8309" width="11.5703125" style="45" bestFit="1" customWidth="1"/>
    <col min="8310" max="8310" width="11.42578125" style="45"/>
    <col min="8311" max="8311" width="11.5703125" style="45" bestFit="1" customWidth="1"/>
    <col min="8312" max="8312" width="11.42578125" style="45"/>
    <col min="8313" max="8313" width="11.5703125" style="45" bestFit="1" customWidth="1"/>
    <col min="8314" max="8314" width="11.42578125" style="45"/>
    <col min="8315" max="8315" width="11.5703125" style="45" bestFit="1" customWidth="1"/>
    <col min="8316" max="8316" width="11.42578125" style="45"/>
    <col min="8317" max="8317" width="11.5703125" style="45" bestFit="1" customWidth="1"/>
    <col min="8318" max="8318" width="11.42578125" style="45"/>
    <col min="8319" max="8319" width="11.5703125" style="45" bestFit="1" customWidth="1"/>
    <col min="8320" max="8320" width="11.42578125" style="45"/>
    <col min="8321" max="8321" width="11.5703125" style="45" bestFit="1" customWidth="1"/>
    <col min="8322" max="8322" width="11.42578125" style="45"/>
    <col min="8323" max="8323" width="11.5703125" style="45" bestFit="1" customWidth="1"/>
    <col min="8324" max="8324" width="11.42578125" style="45"/>
    <col min="8325" max="8325" width="11.5703125" style="45" bestFit="1" customWidth="1"/>
    <col min="8326" max="8326" width="11.42578125" style="45"/>
    <col min="8327" max="8327" width="11.5703125" style="45" bestFit="1" customWidth="1"/>
    <col min="8328" max="8328" width="11.42578125" style="45"/>
    <col min="8329" max="8329" width="11.5703125" style="45" bestFit="1" customWidth="1"/>
    <col min="8330" max="8330" width="11.42578125" style="45"/>
    <col min="8331" max="8331" width="11.5703125" style="45" bestFit="1" customWidth="1"/>
    <col min="8332" max="8332" width="11.42578125" style="45"/>
    <col min="8333" max="8333" width="11.5703125" style="45" bestFit="1" customWidth="1"/>
    <col min="8334" max="8334" width="11.42578125" style="45"/>
    <col min="8335" max="8335" width="11.5703125" style="45" bestFit="1" customWidth="1"/>
    <col min="8336" max="8336" width="11.42578125" style="45"/>
    <col min="8337" max="8337" width="11.5703125" style="45" bestFit="1" customWidth="1"/>
    <col min="8338" max="8338" width="11.42578125" style="45"/>
    <col min="8339" max="8339" width="11.5703125" style="45" bestFit="1" customWidth="1"/>
    <col min="8340" max="8340" width="11.42578125" style="45"/>
    <col min="8341" max="8341" width="11.5703125" style="45" bestFit="1" customWidth="1"/>
    <col min="8342" max="8342" width="11.42578125" style="45"/>
    <col min="8343" max="8343" width="11.5703125" style="45" bestFit="1" customWidth="1"/>
    <col min="8344" max="8344" width="11.42578125" style="45"/>
    <col min="8345" max="8345" width="11.5703125" style="45" bestFit="1" customWidth="1"/>
    <col min="8346" max="8346" width="11.42578125" style="45"/>
    <col min="8347" max="8347" width="11.5703125" style="45" bestFit="1" customWidth="1"/>
    <col min="8348" max="8348" width="11.42578125" style="45"/>
    <col min="8349" max="8349" width="11.5703125" style="45" bestFit="1" customWidth="1"/>
    <col min="8350" max="8350" width="11.42578125" style="45"/>
    <col min="8351" max="8351" width="11.5703125" style="45" bestFit="1" customWidth="1"/>
    <col min="8352" max="8352" width="11.42578125" style="45"/>
    <col min="8353" max="8353" width="11.5703125" style="45" bestFit="1" customWidth="1"/>
    <col min="8354" max="8354" width="11.42578125" style="45"/>
    <col min="8355" max="8355" width="11.5703125" style="45" bestFit="1" customWidth="1"/>
    <col min="8356" max="8356" width="11.42578125" style="45"/>
    <col min="8357" max="8357" width="11.5703125" style="45" bestFit="1" customWidth="1"/>
    <col min="8358" max="8358" width="11.42578125" style="45"/>
    <col min="8359" max="8359" width="11.5703125" style="45" bestFit="1" customWidth="1"/>
    <col min="8360" max="8360" width="11.42578125" style="45"/>
    <col min="8361" max="8361" width="11.5703125" style="45" bestFit="1" customWidth="1"/>
    <col min="8362" max="8362" width="11.42578125" style="45"/>
    <col min="8363" max="8363" width="11.5703125" style="45" bestFit="1" customWidth="1"/>
    <col min="8364" max="8364" width="11.42578125" style="45"/>
    <col min="8365" max="8365" width="11.5703125" style="45" bestFit="1" customWidth="1"/>
    <col min="8366" max="8366" width="11.42578125" style="45"/>
    <col min="8367" max="8367" width="11.5703125" style="45" bestFit="1" customWidth="1"/>
    <col min="8368" max="8368" width="11.42578125" style="45"/>
    <col min="8369" max="8369" width="11.5703125" style="45" bestFit="1" customWidth="1"/>
    <col min="8370" max="8370" width="11.42578125" style="45"/>
    <col min="8371" max="8371" width="11.5703125" style="45" bestFit="1" customWidth="1"/>
    <col min="8372" max="8372" width="11.42578125" style="45"/>
    <col min="8373" max="8373" width="11.5703125" style="45" bestFit="1" customWidth="1"/>
    <col min="8374" max="8374" width="11.42578125" style="45"/>
    <col min="8375" max="8375" width="11.5703125" style="45" bestFit="1" customWidth="1"/>
    <col min="8376" max="8376" width="11.42578125" style="45"/>
    <col min="8377" max="8377" width="11.5703125" style="45" bestFit="1" customWidth="1"/>
    <col min="8378" max="8378" width="11.42578125" style="45"/>
    <col min="8379" max="8379" width="11.5703125" style="45" bestFit="1" customWidth="1"/>
    <col min="8380" max="8380" width="11.42578125" style="45"/>
    <col min="8381" max="8381" width="11.5703125" style="45" bestFit="1" customWidth="1"/>
    <col min="8382" max="8382" width="11.42578125" style="45"/>
    <col min="8383" max="8383" width="11.5703125" style="45" bestFit="1" customWidth="1"/>
    <col min="8384" max="8384" width="11.42578125" style="45"/>
    <col min="8385" max="8385" width="11.5703125" style="45" bestFit="1" customWidth="1"/>
    <col min="8386" max="8386" width="11.42578125" style="45"/>
    <col min="8387" max="8387" width="11.5703125" style="45" bestFit="1" customWidth="1"/>
    <col min="8388" max="8388" width="11.42578125" style="45"/>
    <col min="8389" max="8389" width="11.5703125" style="45" bestFit="1" customWidth="1"/>
    <col min="8390" max="8390" width="11.42578125" style="45"/>
    <col min="8391" max="8391" width="11.5703125" style="45" bestFit="1" customWidth="1"/>
    <col min="8392" max="8392" width="11.42578125" style="45"/>
    <col min="8393" max="8393" width="11.5703125" style="45" bestFit="1" customWidth="1"/>
    <col min="8394" max="8394" width="11.42578125" style="45"/>
    <col min="8395" max="8395" width="11.5703125" style="45" bestFit="1" customWidth="1"/>
    <col min="8396" max="8396" width="11.42578125" style="45"/>
    <col min="8397" max="8397" width="11.5703125" style="45" bestFit="1" customWidth="1"/>
    <col min="8398" max="8398" width="11.42578125" style="45"/>
    <col min="8399" max="8399" width="11.5703125" style="45" bestFit="1" customWidth="1"/>
    <col min="8400" max="8400" width="11.42578125" style="45"/>
    <col min="8401" max="8401" width="11.5703125" style="45" bestFit="1" customWidth="1"/>
    <col min="8402" max="8402" width="11.42578125" style="45"/>
    <col min="8403" max="8403" width="11.5703125" style="45" bestFit="1" customWidth="1"/>
    <col min="8404" max="8404" width="11.42578125" style="45"/>
    <col min="8405" max="8405" width="11.5703125" style="45" bestFit="1" customWidth="1"/>
    <col min="8406" max="8406" width="11.42578125" style="45"/>
    <col min="8407" max="8407" width="11.5703125" style="45" bestFit="1" customWidth="1"/>
    <col min="8408" max="8408" width="11.42578125" style="45"/>
    <col min="8409" max="8409" width="11.5703125" style="45" bestFit="1" customWidth="1"/>
    <col min="8410" max="8410" width="11.42578125" style="45"/>
    <col min="8411" max="8411" width="11.5703125" style="45" bestFit="1" customWidth="1"/>
    <col min="8412" max="8412" width="11.42578125" style="45"/>
    <col min="8413" max="8413" width="11.5703125" style="45" bestFit="1" customWidth="1"/>
    <col min="8414" max="8414" width="11.42578125" style="45"/>
    <col min="8415" max="8415" width="11.5703125" style="45" bestFit="1" customWidth="1"/>
    <col min="8416" max="8416" width="11.42578125" style="45"/>
    <col min="8417" max="8417" width="11.5703125" style="45" bestFit="1" customWidth="1"/>
    <col min="8418" max="8418" width="11.42578125" style="45"/>
    <col min="8419" max="8419" width="11.5703125" style="45" bestFit="1" customWidth="1"/>
    <col min="8420" max="8420" width="11.42578125" style="45"/>
    <col min="8421" max="8421" width="11.5703125" style="45" bestFit="1" customWidth="1"/>
    <col min="8422" max="8422" width="11.42578125" style="45"/>
    <col min="8423" max="8423" width="11.5703125" style="45" bestFit="1" customWidth="1"/>
    <col min="8424" max="8424" width="11.42578125" style="45"/>
    <col min="8425" max="8425" width="11.5703125" style="45" bestFit="1" customWidth="1"/>
    <col min="8426" max="8426" width="11.42578125" style="45"/>
    <col min="8427" max="8427" width="11.5703125" style="45" bestFit="1" customWidth="1"/>
    <col min="8428" max="8428" width="11.42578125" style="45"/>
    <col min="8429" max="8429" width="11.5703125" style="45" bestFit="1" customWidth="1"/>
    <col min="8430" max="8430" width="11.42578125" style="45"/>
    <col min="8431" max="8431" width="11.5703125" style="45" bestFit="1" customWidth="1"/>
    <col min="8432" max="8432" width="11.42578125" style="45"/>
    <col min="8433" max="8433" width="11.5703125" style="45" bestFit="1" customWidth="1"/>
    <col min="8434" max="8434" width="11.42578125" style="45"/>
    <col min="8435" max="8435" width="11.5703125" style="45" bestFit="1" customWidth="1"/>
    <col min="8436" max="8436" width="11.42578125" style="45"/>
    <col min="8437" max="8437" width="11.5703125" style="45" bestFit="1" customWidth="1"/>
    <col min="8438" max="8438" width="11.42578125" style="45"/>
    <col min="8439" max="8439" width="11.5703125" style="45" bestFit="1" customWidth="1"/>
    <col min="8440" max="8440" width="11.42578125" style="45"/>
    <col min="8441" max="8441" width="11.5703125" style="45" bestFit="1" customWidth="1"/>
    <col min="8442" max="8442" width="11.42578125" style="45"/>
    <col min="8443" max="8443" width="11.5703125" style="45" bestFit="1" customWidth="1"/>
    <col min="8444" max="8444" width="11.42578125" style="45"/>
    <col min="8445" max="8445" width="11.5703125" style="45" bestFit="1" customWidth="1"/>
    <col min="8446" max="8446" width="11.42578125" style="45"/>
    <col min="8447" max="8447" width="11.5703125" style="45" bestFit="1" customWidth="1"/>
    <col min="8448" max="8448" width="11.42578125" style="45"/>
    <col min="8449" max="8449" width="11.5703125" style="45" bestFit="1" customWidth="1"/>
    <col min="8450" max="8450" width="11.42578125" style="45"/>
    <col min="8451" max="8451" width="11.5703125" style="45" bestFit="1" customWidth="1"/>
    <col min="8452" max="8452" width="11.42578125" style="45"/>
    <col min="8453" max="8453" width="11.5703125" style="45" bestFit="1" customWidth="1"/>
    <col min="8454" max="8454" width="11.42578125" style="45"/>
    <col min="8455" max="8455" width="11.5703125" style="45" bestFit="1" customWidth="1"/>
    <col min="8456" max="8456" width="11.42578125" style="45"/>
    <col min="8457" max="8457" width="11.5703125" style="45" bestFit="1" customWidth="1"/>
    <col min="8458" max="8458" width="11.42578125" style="45"/>
    <col min="8459" max="8459" width="11.5703125" style="45" bestFit="1" customWidth="1"/>
    <col min="8460" max="8460" width="11.42578125" style="45"/>
    <col min="8461" max="8461" width="11.5703125" style="45" bestFit="1" customWidth="1"/>
    <col min="8462" max="8462" width="11.42578125" style="45"/>
    <col min="8463" max="8463" width="11.5703125" style="45" bestFit="1" customWidth="1"/>
    <col min="8464" max="8464" width="11.42578125" style="45"/>
    <col min="8465" max="8465" width="11.5703125" style="45" bestFit="1" customWidth="1"/>
    <col min="8466" max="8466" width="11.42578125" style="45"/>
    <col min="8467" max="8467" width="11.5703125" style="45" bestFit="1" customWidth="1"/>
    <col min="8468" max="8468" width="11.42578125" style="45"/>
    <col min="8469" max="8469" width="11.5703125" style="45" bestFit="1" customWidth="1"/>
    <col min="8470" max="8470" width="11.42578125" style="45"/>
    <col min="8471" max="8471" width="11.5703125" style="45" bestFit="1" customWidth="1"/>
    <col min="8472" max="8472" width="11.42578125" style="45"/>
    <col min="8473" max="8473" width="11.5703125" style="45" bestFit="1" customWidth="1"/>
    <col min="8474" max="8474" width="11.42578125" style="45"/>
    <col min="8475" max="8475" width="11.5703125" style="45" bestFit="1" customWidth="1"/>
    <col min="8476" max="8476" width="11.42578125" style="45"/>
    <col min="8477" max="8477" width="11.5703125" style="45" bestFit="1" customWidth="1"/>
    <col min="8478" max="8478" width="11.42578125" style="45"/>
    <col min="8479" max="8479" width="11.5703125" style="45" bestFit="1" customWidth="1"/>
    <col min="8480" max="8480" width="11.42578125" style="45"/>
    <col min="8481" max="8481" width="11.5703125" style="45" bestFit="1" customWidth="1"/>
    <col min="8482" max="8482" width="11.42578125" style="45"/>
    <col min="8483" max="8483" width="11.5703125" style="45" bestFit="1" customWidth="1"/>
    <col min="8484" max="8484" width="11.42578125" style="45"/>
    <col min="8485" max="8485" width="11.5703125" style="45" bestFit="1" customWidth="1"/>
    <col min="8486" max="8486" width="11.42578125" style="45"/>
    <col min="8487" max="8487" width="11.5703125" style="45" bestFit="1" customWidth="1"/>
    <col min="8488" max="8488" width="11.42578125" style="45"/>
    <col min="8489" max="8489" width="11.5703125" style="45" bestFit="1" customWidth="1"/>
    <col min="8490" max="8490" width="11.42578125" style="45"/>
    <col min="8491" max="8491" width="11.5703125" style="45" bestFit="1" customWidth="1"/>
    <col min="8492" max="8492" width="11.42578125" style="45"/>
    <col min="8493" max="8493" width="11.5703125" style="45" bestFit="1" customWidth="1"/>
    <col min="8494" max="8494" width="11.42578125" style="45"/>
    <col min="8495" max="8495" width="11.5703125" style="45" bestFit="1" customWidth="1"/>
    <col min="8496" max="8496" width="11.42578125" style="45"/>
    <col min="8497" max="8497" width="11.5703125" style="45" bestFit="1" customWidth="1"/>
    <col min="8498" max="8498" width="11.42578125" style="45"/>
    <col min="8499" max="8499" width="11.5703125" style="45" bestFit="1" customWidth="1"/>
    <col min="8500" max="8500" width="11.42578125" style="45"/>
    <col min="8501" max="8501" width="11.5703125" style="45" bestFit="1" customWidth="1"/>
    <col min="8502" max="8502" width="11.42578125" style="45"/>
    <col min="8503" max="8503" width="11.5703125" style="45" bestFit="1" customWidth="1"/>
    <col min="8504" max="8504" width="11.42578125" style="45"/>
    <col min="8505" max="8505" width="11.5703125" style="45" bestFit="1" customWidth="1"/>
    <col min="8506" max="8506" width="11.42578125" style="45"/>
    <col min="8507" max="8507" width="11.5703125" style="45" bestFit="1" customWidth="1"/>
    <col min="8508" max="8508" width="11.42578125" style="45"/>
    <col min="8509" max="8509" width="11.5703125" style="45" bestFit="1" customWidth="1"/>
    <col min="8510" max="8510" width="11.42578125" style="45"/>
    <col min="8511" max="8511" width="11.5703125" style="45" bestFit="1" customWidth="1"/>
    <col min="8512" max="8512" width="11.42578125" style="45"/>
    <col min="8513" max="8513" width="11.5703125" style="45" bestFit="1" customWidth="1"/>
    <col min="8514" max="8514" width="11.42578125" style="45"/>
    <col min="8515" max="8515" width="11.5703125" style="45" bestFit="1" customWidth="1"/>
    <col min="8516" max="8516" width="11.42578125" style="45"/>
    <col min="8517" max="8517" width="11.5703125" style="45" bestFit="1" customWidth="1"/>
    <col min="8518" max="8518" width="11.42578125" style="45"/>
    <col min="8519" max="8519" width="11.5703125" style="45" bestFit="1" customWidth="1"/>
    <col min="8520" max="8520" width="11.42578125" style="45"/>
    <col min="8521" max="8521" width="11.5703125" style="45" bestFit="1" customWidth="1"/>
    <col min="8522" max="8522" width="11.42578125" style="45"/>
    <col min="8523" max="8523" width="11.5703125" style="45" bestFit="1" customWidth="1"/>
    <col min="8524" max="8524" width="11.42578125" style="45"/>
    <col min="8525" max="8525" width="11.5703125" style="45" bestFit="1" customWidth="1"/>
    <col min="8526" max="8526" width="11.42578125" style="45"/>
    <col min="8527" max="8527" width="11.5703125" style="45" bestFit="1" customWidth="1"/>
    <col min="8528" max="8528" width="11.42578125" style="45"/>
    <col min="8529" max="8529" width="11.5703125" style="45" bestFit="1" customWidth="1"/>
    <col min="8530" max="8530" width="11.42578125" style="45"/>
    <col min="8531" max="8531" width="11.5703125" style="45" bestFit="1" customWidth="1"/>
    <col min="8532" max="8532" width="11.42578125" style="45"/>
    <col min="8533" max="8533" width="11.5703125" style="45" bestFit="1" customWidth="1"/>
    <col min="8534" max="8534" width="11.42578125" style="45"/>
    <col min="8535" max="8535" width="11.5703125" style="45" bestFit="1" customWidth="1"/>
    <col min="8536" max="8536" width="11.42578125" style="45"/>
    <col min="8537" max="8537" width="11.5703125" style="45" bestFit="1" customWidth="1"/>
    <col min="8538" max="8538" width="11.42578125" style="45"/>
    <col min="8539" max="8539" width="11.5703125" style="45" bestFit="1" customWidth="1"/>
    <col min="8540" max="8540" width="11.42578125" style="45"/>
    <col min="8541" max="8541" width="11.5703125" style="45" bestFit="1" customWidth="1"/>
    <col min="8542" max="8542" width="11.42578125" style="45"/>
    <col min="8543" max="8543" width="11.5703125" style="45" bestFit="1" customWidth="1"/>
    <col min="8544" max="8544" width="11.42578125" style="45"/>
    <col min="8545" max="8545" width="11.5703125" style="45" bestFit="1" customWidth="1"/>
    <col min="8546" max="8546" width="11.42578125" style="45"/>
    <col min="8547" max="8547" width="11.5703125" style="45" bestFit="1" customWidth="1"/>
    <col min="8548" max="8548" width="11.42578125" style="45"/>
    <col min="8549" max="8549" width="11.5703125" style="45" bestFit="1" customWidth="1"/>
    <col min="8550" max="8550" width="11.42578125" style="45"/>
    <col min="8551" max="8551" width="11.5703125" style="45" bestFit="1" customWidth="1"/>
    <col min="8552" max="8552" width="11.42578125" style="45"/>
    <col min="8553" max="8553" width="11.5703125" style="45" bestFit="1" customWidth="1"/>
    <col min="8554" max="8554" width="11.42578125" style="45"/>
    <col min="8555" max="8555" width="11.5703125" style="45" bestFit="1" customWidth="1"/>
    <col min="8556" max="8556" width="11.42578125" style="45"/>
    <col min="8557" max="8557" width="11.5703125" style="45" bestFit="1" customWidth="1"/>
    <col min="8558" max="8558" width="11.42578125" style="45"/>
    <col min="8559" max="8559" width="11.5703125" style="45" bestFit="1" customWidth="1"/>
    <col min="8560" max="8560" width="11.42578125" style="45"/>
    <col min="8561" max="8561" width="11.5703125" style="45" bestFit="1" customWidth="1"/>
    <col min="8562" max="8562" width="11.42578125" style="45"/>
    <col min="8563" max="8563" width="11.5703125" style="45" bestFit="1" customWidth="1"/>
    <col min="8564" max="8564" width="11.42578125" style="45"/>
    <col min="8565" max="8565" width="11.5703125" style="45" bestFit="1" customWidth="1"/>
    <col min="8566" max="8566" width="11.42578125" style="45"/>
    <col min="8567" max="8567" width="11.5703125" style="45" bestFit="1" customWidth="1"/>
    <col min="8568" max="8568" width="11.42578125" style="45"/>
    <col min="8569" max="8569" width="11.5703125" style="45" bestFit="1" customWidth="1"/>
    <col min="8570" max="8570" width="11.42578125" style="45"/>
    <col min="8571" max="8571" width="11.5703125" style="45" bestFit="1" customWidth="1"/>
    <col min="8572" max="8572" width="11.42578125" style="45"/>
    <col min="8573" max="8573" width="11.5703125" style="45" bestFit="1" customWidth="1"/>
    <col min="8574" max="8574" width="11.42578125" style="45"/>
    <col min="8575" max="8575" width="11.5703125" style="45" bestFit="1" customWidth="1"/>
    <col min="8576" max="8576" width="11.42578125" style="45"/>
    <col min="8577" max="8577" width="11.5703125" style="45" bestFit="1" customWidth="1"/>
    <col min="8578" max="8578" width="11.42578125" style="45"/>
    <col min="8579" max="8579" width="11.5703125" style="45" bestFit="1" customWidth="1"/>
    <col min="8580" max="8580" width="11.42578125" style="45"/>
    <col min="8581" max="8581" width="11.5703125" style="45" bestFit="1" customWidth="1"/>
    <col min="8582" max="8582" width="11.42578125" style="45"/>
    <col min="8583" max="8583" width="11.5703125" style="45" bestFit="1" customWidth="1"/>
    <col min="8584" max="8584" width="11.42578125" style="45"/>
    <col min="8585" max="8585" width="11.5703125" style="45" bestFit="1" customWidth="1"/>
    <col min="8586" max="8586" width="11.42578125" style="45"/>
    <col min="8587" max="8587" width="11.5703125" style="45" bestFit="1" customWidth="1"/>
    <col min="8588" max="8588" width="11.42578125" style="45"/>
    <col min="8589" max="8589" width="11.5703125" style="45" bestFit="1" customWidth="1"/>
    <col min="8590" max="8590" width="11.42578125" style="45"/>
    <col min="8591" max="8591" width="11.5703125" style="45" bestFit="1" customWidth="1"/>
    <col min="8592" max="8592" width="11.42578125" style="45"/>
    <col min="8593" max="8593" width="11.5703125" style="45" bestFit="1" customWidth="1"/>
    <col min="8594" max="8594" width="11.42578125" style="45"/>
    <col min="8595" max="8595" width="11.5703125" style="45" bestFit="1" customWidth="1"/>
    <col min="8596" max="8596" width="11.42578125" style="45"/>
    <col min="8597" max="8597" width="11.5703125" style="45" bestFit="1" customWidth="1"/>
    <col min="8598" max="8598" width="11.42578125" style="45"/>
    <col min="8599" max="8599" width="11.5703125" style="45" bestFit="1" customWidth="1"/>
    <col min="8600" max="8600" width="11.42578125" style="45"/>
    <col min="8601" max="8601" width="11.5703125" style="45" bestFit="1" customWidth="1"/>
    <col min="8602" max="8602" width="11.42578125" style="45"/>
    <col min="8603" max="8603" width="11.5703125" style="45" bestFit="1" customWidth="1"/>
    <col min="8604" max="8604" width="11.42578125" style="45"/>
    <col min="8605" max="8605" width="11.5703125" style="45" bestFit="1" customWidth="1"/>
    <col min="8606" max="8606" width="11.42578125" style="45"/>
    <col min="8607" max="8607" width="11.5703125" style="45" bestFit="1" customWidth="1"/>
    <col min="8608" max="8608" width="11.42578125" style="45"/>
    <col min="8609" max="8609" width="11.5703125" style="45" bestFit="1" customWidth="1"/>
    <col min="8610" max="8610" width="11.42578125" style="45"/>
    <col min="8611" max="8611" width="11.5703125" style="45" bestFit="1" customWidth="1"/>
    <col min="8612" max="8612" width="11.42578125" style="45"/>
    <col min="8613" max="8613" width="11.5703125" style="45" bestFit="1" customWidth="1"/>
    <col min="8614" max="8614" width="11.42578125" style="45"/>
    <col min="8615" max="8615" width="11.5703125" style="45" bestFit="1" customWidth="1"/>
    <col min="8616" max="8616" width="11.42578125" style="45"/>
    <col min="8617" max="8617" width="11.5703125" style="45" bestFit="1" customWidth="1"/>
    <col min="8618" max="8618" width="11.42578125" style="45"/>
    <col min="8619" max="8619" width="11.5703125" style="45" bestFit="1" customWidth="1"/>
    <col min="8620" max="8620" width="11.42578125" style="45"/>
    <col min="8621" max="8621" width="11.5703125" style="45" bestFit="1" customWidth="1"/>
    <col min="8622" max="8622" width="11.42578125" style="45"/>
    <col min="8623" max="8623" width="11.5703125" style="45" bestFit="1" customWidth="1"/>
    <col min="8624" max="8624" width="11.42578125" style="45"/>
    <col min="8625" max="8625" width="11.5703125" style="45" bestFit="1" customWidth="1"/>
    <col min="8626" max="8626" width="11.42578125" style="45"/>
    <col min="8627" max="8627" width="11.5703125" style="45" bestFit="1" customWidth="1"/>
    <col min="8628" max="8628" width="11.42578125" style="45"/>
    <col min="8629" max="8629" width="11.5703125" style="45" bestFit="1" customWidth="1"/>
    <col min="8630" max="8630" width="11.42578125" style="45"/>
    <col min="8631" max="8631" width="11.5703125" style="45" bestFit="1" customWidth="1"/>
    <col min="8632" max="8632" width="11.42578125" style="45"/>
    <col min="8633" max="8633" width="11.5703125" style="45" bestFit="1" customWidth="1"/>
    <col min="8634" max="8634" width="11.42578125" style="45"/>
    <col min="8635" max="8635" width="11.5703125" style="45" bestFit="1" customWidth="1"/>
    <col min="8636" max="8636" width="11.42578125" style="45"/>
    <col min="8637" max="8637" width="11.5703125" style="45" bestFit="1" customWidth="1"/>
    <col min="8638" max="8638" width="11.42578125" style="45"/>
    <col min="8639" max="8639" width="11.5703125" style="45" bestFit="1" customWidth="1"/>
    <col min="8640" max="8640" width="11.42578125" style="45"/>
    <col min="8641" max="8641" width="11.5703125" style="45" bestFit="1" customWidth="1"/>
    <col min="8642" max="8642" width="11.42578125" style="45"/>
    <col min="8643" max="8643" width="11.5703125" style="45" bestFit="1" customWidth="1"/>
    <col min="8644" max="8644" width="11.42578125" style="45"/>
    <col min="8645" max="8645" width="11.5703125" style="45" bestFit="1" customWidth="1"/>
    <col min="8646" max="8646" width="11.42578125" style="45"/>
    <col min="8647" max="8647" width="11.5703125" style="45" bestFit="1" customWidth="1"/>
    <col min="8648" max="8648" width="11.42578125" style="45"/>
    <col min="8649" max="8649" width="11.5703125" style="45" bestFit="1" customWidth="1"/>
    <col min="8650" max="8650" width="11.42578125" style="45"/>
    <col min="8651" max="8651" width="11.5703125" style="45" bestFit="1" customWidth="1"/>
    <col min="8652" max="8652" width="11.42578125" style="45"/>
    <col min="8653" max="8653" width="11.5703125" style="45" bestFit="1" customWidth="1"/>
    <col min="8654" max="8654" width="11.42578125" style="45"/>
    <col min="8655" max="8655" width="11.5703125" style="45" bestFit="1" customWidth="1"/>
    <col min="8656" max="8656" width="11.42578125" style="45"/>
    <col min="8657" max="8657" width="11.5703125" style="45" bestFit="1" customWidth="1"/>
    <col min="8658" max="8658" width="11.42578125" style="45"/>
    <col min="8659" max="8659" width="11.5703125" style="45" bestFit="1" customWidth="1"/>
    <col min="8660" max="8660" width="11.42578125" style="45"/>
    <col min="8661" max="8661" width="11.5703125" style="45" bestFit="1" customWidth="1"/>
    <col min="8662" max="8662" width="11.42578125" style="45"/>
    <col min="8663" max="8663" width="11.5703125" style="45" bestFit="1" customWidth="1"/>
    <col min="8664" max="8664" width="11.42578125" style="45"/>
    <col min="8665" max="8665" width="11.5703125" style="45" bestFit="1" customWidth="1"/>
    <col min="8666" max="8666" width="11.42578125" style="45"/>
    <col min="8667" max="8667" width="11.5703125" style="45" bestFit="1" customWidth="1"/>
    <col min="8668" max="8668" width="11.42578125" style="45"/>
    <col min="8669" max="8669" width="11.5703125" style="45" bestFit="1" customWidth="1"/>
    <col min="8670" max="8670" width="11.42578125" style="45"/>
    <col min="8671" max="8671" width="11.5703125" style="45" bestFit="1" customWidth="1"/>
    <col min="8672" max="8672" width="11.42578125" style="45"/>
    <col min="8673" max="8673" width="11.5703125" style="45" bestFit="1" customWidth="1"/>
    <col min="8674" max="8674" width="11.42578125" style="45"/>
    <col min="8675" max="8675" width="11.5703125" style="45" bestFit="1" customWidth="1"/>
    <col min="8676" max="8676" width="11.42578125" style="45"/>
    <col min="8677" max="8677" width="11.5703125" style="45" bestFit="1" customWidth="1"/>
    <col min="8678" max="8678" width="11.42578125" style="45"/>
    <col min="8679" max="8679" width="11.5703125" style="45" bestFit="1" customWidth="1"/>
    <col min="8680" max="8680" width="11.42578125" style="45"/>
    <col min="8681" max="8681" width="11.5703125" style="45" bestFit="1" customWidth="1"/>
    <col min="8682" max="8682" width="11.42578125" style="45"/>
    <col min="8683" max="8683" width="11.5703125" style="45" bestFit="1" customWidth="1"/>
    <col min="8684" max="8684" width="11.42578125" style="45"/>
    <col min="8685" max="8685" width="11.5703125" style="45" bestFit="1" customWidth="1"/>
    <col min="8686" max="8686" width="11.42578125" style="45"/>
    <col min="8687" max="8687" width="11.5703125" style="45" bestFit="1" customWidth="1"/>
    <col min="8688" max="8688" width="11.42578125" style="45"/>
    <col min="8689" max="8689" width="11.5703125" style="45" bestFit="1" customWidth="1"/>
    <col min="8690" max="8690" width="11.42578125" style="45"/>
    <col min="8691" max="8691" width="11.5703125" style="45" bestFit="1" customWidth="1"/>
    <col min="8692" max="8692" width="11.42578125" style="45"/>
    <col min="8693" max="8693" width="11.5703125" style="45" bestFit="1" customWidth="1"/>
    <col min="8694" max="8694" width="11.42578125" style="45"/>
    <col min="8695" max="8695" width="11.5703125" style="45" bestFit="1" customWidth="1"/>
    <col min="8696" max="8696" width="11.42578125" style="45"/>
    <col min="8697" max="8697" width="11.5703125" style="45" bestFit="1" customWidth="1"/>
    <col min="8698" max="8698" width="11.42578125" style="45"/>
    <col min="8699" max="8699" width="11.5703125" style="45" bestFit="1" customWidth="1"/>
    <col min="8700" max="8700" width="11.42578125" style="45"/>
    <col min="8701" max="8701" width="11.5703125" style="45" bestFit="1" customWidth="1"/>
    <col min="8702" max="8702" width="11.42578125" style="45"/>
    <col min="8703" max="8703" width="11.5703125" style="45" bestFit="1" customWidth="1"/>
    <col min="8704" max="8704" width="11.42578125" style="45"/>
    <col min="8705" max="8705" width="11.5703125" style="45" bestFit="1" customWidth="1"/>
    <col min="8706" max="8706" width="11.42578125" style="45"/>
    <col min="8707" max="8707" width="11.5703125" style="45" bestFit="1" customWidth="1"/>
    <col min="8708" max="8708" width="11.42578125" style="45"/>
    <col min="8709" max="8709" width="11.5703125" style="45" bestFit="1" customWidth="1"/>
    <col min="8710" max="8710" width="11.42578125" style="45"/>
    <col min="8711" max="8711" width="11.5703125" style="45" bestFit="1" customWidth="1"/>
    <col min="8712" max="8712" width="11.42578125" style="45"/>
    <col min="8713" max="8713" width="11.5703125" style="45" bestFit="1" customWidth="1"/>
    <col min="8714" max="8714" width="11.42578125" style="45"/>
    <col min="8715" max="8715" width="11.5703125" style="45" bestFit="1" customWidth="1"/>
    <col min="8716" max="8716" width="11.42578125" style="45"/>
    <col min="8717" max="8717" width="11.5703125" style="45" bestFit="1" customWidth="1"/>
    <col min="8718" max="8718" width="11.42578125" style="45"/>
    <col min="8719" max="8719" width="11.5703125" style="45" bestFit="1" customWidth="1"/>
    <col min="8720" max="8720" width="11.42578125" style="45"/>
    <col min="8721" max="8721" width="11.5703125" style="45" bestFit="1" customWidth="1"/>
    <col min="8722" max="8722" width="11.42578125" style="45"/>
    <col min="8723" max="8723" width="11.5703125" style="45" bestFit="1" customWidth="1"/>
    <col min="8724" max="8724" width="11.42578125" style="45"/>
    <col min="8725" max="8725" width="11.5703125" style="45" bestFit="1" customWidth="1"/>
    <col min="8726" max="8726" width="11.42578125" style="45"/>
    <col min="8727" max="8727" width="11.5703125" style="45" bestFit="1" customWidth="1"/>
    <col min="8728" max="8728" width="11.42578125" style="45"/>
    <col min="8729" max="8729" width="11.5703125" style="45" bestFit="1" customWidth="1"/>
    <col min="8730" max="8730" width="11.42578125" style="45"/>
    <col min="8731" max="8731" width="11.5703125" style="45" bestFit="1" customWidth="1"/>
    <col min="8732" max="8732" width="11.42578125" style="45"/>
    <col min="8733" max="8733" width="11.5703125" style="45" bestFit="1" customWidth="1"/>
    <col min="8734" max="8734" width="11.42578125" style="45"/>
    <col min="8735" max="8735" width="11.5703125" style="45" bestFit="1" customWidth="1"/>
    <col min="8736" max="8736" width="11.42578125" style="45"/>
    <col min="8737" max="8737" width="11.5703125" style="45" bestFit="1" customWidth="1"/>
    <col min="8738" max="8738" width="11.42578125" style="45"/>
    <col min="8739" max="8739" width="11.5703125" style="45" bestFit="1" customWidth="1"/>
    <col min="8740" max="8740" width="11.42578125" style="45"/>
    <col min="8741" max="8741" width="11.5703125" style="45" bestFit="1" customWidth="1"/>
    <col min="8742" max="8742" width="11.42578125" style="45"/>
    <col min="8743" max="8743" width="11.5703125" style="45" bestFit="1" customWidth="1"/>
    <col min="8744" max="8744" width="11.42578125" style="45"/>
    <col min="8745" max="8745" width="11.5703125" style="45" bestFit="1" customWidth="1"/>
    <col min="8746" max="8746" width="11.42578125" style="45"/>
    <col min="8747" max="8747" width="11.5703125" style="45" bestFit="1" customWidth="1"/>
    <col min="8748" max="8748" width="11.42578125" style="45"/>
    <col min="8749" max="8749" width="11.5703125" style="45" bestFit="1" customWidth="1"/>
    <col min="8750" max="8750" width="11.42578125" style="45"/>
    <col min="8751" max="8751" width="11.5703125" style="45" bestFit="1" customWidth="1"/>
    <col min="8752" max="8752" width="11.42578125" style="45"/>
    <col min="8753" max="8753" width="11.5703125" style="45" bestFit="1" customWidth="1"/>
    <col min="8754" max="8754" width="11.42578125" style="45"/>
    <col min="8755" max="8755" width="11.5703125" style="45" bestFit="1" customWidth="1"/>
    <col min="8756" max="8756" width="11.42578125" style="45"/>
    <col min="8757" max="8757" width="11.5703125" style="45" bestFit="1" customWidth="1"/>
    <col min="8758" max="8758" width="11.42578125" style="45"/>
    <col min="8759" max="8759" width="11.5703125" style="45" bestFit="1" customWidth="1"/>
    <col min="8760" max="8760" width="11.42578125" style="45"/>
    <col min="8761" max="8761" width="11.5703125" style="45" bestFit="1" customWidth="1"/>
    <col min="8762" max="8762" width="11.42578125" style="45"/>
    <col min="8763" max="8763" width="11.5703125" style="45" bestFit="1" customWidth="1"/>
    <col min="8764" max="8764" width="11.42578125" style="45"/>
    <col min="8765" max="8765" width="11.5703125" style="45" bestFit="1" customWidth="1"/>
    <col min="8766" max="8766" width="11.42578125" style="45"/>
    <col min="8767" max="8767" width="11.5703125" style="45" bestFit="1" customWidth="1"/>
    <col min="8768" max="8768" width="11.42578125" style="45"/>
    <col min="8769" max="8769" width="11.5703125" style="45" bestFit="1" customWidth="1"/>
    <col min="8770" max="8770" width="11.42578125" style="45"/>
    <col min="8771" max="8771" width="11.5703125" style="45" bestFit="1" customWidth="1"/>
    <col min="8772" max="8772" width="11.42578125" style="45"/>
    <col min="8773" max="8773" width="11.5703125" style="45" bestFit="1" customWidth="1"/>
    <col min="8774" max="8774" width="11.42578125" style="45"/>
    <col min="8775" max="8775" width="11.5703125" style="45" bestFit="1" customWidth="1"/>
    <col min="8776" max="8776" width="11.42578125" style="45"/>
    <col min="8777" max="8777" width="11.5703125" style="45" bestFit="1" customWidth="1"/>
    <col min="8778" max="8778" width="11.42578125" style="45"/>
    <col min="8779" max="8779" width="11.5703125" style="45" bestFit="1" customWidth="1"/>
    <col min="8780" max="8780" width="11.42578125" style="45"/>
    <col min="8781" max="8781" width="11.5703125" style="45" bestFit="1" customWidth="1"/>
    <col min="8782" max="8782" width="11.42578125" style="45"/>
    <col min="8783" max="8783" width="11.5703125" style="45" bestFit="1" customWidth="1"/>
    <col min="8784" max="8784" width="11.42578125" style="45"/>
    <col min="8785" max="8785" width="11.5703125" style="45" bestFit="1" customWidth="1"/>
    <col min="8786" max="8786" width="11.42578125" style="45"/>
    <col min="8787" max="8787" width="11.5703125" style="45" bestFit="1" customWidth="1"/>
    <col min="8788" max="8788" width="11.42578125" style="45"/>
    <col min="8789" max="8789" width="11.5703125" style="45" bestFit="1" customWidth="1"/>
    <col min="8790" max="8790" width="11.42578125" style="45"/>
    <col min="8791" max="8791" width="11.5703125" style="45" bestFit="1" customWidth="1"/>
    <col min="8792" max="8792" width="11.42578125" style="45"/>
    <col min="8793" max="8793" width="11.5703125" style="45" bestFit="1" customWidth="1"/>
    <col min="8794" max="8794" width="11.42578125" style="45"/>
    <col min="8795" max="8795" width="11.5703125" style="45" bestFit="1" customWidth="1"/>
    <col min="8796" max="8796" width="11.42578125" style="45"/>
    <col min="8797" max="8797" width="11.5703125" style="45" bestFit="1" customWidth="1"/>
    <col min="8798" max="8798" width="11.42578125" style="45"/>
    <col min="8799" max="8799" width="11.5703125" style="45" bestFit="1" customWidth="1"/>
    <col min="8800" max="8800" width="11.42578125" style="45"/>
    <col min="8801" max="8801" width="11.5703125" style="45" bestFit="1" customWidth="1"/>
    <col min="8802" max="8802" width="11.42578125" style="45"/>
    <col min="8803" max="8803" width="11.5703125" style="45" bestFit="1" customWidth="1"/>
    <col min="8804" max="8804" width="11.42578125" style="45"/>
    <col min="8805" max="8805" width="11.5703125" style="45" bestFit="1" customWidth="1"/>
    <col min="8806" max="8806" width="11.42578125" style="45"/>
    <col min="8807" max="8807" width="11.5703125" style="45" bestFit="1" customWidth="1"/>
    <col min="8808" max="8808" width="11.42578125" style="45"/>
    <col min="8809" max="8809" width="11.5703125" style="45" bestFit="1" customWidth="1"/>
    <col min="8810" max="8810" width="11.42578125" style="45"/>
    <col min="8811" max="8811" width="11.5703125" style="45" bestFit="1" customWidth="1"/>
    <col min="8812" max="8812" width="11.42578125" style="45"/>
    <col min="8813" max="8813" width="11.5703125" style="45" bestFit="1" customWidth="1"/>
    <col min="8814" max="8814" width="11.42578125" style="45"/>
    <col min="8815" max="8815" width="11.5703125" style="45" bestFit="1" customWidth="1"/>
    <col min="8816" max="8816" width="11.42578125" style="45"/>
    <col min="8817" max="8817" width="11.5703125" style="45" bestFit="1" customWidth="1"/>
    <col min="8818" max="8818" width="11.42578125" style="45"/>
    <col min="8819" max="8819" width="11.5703125" style="45" bestFit="1" customWidth="1"/>
    <col min="8820" max="8820" width="11.42578125" style="45"/>
    <col min="8821" max="8821" width="11.5703125" style="45" bestFit="1" customWidth="1"/>
    <col min="8822" max="8822" width="11.42578125" style="45"/>
    <col min="8823" max="8823" width="11.5703125" style="45" bestFit="1" customWidth="1"/>
    <col min="8824" max="8824" width="11.42578125" style="45"/>
    <col min="8825" max="8825" width="11.5703125" style="45" bestFit="1" customWidth="1"/>
    <col min="8826" max="8826" width="11.42578125" style="45"/>
    <col min="8827" max="8827" width="11.5703125" style="45" bestFit="1" customWidth="1"/>
    <col min="8828" max="8828" width="11.42578125" style="45"/>
    <col min="8829" max="8829" width="11.5703125" style="45" bestFit="1" customWidth="1"/>
    <col min="8830" max="8830" width="11.42578125" style="45"/>
    <col min="8831" max="8831" width="11.5703125" style="45" bestFit="1" customWidth="1"/>
    <col min="8832" max="8832" width="11.42578125" style="45"/>
    <col min="8833" max="8833" width="11.5703125" style="45" bestFit="1" customWidth="1"/>
    <col min="8834" max="8834" width="11.42578125" style="45"/>
    <col min="8835" max="8835" width="11.5703125" style="45" bestFit="1" customWidth="1"/>
    <col min="8836" max="8836" width="11.42578125" style="45"/>
    <col min="8837" max="8837" width="11.5703125" style="45" bestFit="1" customWidth="1"/>
    <col min="8838" max="8838" width="11.42578125" style="45"/>
    <col min="8839" max="8839" width="11.5703125" style="45" bestFit="1" customWidth="1"/>
    <col min="8840" max="8840" width="11.42578125" style="45"/>
    <col min="8841" max="8841" width="11.5703125" style="45" bestFit="1" customWidth="1"/>
    <col min="8842" max="8842" width="11.42578125" style="45"/>
    <col min="8843" max="8843" width="11.5703125" style="45" bestFit="1" customWidth="1"/>
    <col min="8844" max="8844" width="11.42578125" style="45"/>
    <col min="8845" max="8845" width="11.5703125" style="45" bestFit="1" customWidth="1"/>
    <col min="8846" max="8846" width="11.42578125" style="45"/>
    <col min="8847" max="8847" width="11.5703125" style="45" bestFit="1" customWidth="1"/>
    <col min="8848" max="8848" width="11.42578125" style="45"/>
    <col min="8849" max="8849" width="11.5703125" style="45" bestFit="1" customWidth="1"/>
    <col min="8850" max="8850" width="11.42578125" style="45"/>
    <col min="8851" max="8851" width="11.5703125" style="45" bestFit="1" customWidth="1"/>
    <col min="8852" max="8852" width="11.42578125" style="45"/>
    <col min="8853" max="8853" width="11.5703125" style="45" bestFit="1" customWidth="1"/>
    <col min="8854" max="8854" width="11.42578125" style="45"/>
    <col min="8855" max="8855" width="11.5703125" style="45" bestFit="1" customWidth="1"/>
    <col min="8856" max="8856" width="11.42578125" style="45"/>
    <col min="8857" max="8857" width="11.5703125" style="45" bestFit="1" customWidth="1"/>
    <col min="8858" max="8858" width="11.42578125" style="45"/>
    <col min="8859" max="8859" width="11.5703125" style="45" bestFit="1" customWidth="1"/>
    <col min="8860" max="8860" width="11.42578125" style="45"/>
    <col min="8861" max="8861" width="11.5703125" style="45" bestFit="1" customWidth="1"/>
    <col min="8862" max="8862" width="11.42578125" style="45"/>
    <col min="8863" max="8863" width="11.5703125" style="45" bestFit="1" customWidth="1"/>
    <col min="8864" max="8864" width="11.42578125" style="45"/>
    <col min="8865" max="8865" width="11.5703125" style="45" bestFit="1" customWidth="1"/>
    <col min="8866" max="8866" width="11.42578125" style="45"/>
    <col min="8867" max="8867" width="11.5703125" style="45" bestFit="1" customWidth="1"/>
    <col min="8868" max="8868" width="11.42578125" style="45"/>
    <col min="8869" max="8869" width="11.5703125" style="45" bestFit="1" customWidth="1"/>
    <col min="8870" max="8870" width="11.42578125" style="45"/>
    <col min="8871" max="8871" width="11.5703125" style="45" bestFit="1" customWidth="1"/>
    <col min="8872" max="8872" width="11.42578125" style="45"/>
    <col min="8873" max="8873" width="11.5703125" style="45" bestFit="1" customWidth="1"/>
    <col min="8874" max="8874" width="11.42578125" style="45"/>
    <col min="8875" max="8875" width="11.5703125" style="45" bestFit="1" customWidth="1"/>
    <col min="8876" max="8876" width="11.42578125" style="45"/>
    <col min="8877" max="8877" width="11.5703125" style="45" bestFit="1" customWidth="1"/>
    <col min="8878" max="8878" width="11.42578125" style="45"/>
    <col min="8879" max="8879" width="11.5703125" style="45" bestFit="1" customWidth="1"/>
    <col min="8880" max="8880" width="11.42578125" style="45"/>
    <col min="8881" max="8881" width="11.5703125" style="45" bestFit="1" customWidth="1"/>
    <col min="8882" max="8882" width="11.42578125" style="45"/>
    <col min="8883" max="8883" width="11.5703125" style="45" bestFit="1" customWidth="1"/>
    <col min="8884" max="8884" width="11.42578125" style="45"/>
    <col min="8885" max="8885" width="11.5703125" style="45" bestFit="1" customWidth="1"/>
    <col min="8886" max="8886" width="11.42578125" style="45"/>
    <col min="8887" max="8887" width="11.5703125" style="45" bestFit="1" customWidth="1"/>
    <col min="8888" max="8888" width="11.42578125" style="45"/>
    <col min="8889" max="8889" width="11.5703125" style="45" bestFit="1" customWidth="1"/>
    <col min="8890" max="8890" width="11.42578125" style="45"/>
    <col min="8891" max="8891" width="11.5703125" style="45" bestFit="1" customWidth="1"/>
    <col min="8892" max="8892" width="11.42578125" style="45"/>
    <col min="8893" max="8893" width="11.5703125" style="45" bestFit="1" customWidth="1"/>
    <col min="8894" max="8894" width="11.42578125" style="45"/>
    <col min="8895" max="8895" width="11.5703125" style="45" bestFit="1" customWidth="1"/>
    <col min="8896" max="8896" width="11.42578125" style="45"/>
    <col min="8897" max="8897" width="11.5703125" style="45" bestFit="1" customWidth="1"/>
    <col min="8898" max="8898" width="11.42578125" style="45"/>
    <col min="8899" max="8899" width="11.5703125" style="45" bestFit="1" customWidth="1"/>
    <col min="8900" max="8900" width="11.42578125" style="45"/>
    <col min="8901" max="8901" width="11.5703125" style="45" bestFit="1" customWidth="1"/>
    <col min="8902" max="8902" width="11.42578125" style="45"/>
    <col min="8903" max="8903" width="11.5703125" style="45" bestFit="1" customWidth="1"/>
    <col min="8904" max="8904" width="11.42578125" style="45"/>
    <col min="8905" max="8905" width="11.5703125" style="45" bestFit="1" customWidth="1"/>
    <col min="8906" max="8906" width="11.42578125" style="45"/>
    <col min="8907" max="8907" width="11.5703125" style="45" bestFit="1" customWidth="1"/>
    <col min="8908" max="8908" width="11.42578125" style="45"/>
    <col min="8909" max="8909" width="11.5703125" style="45" bestFit="1" customWidth="1"/>
    <col min="8910" max="8910" width="11.42578125" style="45"/>
    <col min="8911" max="8911" width="11.5703125" style="45" bestFit="1" customWidth="1"/>
    <col min="8912" max="8912" width="11.42578125" style="45"/>
    <col min="8913" max="8913" width="11.5703125" style="45" bestFit="1" customWidth="1"/>
    <col min="8914" max="8914" width="11.42578125" style="45"/>
    <col min="8915" max="8915" width="11.5703125" style="45" bestFit="1" customWidth="1"/>
    <col min="8916" max="8916" width="11.42578125" style="45"/>
    <col min="8917" max="8917" width="11.5703125" style="45" bestFit="1" customWidth="1"/>
    <col min="8918" max="8918" width="11.42578125" style="45"/>
    <col min="8919" max="8919" width="11.5703125" style="45" bestFit="1" customWidth="1"/>
    <col min="8920" max="8920" width="11.42578125" style="45"/>
    <col min="8921" max="8921" width="11.5703125" style="45" bestFit="1" customWidth="1"/>
    <col min="8922" max="8922" width="11.42578125" style="45"/>
    <col min="8923" max="8923" width="11.5703125" style="45" bestFit="1" customWidth="1"/>
    <col min="8924" max="8924" width="11.42578125" style="45"/>
    <col min="8925" max="8925" width="11.5703125" style="45" bestFit="1" customWidth="1"/>
    <col min="8926" max="8926" width="11.42578125" style="45"/>
    <col min="8927" max="8927" width="11.5703125" style="45" bestFit="1" customWidth="1"/>
    <col min="8928" max="8928" width="11.42578125" style="45"/>
    <col min="8929" max="8929" width="11.5703125" style="45" bestFit="1" customWidth="1"/>
    <col min="8930" max="8930" width="11.42578125" style="45"/>
    <col min="8931" max="8931" width="11.5703125" style="45" bestFit="1" customWidth="1"/>
    <col min="8932" max="8932" width="11.42578125" style="45"/>
    <col min="8933" max="8933" width="11.5703125" style="45" bestFit="1" customWidth="1"/>
    <col min="8934" max="8934" width="11.42578125" style="45"/>
    <col min="8935" max="8935" width="11.5703125" style="45" bestFit="1" customWidth="1"/>
    <col min="8936" max="8936" width="11.42578125" style="45"/>
    <col min="8937" max="8937" width="11.5703125" style="45" bestFit="1" customWidth="1"/>
    <col min="8938" max="8938" width="11.42578125" style="45"/>
    <col min="8939" max="8939" width="11.5703125" style="45" bestFit="1" customWidth="1"/>
    <col min="8940" max="8940" width="11.42578125" style="45"/>
    <col min="8941" max="8941" width="11.5703125" style="45" bestFit="1" customWidth="1"/>
    <col min="8942" max="8942" width="11.42578125" style="45"/>
    <col min="8943" max="8943" width="11.5703125" style="45" bestFit="1" customWidth="1"/>
    <col min="8944" max="8944" width="11.42578125" style="45"/>
    <col min="8945" max="8945" width="11.5703125" style="45" bestFit="1" customWidth="1"/>
    <col min="8946" max="8946" width="11.42578125" style="45"/>
    <col min="8947" max="8947" width="11.5703125" style="45" bestFit="1" customWidth="1"/>
    <col min="8948" max="8948" width="11.42578125" style="45"/>
    <col min="8949" max="8949" width="11.5703125" style="45" bestFit="1" customWidth="1"/>
    <col min="8950" max="8950" width="11.42578125" style="45"/>
    <col min="8951" max="8951" width="11.5703125" style="45" bestFit="1" customWidth="1"/>
    <col min="8952" max="8952" width="11.42578125" style="45"/>
    <col min="8953" max="8953" width="11.5703125" style="45" bestFit="1" customWidth="1"/>
    <col min="8954" max="8954" width="11.42578125" style="45"/>
    <col min="8955" max="8955" width="11.5703125" style="45" bestFit="1" customWidth="1"/>
    <col min="8956" max="8956" width="11.42578125" style="45"/>
    <col min="8957" max="8957" width="11.5703125" style="45" bestFit="1" customWidth="1"/>
    <col min="8958" max="8958" width="11.42578125" style="45"/>
    <col min="8959" max="8959" width="11.5703125" style="45" bestFit="1" customWidth="1"/>
    <col min="8960" max="8960" width="11.42578125" style="45"/>
    <col min="8961" max="8961" width="11.5703125" style="45" bestFit="1" customWidth="1"/>
    <col min="8962" max="8962" width="11.42578125" style="45"/>
    <col min="8963" max="8963" width="11.5703125" style="45" bestFit="1" customWidth="1"/>
    <col min="8964" max="8964" width="11.42578125" style="45"/>
    <col min="8965" max="8965" width="11.5703125" style="45" bestFit="1" customWidth="1"/>
    <col min="8966" max="8966" width="11.42578125" style="45"/>
    <col min="8967" max="8967" width="11.5703125" style="45" bestFit="1" customWidth="1"/>
    <col min="8968" max="8968" width="11.42578125" style="45"/>
    <col min="8969" max="8969" width="11.5703125" style="45" bestFit="1" customWidth="1"/>
    <col min="8970" max="8970" width="11.42578125" style="45"/>
    <col min="8971" max="8971" width="11.5703125" style="45" bestFit="1" customWidth="1"/>
    <col min="8972" max="8972" width="11.42578125" style="45"/>
    <col min="8973" max="8973" width="11.5703125" style="45" bestFit="1" customWidth="1"/>
    <col min="8974" max="8974" width="11.42578125" style="45"/>
    <col min="8975" max="8975" width="11.5703125" style="45" bestFit="1" customWidth="1"/>
    <col min="8976" max="8976" width="11.42578125" style="45"/>
    <col min="8977" max="8977" width="11.5703125" style="45" bestFit="1" customWidth="1"/>
    <col min="8978" max="8978" width="11.42578125" style="45"/>
    <col min="8979" max="8979" width="11.5703125" style="45" bestFit="1" customWidth="1"/>
    <col min="8980" max="8980" width="11.42578125" style="45"/>
    <col min="8981" max="8981" width="11.5703125" style="45" bestFit="1" customWidth="1"/>
    <col min="8982" max="8982" width="11.42578125" style="45"/>
    <col min="8983" max="8983" width="11.5703125" style="45" bestFit="1" customWidth="1"/>
    <col min="8984" max="8984" width="11.42578125" style="45"/>
    <col min="8985" max="8985" width="11.5703125" style="45" bestFit="1" customWidth="1"/>
    <col min="8986" max="8986" width="11.42578125" style="45"/>
    <col min="8987" max="8987" width="11.5703125" style="45" bestFit="1" customWidth="1"/>
    <col min="8988" max="8988" width="11.42578125" style="45"/>
    <col min="8989" max="8989" width="11.5703125" style="45" bestFit="1" customWidth="1"/>
    <col min="8990" max="8990" width="11.42578125" style="45"/>
    <col min="8991" max="8991" width="11.5703125" style="45" bestFit="1" customWidth="1"/>
    <col min="8992" max="8992" width="11.42578125" style="45"/>
    <col min="8993" max="8993" width="11.5703125" style="45" bestFit="1" customWidth="1"/>
    <col min="8994" max="8994" width="11.42578125" style="45"/>
    <col min="8995" max="8995" width="11.5703125" style="45" bestFit="1" customWidth="1"/>
    <col min="8996" max="8996" width="11.42578125" style="45"/>
    <col min="8997" max="8997" width="11.5703125" style="45" bestFit="1" customWidth="1"/>
    <col min="8998" max="8998" width="11.42578125" style="45"/>
    <col min="8999" max="8999" width="11.5703125" style="45" bestFit="1" customWidth="1"/>
    <col min="9000" max="9000" width="11.42578125" style="45"/>
    <col min="9001" max="9001" width="11.5703125" style="45" bestFit="1" customWidth="1"/>
    <col min="9002" max="9002" width="11.42578125" style="45"/>
    <col min="9003" max="9003" width="11.5703125" style="45" bestFit="1" customWidth="1"/>
    <col min="9004" max="9004" width="11.42578125" style="45"/>
    <col min="9005" max="9005" width="11.5703125" style="45" bestFit="1" customWidth="1"/>
    <col min="9006" max="9006" width="11.42578125" style="45"/>
    <col min="9007" max="9007" width="11.5703125" style="45" bestFit="1" customWidth="1"/>
    <col min="9008" max="9008" width="11.42578125" style="45"/>
    <col min="9009" max="9009" width="11.5703125" style="45" bestFit="1" customWidth="1"/>
    <col min="9010" max="9010" width="11.42578125" style="45"/>
    <col min="9011" max="9011" width="11.5703125" style="45" bestFit="1" customWidth="1"/>
    <col min="9012" max="9012" width="11.42578125" style="45"/>
    <col min="9013" max="9013" width="11.5703125" style="45" bestFit="1" customWidth="1"/>
    <col min="9014" max="9014" width="11.42578125" style="45"/>
    <col min="9015" max="9015" width="11.5703125" style="45" bestFit="1" customWidth="1"/>
    <col min="9016" max="9016" width="11.42578125" style="45"/>
    <col min="9017" max="9017" width="11.5703125" style="45" bestFit="1" customWidth="1"/>
    <col min="9018" max="9018" width="11.42578125" style="45"/>
    <col min="9019" max="9019" width="11.5703125" style="45" bestFit="1" customWidth="1"/>
    <col min="9020" max="9020" width="11.42578125" style="45"/>
    <col min="9021" max="9021" width="11.5703125" style="45" bestFit="1" customWidth="1"/>
    <col min="9022" max="9022" width="11.42578125" style="45"/>
    <col min="9023" max="9023" width="11.5703125" style="45" bestFit="1" customWidth="1"/>
    <col min="9024" max="9024" width="11.42578125" style="45"/>
    <col min="9025" max="9025" width="11.5703125" style="45" bestFit="1" customWidth="1"/>
    <col min="9026" max="9026" width="11.42578125" style="45"/>
    <col min="9027" max="9027" width="11.5703125" style="45" bestFit="1" customWidth="1"/>
    <col min="9028" max="9028" width="11.42578125" style="45"/>
    <col min="9029" max="9029" width="11.5703125" style="45" bestFit="1" customWidth="1"/>
    <col min="9030" max="9030" width="11.42578125" style="45"/>
    <col min="9031" max="9031" width="11.5703125" style="45" bestFit="1" customWidth="1"/>
    <col min="9032" max="9032" width="11.42578125" style="45"/>
    <col min="9033" max="9033" width="11.5703125" style="45" bestFit="1" customWidth="1"/>
    <col min="9034" max="9034" width="11.42578125" style="45"/>
    <col min="9035" max="9035" width="11.5703125" style="45" bestFit="1" customWidth="1"/>
    <col min="9036" max="9036" width="11.42578125" style="45"/>
    <col min="9037" max="9037" width="11.5703125" style="45" bestFit="1" customWidth="1"/>
    <col min="9038" max="9038" width="11.42578125" style="45"/>
    <col min="9039" max="9039" width="11.5703125" style="45" bestFit="1" customWidth="1"/>
    <col min="9040" max="9040" width="11.42578125" style="45"/>
    <col min="9041" max="9041" width="11.5703125" style="45" bestFit="1" customWidth="1"/>
    <col min="9042" max="9042" width="11.42578125" style="45"/>
    <col min="9043" max="9043" width="11.5703125" style="45" bestFit="1" customWidth="1"/>
    <col min="9044" max="9044" width="11.42578125" style="45"/>
    <col min="9045" max="9045" width="11.5703125" style="45" bestFit="1" customWidth="1"/>
    <col min="9046" max="9046" width="11.42578125" style="45"/>
    <col min="9047" max="9047" width="11.5703125" style="45" bestFit="1" customWidth="1"/>
    <col min="9048" max="9048" width="11.42578125" style="45"/>
    <col min="9049" max="9049" width="11.5703125" style="45" bestFit="1" customWidth="1"/>
    <col min="9050" max="9050" width="11.42578125" style="45"/>
    <col min="9051" max="9051" width="11.5703125" style="45" bestFit="1" customWidth="1"/>
    <col min="9052" max="9052" width="11.42578125" style="45"/>
    <col min="9053" max="9053" width="11.5703125" style="45" bestFit="1" customWidth="1"/>
    <col min="9054" max="9054" width="11.42578125" style="45"/>
    <col min="9055" max="9055" width="11.5703125" style="45" bestFit="1" customWidth="1"/>
    <col min="9056" max="9056" width="11.42578125" style="45"/>
    <col min="9057" max="9057" width="11.5703125" style="45" bestFit="1" customWidth="1"/>
    <col min="9058" max="9058" width="11.42578125" style="45"/>
    <col min="9059" max="9059" width="11.5703125" style="45" bestFit="1" customWidth="1"/>
    <col min="9060" max="9060" width="11.42578125" style="45"/>
    <col min="9061" max="9061" width="11.5703125" style="45" bestFit="1" customWidth="1"/>
    <col min="9062" max="9062" width="11.42578125" style="45"/>
    <col min="9063" max="9063" width="11.5703125" style="45" bestFit="1" customWidth="1"/>
    <col min="9064" max="9064" width="11.42578125" style="45"/>
    <col min="9065" max="9065" width="11.5703125" style="45" bestFit="1" customWidth="1"/>
    <col min="9066" max="9066" width="11.42578125" style="45"/>
    <col min="9067" max="9067" width="11.5703125" style="45" bestFit="1" customWidth="1"/>
    <col min="9068" max="9068" width="11.42578125" style="45"/>
    <col min="9069" max="9069" width="11.5703125" style="45" bestFit="1" customWidth="1"/>
    <col min="9070" max="9070" width="11.42578125" style="45"/>
    <col min="9071" max="9071" width="11.5703125" style="45" bestFit="1" customWidth="1"/>
    <col min="9072" max="9072" width="11.42578125" style="45"/>
    <col min="9073" max="9073" width="11.5703125" style="45" bestFit="1" customWidth="1"/>
    <col min="9074" max="9074" width="11.42578125" style="45"/>
    <col min="9075" max="9075" width="11.5703125" style="45" bestFit="1" customWidth="1"/>
    <col min="9076" max="9076" width="11.42578125" style="45"/>
    <col min="9077" max="9077" width="11.5703125" style="45" bestFit="1" customWidth="1"/>
    <col min="9078" max="9078" width="11.42578125" style="45"/>
    <col min="9079" max="9079" width="11.5703125" style="45" bestFit="1" customWidth="1"/>
    <col min="9080" max="9080" width="11.42578125" style="45"/>
    <col min="9081" max="9081" width="11.5703125" style="45" bestFit="1" customWidth="1"/>
    <col min="9082" max="9082" width="11.42578125" style="45"/>
    <col min="9083" max="9083" width="11.5703125" style="45" bestFit="1" customWidth="1"/>
    <col min="9084" max="9084" width="11.42578125" style="45"/>
    <col min="9085" max="9085" width="11.5703125" style="45" bestFit="1" customWidth="1"/>
    <col min="9086" max="9086" width="11.42578125" style="45"/>
    <col min="9087" max="9087" width="11.5703125" style="45" bestFit="1" customWidth="1"/>
    <col min="9088" max="9088" width="11.42578125" style="45"/>
    <col min="9089" max="9089" width="11.5703125" style="45" bestFit="1" customWidth="1"/>
    <col min="9090" max="9090" width="11.42578125" style="45"/>
    <col min="9091" max="9091" width="11.5703125" style="45" bestFit="1" customWidth="1"/>
    <col min="9092" max="9092" width="11.42578125" style="45"/>
    <col min="9093" max="9093" width="11.5703125" style="45" bestFit="1" customWidth="1"/>
    <col min="9094" max="9094" width="11.42578125" style="45"/>
    <col min="9095" max="9095" width="11.5703125" style="45" bestFit="1" customWidth="1"/>
    <col min="9096" max="9096" width="11.42578125" style="45"/>
    <col min="9097" max="9097" width="11.5703125" style="45" bestFit="1" customWidth="1"/>
    <col min="9098" max="9098" width="11.42578125" style="45"/>
    <col min="9099" max="9099" width="11.5703125" style="45" bestFit="1" customWidth="1"/>
    <col min="9100" max="9100" width="11.42578125" style="45"/>
    <col min="9101" max="9101" width="11.5703125" style="45" bestFit="1" customWidth="1"/>
    <col min="9102" max="9102" width="11.42578125" style="45"/>
    <col min="9103" max="9103" width="11.5703125" style="45" bestFit="1" customWidth="1"/>
    <col min="9104" max="9104" width="11.42578125" style="45"/>
    <col min="9105" max="9105" width="11.5703125" style="45" bestFit="1" customWidth="1"/>
    <col min="9106" max="9106" width="11.42578125" style="45"/>
    <col min="9107" max="9107" width="11.5703125" style="45" bestFit="1" customWidth="1"/>
    <col min="9108" max="9108" width="11.42578125" style="45"/>
    <col min="9109" max="9109" width="11.5703125" style="45" bestFit="1" customWidth="1"/>
    <col min="9110" max="9110" width="11.42578125" style="45"/>
    <col min="9111" max="9111" width="11.5703125" style="45" bestFit="1" customWidth="1"/>
    <col min="9112" max="9112" width="11.42578125" style="45"/>
    <col min="9113" max="9113" width="11.5703125" style="45" bestFit="1" customWidth="1"/>
    <col min="9114" max="9114" width="11.42578125" style="45"/>
    <col min="9115" max="9115" width="11.5703125" style="45" bestFit="1" customWidth="1"/>
    <col min="9116" max="9116" width="11.42578125" style="45"/>
    <col min="9117" max="9117" width="11.5703125" style="45" bestFit="1" customWidth="1"/>
    <col min="9118" max="9118" width="11.42578125" style="45"/>
    <col min="9119" max="9119" width="11.5703125" style="45" bestFit="1" customWidth="1"/>
    <col min="9120" max="9120" width="11.42578125" style="45"/>
    <col min="9121" max="9121" width="11.5703125" style="45" bestFit="1" customWidth="1"/>
    <col min="9122" max="9122" width="11.42578125" style="45"/>
    <col min="9123" max="9123" width="11.5703125" style="45" bestFit="1" customWidth="1"/>
    <col min="9124" max="9124" width="11.42578125" style="45"/>
    <col min="9125" max="9125" width="11.5703125" style="45" bestFit="1" customWidth="1"/>
    <col min="9126" max="9126" width="11.42578125" style="45"/>
    <col min="9127" max="9127" width="11.5703125" style="45" bestFit="1" customWidth="1"/>
    <col min="9128" max="9128" width="11.42578125" style="45"/>
    <col min="9129" max="9129" width="11.5703125" style="45" bestFit="1" customWidth="1"/>
    <col min="9130" max="9130" width="11.42578125" style="45"/>
    <col min="9131" max="9131" width="11.5703125" style="45" bestFit="1" customWidth="1"/>
    <col min="9132" max="9132" width="11.42578125" style="45"/>
    <col min="9133" max="9133" width="11.5703125" style="45" bestFit="1" customWidth="1"/>
    <col min="9134" max="9134" width="11.42578125" style="45"/>
    <col min="9135" max="9135" width="11.5703125" style="45" bestFit="1" customWidth="1"/>
    <col min="9136" max="9136" width="11.42578125" style="45"/>
    <col min="9137" max="9137" width="11.5703125" style="45" bestFit="1" customWidth="1"/>
    <col min="9138" max="9138" width="11.42578125" style="45"/>
    <col min="9139" max="9139" width="11.5703125" style="45" bestFit="1" customWidth="1"/>
    <col min="9140" max="9140" width="11.42578125" style="45"/>
    <col min="9141" max="9141" width="11.5703125" style="45" bestFit="1" customWidth="1"/>
    <col min="9142" max="9142" width="11.42578125" style="45"/>
    <col min="9143" max="9143" width="11.5703125" style="45" bestFit="1" customWidth="1"/>
    <col min="9144" max="9144" width="11.42578125" style="45"/>
    <col min="9145" max="9145" width="11.5703125" style="45" bestFit="1" customWidth="1"/>
    <col min="9146" max="9146" width="11.42578125" style="45"/>
    <col min="9147" max="9147" width="11.5703125" style="45" bestFit="1" customWidth="1"/>
    <col min="9148" max="9148" width="11.42578125" style="45"/>
    <col min="9149" max="9149" width="11.5703125" style="45" bestFit="1" customWidth="1"/>
    <col min="9150" max="9150" width="11.42578125" style="45"/>
    <col min="9151" max="9151" width="11.5703125" style="45" bestFit="1" customWidth="1"/>
    <col min="9152" max="9152" width="11.42578125" style="45"/>
    <col min="9153" max="9153" width="11.5703125" style="45" bestFit="1" customWidth="1"/>
    <col min="9154" max="9154" width="11.42578125" style="45"/>
    <col min="9155" max="9155" width="11.5703125" style="45" bestFit="1" customWidth="1"/>
    <col min="9156" max="9156" width="11.42578125" style="45"/>
    <col min="9157" max="9157" width="11.5703125" style="45" bestFit="1" customWidth="1"/>
    <col min="9158" max="9158" width="11.42578125" style="45"/>
    <col min="9159" max="9159" width="11.5703125" style="45" bestFit="1" customWidth="1"/>
    <col min="9160" max="9160" width="11.42578125" style="45"/>
    <col min="9161" max="9161" width="11.5703125" style="45" bestFit="1" customWidth="1"/>
    <col min="9162" max="9162" width="11.42578125" style="45"/>
    <col min="9163" max="9163" width="11.5703125" style="45" bestFit="1" customWidth="1"/>
    <col min="9164" max="9164" width="11.42578125" style="45"/>
    <col min="9165" max="9165" width="11.5703125" style="45" bestFit="1" customWidth="1"/>
    <col min="9166" max="9166" width="11.42578125" style="45"/>
    <col min="9167" max="9167" width="11.5703125" style="45" bestFit="1" customWidth="1"/>
    <col min="9168" max="9168" width="11.42578125" style="45"/>
    <col min="9169" max="9169" width="11.5703125" style="45" bestFit="1" customWidth="1"/>
    <col min="9170" max="9170" width="11.42578125" style="45"/>
    <col min="9171" max="9171" width="11.5703125" style="45" bestFit="1" customWidth="1"/>
    <col min="9172" max="9172" width="11.42578125" style="45"/>
    <col min="9173" max="9173" width="11.5703125" style="45" bestFit="1" customWidth="1"/>
    <col min="9174" max="9174" width="11.42578125" style="45"/>
    <col min="9175" max="9175" width="11.5703125" style="45" bestFit="1" customWidth="1"/>
    <col min="9176" max="9176" width="11.42578125" style="45"/>
    <col min="9177" max="9177" width="11.5703125" style="45" bestFit="1" customWidth="1"/>
    <col min="9178" max="9178" width="11.42578125" style="45"/>
    <col min="9179" max="9179" width="11.5703125" style="45" bestFit="1" customWidth="1"/>
    <col min="9180" max="9180" width="11.42578125" style="45"/>
    <col min="9181" max="9181" width="11.5703125" style="45" bestFit="1" customWidth="1"/>
    <col min="9182" max="9182" width="11.42578125" style="45"/>
    <col min="9183" max="9183" width="11.5703125" style="45" bestFit="1" customWidth="1"/>
    <col min="9184" max="9184" width="11.42578125" style="45"/>
    <col min="9185" max="9185" width="11.5703125" style="45" bestFit="1" customWidth="1"/>
    <col min="9186" max="9186" width="11.42578125" style="45"/>
    <col min="9187" max="9187" width="11.5703125" style="45" bestFit="1" customWidth="1"/>
    <col min="9188" max="9188" width="11.42578125" style="45"/>
    <col min="9189" max="9189" width="11.5703125" style="45" bestFit="1" customWidth="1"/>
    <col min="9190" max="9190" width="11.42578125" style="45"/>
    <col min="9191" max="9191" width="11.5703125" style="45" bestFit="1" customWidth="1"/>
    <col min="9192" max="9192" width="11.42578125" style="45"/>
    <col min="9193" max="9193" width="11.5703125" style="45" bestFit="1" customWidth="1"/>
    <col min="9194" max="9194" width="11.42578125" style="45"/>
    <col min="9195" max="9195" width="11.5703125" style="45" bestFit="1" customWidth="1"/>
    <col min="9196" max="9196" width="11.42578125" style="45"/>
    <col min="9197" max="9197" width="11.5703125" style="45" bestFit="1" customWidth="1"/>
    <col min="9198" max="9198" width="11.42578125" style="45"/>
    <col min="9199" max="9199" width="11.5703125" style="45" bestFit="1" customWidth="1"/>
    <col min="9200" max="9200" width="11.42578125" style="45"/>
    <col min="9201" max="9201" width="11.5703125" style="45" bestFit="1" customWidth="1"/>
    <col min="9202" max="9202" width="11.42578125" style="45"/>
    <col min="9203" max="9203" width="11.5703125" style="45" bestFit="1" customWidth="1"/>
    <col min="9204" max="9204" width="11.42578125" style="45"/>
    <col min="9205" max="9205" width="11.5703125" style="45" bestFit="1" customWidth="1"/>
    <col min="9206" max="9206" width="11.42578125" style="45"/>
    <col min="9207" max="9207" width="11.5703125" style="45" bestFit="1" customWidth="1"/>
    <col min="9208" max="9208" width="11.42578125" style="45"/>
    <col min="9209" max="9209" width="11.5703125" style="45" bestFit="1" customWidth="1"/>
    <col min="9210" max="9210" width="11.42578125" style="45"/>
    <col min="9211" max="9211" width="11.5703125" style="45" bestFit="1" customWidth="1"/>
    <col min="9212" max="9212" width="11.42578125" style="45"/>
    <col min="9213" max="9213" width="11.5703125" style="45" bestFit="1" customWidth="1"/>
    <col min="9214" max="9214" width="11.42578125" style="45"/>
    <col min="9215" max="9215" width="11.5703125" style="45" bestFit="1" customWidth="1"/>
    <col min="9216" max="9216" width="11.42578125" style="45"/>
    <col min="9217" max="9217" width="11.5703125" style="45" bestFit="1" customWidth="1"/>
    <col min="9218" max="9218" width="11.42578125" style="45"/>
    <col min="9219" max="9219" width="11.5703125" style="45" bestFit="1" customWidth="1"/>
    <col min="9220" max="9220" width="11.42578125" style="45"/>
    <col min="9221" max="9221" width="11.5703125" style="45" bestFit="1" customWidth="1"/>
    <col min="9222" max="9222" width="11.42578125" style="45"/>
    <col min="9223" max="9223" width="11.5703125" style="45" bestFit="1" customWidth="1"/>
    <col min="9224" max="9224" width="11.42578125" style="45"/>
    <col min="9225" max="9225" width="11.5703125" style="45" bestFit="1" customWidth="1"/>
    <col min="9226" max="9226" width="11.42578125" style="45"/>
    <col min="9227" max="9227" width="11.5703125" style="45" bestFit="1" customWidth="1"/>
    <col min="9228" max="9228" width="11.42578125" style="45"/>
    <col min="9229" max="9229" width="11.5703125" style="45" bestFit="1" customWidth="1"/>
    <col min="9230" max="9230" width="11.42578125" style="45"/>
    <col min="9231" max="9231" width="11.5703125" style="45" bestFit="1" customWidth="1"/>
    <col min="9232" max="9232" width="11.42578125" style="45"/>
    <col min="9233" max="9233" width="11.5703125" style="45" bestFit="1" customWidth="1"/>
    <col min="9234" max="9234" width="11.42578125" style="45"/>
    <col min="9235" max="9235" width="11.5703125" style="45" bestFit="1" customWidth="1"/>
    <col min="9236" max="9236" width="11.42578125" style="45"/>
    <col min="9237" max="9237" width="11.5703125" style="45" bestFit="1" customWidth="1"/>
    <col min="9238" max="9238" width="11.42578125" style="45"/>
    <col min="9239" max="9239" width="11.5703125" style="45" bestFit="1" customWidth="1"/>
    <col min="9240" max="9240" width="11.42578125" style="45"/>
    <col min="9241" max="9241" width="11.5703125" style="45" bestFit="1" customWidth="1"/>
    <col min="9242" max="9242" width="11.42578125" style="45"/>
    <col min="9243" max="9243" width="11.5703125" style="45" bestFit="1" customWidth="1"/>
    <col min="9244" max="9244" width="11.42578125" style="45"/>
    <col min="9245" max="9245" width="11.5703125" style="45" bestFit="1" customWidth="1"/>
    <col min="9246" max="9246" width="11.42578125" style="45"/>
    <col min="9247" max="9247" width="11.5703125" style="45" bestFit="1" customWidth="1"/>
    <col min="9248" max="9248" width="11.42578125" style="45"/>
    <col min="9249" max="9249" width="11.5703125" style="45" bestFit="1" customWidth="1"/>
    <col min="9250" max="9250" width="11.42578125" style="45"/>
    <col min="9251" max="9251" width="11.5703125" style="45" bestFit="1" customWidth="1"/>
    <col min="9252" max="9252" width="11.42578125" style="45"/>
    <col min="9253" max="9253" width="11.5703125" style="45" bestFit="1" customWidth="1"/>
    <col min="9254" max="9254" width="11.42578125" style="45"/>
    <col min="9255" max="9255" width="11.5703125" style="45" bestFit="1" customWidth="1"/>
    <col min="9256" max="9256" width="11.42578125" style="45"/>
    <col min="9257" max="9257" width="11.5703125" style="45" bestFit="1" customWidth="1"/>
    <col min="9258" max="9258" width="11.42578125" style="45"/>
    <col min="9259" max="9259" width="11.5703125" style="45" bestFit="1" customWidth="1"/>
    <col min="9260" max="9260" width="11.42578125" style="45"/>
    <col min="9261" max="9261" width="11.5703125" style="45" bestFit="1" customWidth="1"/>
    <col min="9262" max="9262" width="11.42578125" style="45"/>
    <col min="9263" max="9263" width="11.5703125" style="45" bestFit="1" customWidth="1"/>
    <col min="9264" max="9264" width="11.42578125" style="45"/>
    <col min="9265" max="9265" width="11.5703125" style="45" bestFit="1" customWidth="1"/>
    <col min="9266" max="9266" width="11.42578125" style="45"/>
    <col min="9267" max="9267" width="11.5703125" style="45" bestFit="1" customWidth="1"/>
    <col min="9268" max="9268" width="11.42578125" style="45"/>
    <col min="9269" max="9269" width="11.5703125" style="45" bestFit="1" customWidth="1"/>
    <col min="9270" max="9270" width="11.42578125" style="45"/>
    <col min="9271" max="9271" width="11.5703125" style="45" bestFit="1" customWidth="1"/>
    <col min="9272" max="9272" width="11.42578125" style="45"/>
    <col min="9273" max="9273" width="11.5703125" style="45" bestFit="1" customWidth="1"/>
    <col min="9274" max="9274" width="11.42578125" style="45"/>
    <col min="9275" max="9275" width="11.5703125" style="45" bestFit="1" customWidth="1"/>
    <col min="9276" max="9276" width="11.42578125" style="45"/>
    <col min="9277" max="9277" width="11.5703125" style="45" bestFit="1" customWidth="1"/>
    <col min="9278" max="9278" width="11.42578125" style="45"/>
    <col min="9279" max="9279" width="11.5703125" style="45" bestFit="1" customWidth="1"/>
    <col min="9280" max="9280" width="11.42578125" style="45"/>
    <col min="9281" max="9281" width="11.5703125" style="45" bestFit="1" customWidth="1"/>
    <col min="9282" max="9282" width="11.42578125" style="45"/>
    <col min="9283" max="9283" width="11.5703125" style="45" bestFit="1" customWidth="1"/>
    <col min="9284" max="9284" width="11.42578125" style="45"/>
    <col min="9285" max="9285" width="11.5703125" style="45" bestFit="1" customWidth="1"/>
    <col min="9286" max="9286" width="11.42578125" style="45"/>
    <col min="9287" max="9287" width="11.5703125" style="45" bestFit="1" customWidth="1"/>
    <col min="9288" max="9288" width="11.42578125" style="45"/>
    <col min="9289" max="9289" width="11.5703125" style="45" bestFit="1" customWidth="1"/>
    <col min="9290" max="9290" width="11.42578125" style="45"/>
    <col min="9291" max="9291" width="11.5703125" style="45" bestFit="1" customWidth="1"/>
    <col min="9292" max="9292" width="11.42578125" style="45"/>
    <col min="9293" max="9293" width="11.5703125" style="45" bestFit="1" customWidth="1"/>
    <col min="9294" max="9294" width="11.42578125" style="45"/>
    <col min="9295" max="9295" width="11.5703125" style="45" bestFit="1" customWidth="1"/>
    <col min="9296" max="9296" width="11.42578125" style="45"/>
    <col min="9297" max="9297" width="11.5703125" style="45" bestFit="1" customWidth="1"/>
    <col min="9298" max="9298" width="11.42578125" style="45"/>
    <col min="9299" max="9299" width="11.5703125" style="45" bestFit="1" customWidth="1"/>
    <col min="9300" max="9300" width="11.42578125" style="45"/>
    <col min="9301" max="9301" width="11.5703125" style="45" bestFit="1" customWidth="1"/>
    <col min="9302" max="9302" width="11.42578125" style="45"/>
    <col min="9303" max="9303" width="11.5703125" style="45" bestFit="1" customWidth="1"/>
    <col min="9304" max="9304" width="11.42578125" style="45"/>
    <col min="9305" max="9305" width="11.5703125" style="45" bestFit="1" customWidth="1"/>
    <col min="9306" max="9306" width="11.42578125" style="45"/>
    <col min="9307" max="9307" width="11.5703125" style="45" bestFit="1" customWidth="1"/>
    <col min="9308" max="9308" width="11.42578125" style="45"/>
    <col min="9309" max="9309" width="11.5703125" style="45" bestFit="1" customWidth="1"/>
    <col min="9310" max="9310" width="11.42578125" style="45"/>
    <col min="9311" max="9311" width="11.5703125" style="45" bestFit="1" customWidth="1"/>
    <col min="9312" max="9312" width="11.42578125" style="45"/>
    <col min="9313" max="9313" width="11.5703125" style="45" bestFit="1" customWidth="1"/>
    <col min="9314" max="9314" width="11.42578125" style="45"/>
    <col min="9315" max="9315" width="11.5703125" style="45" bestFit="1" customWidth="1"/>
    <col min="9316" max="9316" width="11.42578125" style="45"/>
    <col min="9317" max="9317" width="11.5703125" style="45" bestFit="1" customWidth="1"/>
    <col min="9318" max="9318" width="11.42578125" style="45"/>
    <col min="9319" max="9319" width="11.5703125" style="45" bestFit="1" customWidth="1"/>
    <col min="9320" max="9320" width="11.42578125" style="45"/>
    <col min="9321" max="9321" width="11.5703125" style="45" bestFit="1" customWidth="1"/>
    <col min="9322" max="9322" width="11.42578125" style="45"/>
    <col min="9323" max="9323" width="11.5703125" style="45" bestFit="1" customWidth="1"/>
    <col min="9324" max="9324" width="11.42578125" style="45"/>
    <col min="9325" max="9325" width="11.5703125" style="45" bestFit="1" customWidth="1"/>
    <col min="9326" max="9326" width="11.42578125" style="45"/>
    <col min="9327" max="9327" width="11.5703125" style="45" bestFit="1" customWidth="1"/>
    <col min="9328" max="9328" width="11.42578125" style="45"/>
    <col min="9329" max="9329" width="11.5703125" style="45" bestFit="1" customWidth="1"/>
    <col min="9330" max="9330" width="11.42578125" style="45"/>
    <col min="9331" max="9331" width="11.5703125" style="45" bestFit="1" customWidth="1"/>
    <col min="9332" max="9332" width="11.42578125" style="45"/>
    <col min="9333" max="9333" width="11.5703125" style="45" bestFit="1" customWidth="1"/>
    <col min="9334" max="9334" width="11.42578125" style="45"/>
    <col min="9335" max="9335" width="11.5703125" style="45" bestFit="1" customWidth="1"/>
    <col min="9336" max="9336" width="11.42578125" style="45"/>
    <col min="9337" max="9337" width="11.5703125" style="45" bestFit="1" customWidth="1"/>
    <col min="9338" max="9338" width="11.42578125" style="45"/>
    <col min="9339" max="9339" width="11.5703125" style="45" bestFit="1" customWidth="1"/>
    <col min="9340" max="9340" width="11.42578125" style="45"/>
    <col min="9341" max="9341" width="11.5703125" style="45" bestFit="1" customWidth="1"/>
    <col min="9342" max="9342" width="11.42578125" style="45"/>
    <col min="9343" max="9343" width="11.5703125" style="45" bestFit="1" customWidth="1"/>
    <col min="9344" max="9344" width="11.42578125" style="45"/>
    <col min="9345" max="9345" width="11.5703125" style="45" bestFit="1" customWidth="1"/>
    <col min="9346" max="9346" width="11.42578125" style="45"/>
    <col min="9347" max="9347" width="11.5703125" style="45" bestFit="1" customWidth="1"/>
    <col min="9348" max="9348" width="11.42578125" style="45"/>
    <col min="9349" max="9349" width="11.5703125" style="45" bestFit="1" customWidth="1"/>
    <col min="9350" max="9350" width="11.42578125" style="45"/>
    <col min="9351" max="9351" width="11.5703125" style="45" bestFit="1" customWidth="1"/>
    <col min="9352" max="9352" width="11.42578125" style="45"/>
    <col min="9353" max="9353" width="11.5703125" style="45" bestFit="1" customWidth="1"/>
    <col min="9354" max="9354" width="11.42578125" style="45"/>
    <col min="9355" max="9355" width="11.5703125" style="45" bestFit="1" customWidth="1"/>
    <col min="9356" max="9356" width="11.42578125" style="45"/>
    <col min="9357" max="9357" width="11.5703125" style="45" bestFit="1" customWidth="1"/>
    <col min="9358" max="9358" width="11.42578125" style="45"/>
    <col min="9359" max="9359" width="11.5703125" style="45" bestFit="1" customWidth="1"/>
    <col min="9360" max="9360" width="11.42578125" style="45"/>
    <col min="9361" max="9361" width="11.5703125" style="45" bestFit="1" customWidth="1"/>
    <col min="9362" max="9362" width="11.42578125" style="45"/>
    <col min="9363" max="9363" width="11.5703125" style="45" bestFit="1" customWidth="1"/>
    <col min="9364" max="9364" width="11.42578125" style="45"/>
    <col min="9365" max="9365" width="11.5703125" style="45" bestFit="1" customWidth="1"/>
    <col min="9366" max="9366" width="11.42578125" style="45"/>
    <col min="9367" max="9367" width="11.5703125" style="45" bestFit="1" customWidth="1"/>
    <col min="9368" max="9368" width="11.42578125" style="45"/>
    <col min="9369" max="9369" width="11.5703125" style="45" bestFit="1" customWidth="1"/>
    <col min="9370" max="9370" width="11.42578125" style="45"/>
    <col min="9371" max="9371" width="11.5703125" style="45" bestFit="1" customWidth="1"/>
    <col min="9372" max="9372" width="11.42578125" style="45"/>
    <col min="9373" max="9373" width="11.5703125" style="45" bestFit="1" customWidth="1"/>
    <col min="9374" max="9374" width="11.42578125" style="45"/>
    <col min="9375" max="9375" width="11.5703125" style="45" bestFit="1" customWidth="1"/>
    <col min="9376" max="9376" width="11.42578125" style="45"/>
    <col min="9377" max="9377" width="11.5703125" style="45" bestFit="1" customWidth="1"/>
    <col min="9378" max="9378" width="11.42578125" style="45"/>
    <col min="9379" max="9379" width="11.5703125" style="45" bestFit="1" customWidth="1"/>
    <col min="9380" max="9380" width="11.42578125" style="45"/>
    <col min="9381" max="9381" width="11.5703125" style="45" bestFit="1" customWidth="1"/>
    <col min="9382" max="9382" width="11.42578125" style="45"/>
    <col min="9383" max="9383" width="11.5703125" style="45" bestFit="1" customWidth="1"/>
    <col min="9384" max="9384" width="11.42578125" style="45"/>
    <col min="9385" max="9385" width="11.5703125" style="45" bestFit="1" customWidth="1"/>
    <col min="9386" max="9386" width="11.42578125" style="45"/>
    <col min="9387" max="9387" width="11.5703125" style="45" bestFit="1" customWidth="1"/>
    <col min="9388" max="9388" width="11.42578125" style="45"/>
    <col min="9389" max="9389" width="11.5703125" style="45" bestFit="1" customWidth="1"/>
    <col min="9390" max="9390" width="11.42578125" style="45"/>
    <col min="9391" max="9391" width="11.5703125" style="45" bestFit="1" customWidth="1"/>
    <col min="9392" max="9392" width="11.42578125" style="45"/>
    <col min="9393" max="9393" width="11.5703125" style="45" bestFit="1" customWidth="1"/>
    <col min="9394" max="9394" width="11.42578125" style="45"/>
    <col min="9395" max="9395" width="11.5703125" style="45" bestFit="1" customWidth="1"/>
    <col min="9396" max="9396" width="11.42578125" style="45"/>
    <col min="9397" max="9397" width="11.5703125" style="45" bestFit="1" customWidth="1"/>
    <col min="9398" max="9398" width="11.42578125" style="45"/>
    <col min="9399" max="9399" width="11.5703125" style="45" bestFit="1" customWidth="1"/>
    <col min="9400" max="9400" width="11.42578125" style="45"/>
    <col min="9401" max="9401" width="11.5703125" style="45" bestFit="1" customWidth="1"/>
    <col min="9402" max="9402" width="11.42578125" style="45"/>
    <col min="9403" max="9403" width="11.5703125" style="45" bestFit="1" customWidth="1"/>
    <col min="9404" max="9404" width="11.42578125" style="45"/>
    <col min="9405" max="9405" width="11.5703125" style="45" bestFit="1" customWidth="1"/>
    <col min="9406" max="9406" width="11.42578125" style="45"/>
    <col min="9407" max="9407" width="11.5703125" style="45" bestFit="1" customWidth="1"/>
    <col min="9408" max="9408" width="11.42578125" style="45"/>
    <col min="9409" max="9409" width="11.5703125" style="45" bestFit="1" customWidth="1"/>
    <col min="9410" max="9410" width="11.42578125" style="45"/>
    <col min="9411" max="9411" width="11.5703125" style="45" bestFit="1" customWidth="1"/>
    <col min="9412" max="9412" width="11.42578125" style="45"/>
    <col min="9413" max="9413" width="11.5703125" style="45" bestFit="1" customWidth="1"/>
    <col min="9414" max="9414" width="11.42578125" style="45"/>
    <col min="9415" max="9415" width="11.5703125" style="45" bestFit="1" customWidth="1"/>
    <col min="9416" max="9416" width="11.42578125" style="45"/>
    <col min="9417" max="9417" width="11.5703125" style="45" bestFit="1" customWidth="1"/>
    <col min="9418" max="9418" width="11.42578125" style="45"/>
    <col min="9419" max="9419" width="11.5703125" style="45" bestFit="1" customWidth="1"/>
    <col min="9420" max="9420" width="11.42578125" style="45"/>
    <col min="9421" max="9421" width="11.5703125" style="45" bestFit="1" customWidth="1"/>
    <col min="9422" max="9422" width="11.42578125" style="45"/>
    <col min="9423" max="9423" width="11.5703125" style="45" bestFit="1" customWidth="1"/>
    <col min="9424" max="9424" width="11.42578125" style="45"/>
    <col min="9425" max="9425" width="11.5703125" style="45" bestFit="1" customWidth="1"/>
    <col min="9426" max="9426" width="11.42578125" style="45"/>
    <col min="9427" max="9427" width="11.5703125" style="45" bestFit="1" customWidth="1"/>
    <col min="9428" max="9428" width="11.42578125" style="45"/>
    <col min="9429" max="9429" width="11.5703125" style="45" bestFit="1" customWidth="1"/>
    <col min="9430" max="9430" width="11.42578125" style="45"/>
    <col min="9431" max="9431" width="11.5703125" style="45" bestFit="1" customWidth="1"/>
    <col min="9432" max="9432" width="11.42578125" style="45"/>
    <col min="9433" max="9433" width="11.5703125" style="45" bestFit="1" customWidth="1"/>
    <col min="9434" max="9434" width="11.42578125" style="45"/>
    <col min="9435" max="9435" width="11.5703125" style="45" bestFit="1" customWidth="1"/>
    <col min="9436" max="9436" width="11.42578125" style="45"/>
    <col min="9437" max="9437" width="11.5703125" style="45" bestFit="1" customWidth="1"/>
    <col min="9438" max="9438" width="11.42578125" style="45"/>
    <col min="9439" max="9439" width="11.5703125" style="45" bestFit="1" customWidth="1"/>
    <col min="9440" max="9440" width="11.42578125" style="45"/>
    <col min="9441" max="9441" width="11.5703125" style="45" bestFit="1" customWidth="1"/>
    <col min="9442" max="9442" width="11.42578125" style="45"/>
    <col min="9443" max="9443" width="11.5703125" style="45" bestFit="1" customWidth="1"/>
    <col min="9444" max="9444" width="11.42578125" style="45"/>
    <col min="9445" max="9445" width="11.5703125" style="45" bestFit="1" customWidth="1"/>
    <col min="9446" max="9446" width="11.42578125" style="45"/>
    <col min="9447" max="9447" width="11.5703125" style="45" bestFit="1" customWidth="1"/>
    <col min="9448" max="9448" width="11.42578125" style="45"/>
    <col min="9449" max="9449" width="11.5703125" style="45" bestFit="1" customWidth="1"/>
    <col min="9450" max="9450" width="11.42578125" style="45"/>
    <col min="9451" max="9451" width="11.5703125" style="45" bestFit="1" customWidth="1"/>
    <col min="9452" max="9452" width="11.42578125" style="45"/>
    <col min="9453" max="9453" width="11.5703125" style="45" bestFit="1" customWidth="1"/>
    <col min="9454" max="9454" width="11.42578125" style="45"/>
    <col min="9455" max="9455" width="11.5703125" style="45" bestFit="1" customWidth="1"/>
    <col min="9456" max="9456" width="11.42578125" style="45"/>
    <col min="9457" max="9457" width="11.5703125" style="45" bestFit="1" customWidth="1"/>
    <col min="9458" max="9458" width="11.42578125" style="45"/>
    <col min="9459" max="9459" width="11.5703125" style="45" bestFit="1" customWidth="1"/>
    <col min="9460" max="9460" width="11.42578125" style="45"/>
    <col min="9461" max="9461" width="11.5703125" style="45" bestFit="1" customWidth="1"/>
    <col min="9462" max="9462" width="11.42578125" style="45"/>
    <col min="9463" max="9463" width="11.5703125" style="45" bestFit="1" customWidth="1"/>
    <col min="9464" max="9464" width="11.42578125" style="45"/>
    <col min="9465" max="9465" width="11.5703125" style="45" bestFit="1" customWidth="1"/>
    <col min="9466" max="9466" width="11.42578125" style="45"/>
    <col min="9467" max="9467" width="11.5703125" style="45" bestFit="1" customWidth="1"/>
    <col min="9468" max="9468" width="11.42578125" style="45"/>
    <col min="9469" max="9469" width="11.5703125" style="45" bestFit="1" customWidth="1"/>
    <col min="9470" max="9470" width="11.42578125" style="45"/>
    <col min="9471" max="9471" width="11.5703125" style="45" bestFit="1" customWidth="1"/>
    <col min="9472" max="9472" width="11.42578125" style="45"/>
    <col min="9473" max="9473" width="11.5703125" style="45" bestFit="1" customWidth="1"/>
    <col min="9474" max="9474" width="11.42578125" style="45"/>
    <col min="9475" max="9475" width="11.5703125" style="45" bestFit="1" customWidth="1"/>
    <col min="9476" max="9476" width="11.42578125" style="45"/>
    <col min="9477" max="9477" width="11.5703125" style="45" bestFit="1" customWidth="1"/>
    <col min="9478" max="9478" width="11.42578125" style="45"/>
    <col min="9479" max="9479" width="11.5703125" style="45" bestFit="1" customWidth="1"/>
    <col min="9480" max="9480" width="11.42578125" style="45"/>
    <col min="9481" max="9481" width="11.5703125" style="45" bestFit="1" customWidth="1"/>
    <col min="9482" max="9482" width="11.42578125" style="45"/>
    <col min="9483" max="9483" width="11.5703125" style="45" bestFit="1" customWidth="1"/>
    <col min="9484" max="9484" width="11.42578125" style="45"/>
    <col min="9485" max="9485" width="11.5703125" style="45" bestFit="1" customWidth="1"/>
    <col min="9486" max="9486" width="11.42578125" style="45"/>
    <col min="9487" max="9487" width="11.5703125" style="45" bestFit="1" customWidth="1"/>
    <col min="9488" max="9488" width="11.42578125" style="45"/>
    <col min="9489" max="9489" width="11.5703125" style="45" bestFit="1" customWidth="1"/>
    <col min="9490" max="9490" width="11.42578125" style="45"/>
    <col min="9491" max="9491" width="11.5703125" style="45" bestFit="1" customWidth="1"/>
    <col min="9492" max="9492" width="11.42578125" style="45"/>
    <col min="9493" max="9493" width="11.5703125" style="45" bestFit="1" customWidth="1"/>
    <col min="9494" max="9494" width="11.42578125" style="45"/>
    <col min="9495" max="9495" width="11.5703125" style="45" bestFit="1" customWidth="1"/>
    <col min="9496" max="9496" width="11.42578125" style="45"/>
    <col min="9497" max="9497" width="11.5703125" style="45" bestFit="1" customWidth="1"/>
    <col min="9498" max="9498" width="11.42578125" style="45"/>
    <col min="9499" max="9499" width="11.5703125" style="45" bestFit="1" customWidth="1"/>
    <col min="9500" max="9500" width="11.42578125" style="45"/>
    <col min="9501" max="9501" width="11.5703125" style="45" bestFit="1" customWidth="1"/>
    <col min="9502" max="9502" width="11.42578125" style="45"/>
    <col min="9503" max="9503" width="11.5703125" style="45" bestFit="1" customWidth="1"/>
    <col min="9504" max="9504" width="11.42578125" style="45"/>
    <col min="9505" max="9505" width="11.5703125" style="45" bestFit="1" customWidth="1"/>
    <col min="9506" max="9506" width="11.42578125" style="45"/>
    <col min="9507" max="9507" width="11.5703125" style="45" bestFit="1" customWidth="1"/>
    <col min="9508" max="9508" width="11.42578125" style="45"/>
    <col min="9509" max="9509" width="11.5703125" style="45" bestFit="1" customWidth="1"/>
    <col min="9510" max="9510" width="11.42578125" style="45"/>
    <col min="9511" max="9511" width="11.5703125" style="45" bestFit="1" customWidth="1"/>
    <col min="9512" max="9512" width="11.42578125" style="45"/>
    <col min="9513" max="9513" width="11.5703125" style="45" bestFit="1" customWidth="1"/>
    <col min="9514" max="9514" width="11.42578125" style="45"/>
    <col min="9515" max="9515" width="11.5703125" style="45" bestFit="1" customWidth="1"/>
    <col min="9516" max="9516" width="11.42578125" style="45"/>
    <col min="9517" max="9517" width="11.5703125" style="45" bestFit="1" customWidth="1"/>
    <col min="9518" max="9518" width="11.42578125" style="45"/>
    <col min="9519" max="9519" width="11.5703125" style="45" bestFit="1" customWidth="1"/>
    <col min="9520" max="9520" width="11.42578125" style="45"/>
    <col min="9521" max="9521" width="11.5703125" style="45" bestFit="1" customWidth="1"/>
    <col min="9522" max="9522" width="11.42578125" style="45"/>
    <col min="9523" max="9523" width="11.5703125" style="45" bestFit="1" customWidth="1"/>
    <col min="9524" max="9524" width="11.42578125" style="45"/>
    <col min="9525" max="9525" width="11.5703125" style="45" bestFit="1" customWidth="1"/>
    <col min="9526" max="9526" width="11.42578125" style="45"/>
    <col min="9527" max="9527" width="11.5703125" style="45" bestFit="1" customWidth="1"/>
    <col min="9528" max="9528" width="11.42578125" style="45"/>
    <col min="9529" max="9529" width="11.5703125" style="45" bestFit="1" customWidth="1"/>
    <col min="9530" max="9530" width="11.42578125" style="45"/>
    <col min="9531" max="9531" width="11.5703125" style="45" bestFit="1" customWidth="1"/>
    <col min="9532" max="9532" width="11.42578125" style="45"/>
    <col min="9533" max="9533" width="11.5703125" style="45" bestFit="1" customWidth="1"/>
    <col min="9534" max="9534" width="11.42578125" style="45"/>
    <col min="9535" max="9535" width="11.5703125" style="45" bestFit="1" customWidth="1"/>
    <col min="9536" max="9536" width="11.42578125" style="45"/>
    <col min="9537" max="9537" width="11.5703125" style="45" bestFit="1" customWidth="1"/>
    <col min="9538" max="9538" width="11.42578125" style="45"/>
    <col min="9539" max="9539" width="11.5703125" style="45" bestFit="1" customWidth="1"/>
    <col min="9540" max="9540" width="11.42578125" style="45"/>
    <col min="9541" max="9541" width="11.5703125" style="45" bestFit="1" customWidth="1"/>
    <col min="9542" max="9542" width="11.42578125" style="45"/>
    <col min="9543" max="9543" width="11.5703125" style="45" bestFit="1" customWidth="1"/>
    <col min="9544" max="9544" width="11.42578125" style="45"/>
    <col min="9545" max="9545" width="11.5703125" style="45" bestFit="1" customWidth="1"/>
    <col min="9546" max="9546" width="11.42578125" style="45"/>
    <col min="9547" max="9547" width="11.5703125" style="45" bestFit="1" customWidth="1"/>
    <col min="9548" max="9548" width="11.42578125" style="45"/>
    <col min="9549" max="9549" width="11.5703125" style="45" bestFit="1" customWidth="1"/>
    <col min="9550" max="9550" width="11.42578125" style="45"/>
    <col min="9551" max="9551" width="11.5703125" style="45" bestFit="1" customWidth="1"/>
    <col min="9552" max="9552" width="11.42578125" style="45"/>
    <col min="9553" max="9553" width="11.5703125" style="45" bestFit="1" customWidth="1"/>
    <col min="9554" max="9554" width="11.42578125" style="45"/>
    <col min="9555" max="9555" width="11.5703125" style="45" bestFit="1" customWidth="1"/>
    <col min="9556" max="9556" width="11.42578125" style="45"/>
    <col min="9557" max="9557" width="11.5703125" style="45" bestFit="1" customWidth="1"/>
    <col min="9558" max="9558" width="11.42578125" style="45"/>
    <col min="9559" max="9559" width="11.5703125" style="45" bestFit="1" customWidth="1"/>
    <col min="9560" max="9560" width="11.42578125" style="45"/>
    <col min="9561" max="9561" width="11.5703125" style="45" bestFit="1" customWidth="1"/>
    <col min="9562" max="9562" width="11.42578125" style="45"/>
    <col min="9563" max="9563" width="11.5703125" style="45" bestFit="1" customWidth="1"/>
    <col min="9564" max="9564" width="11.42578125" style="45"/>
    <col min="9565" max="9565" width="11.5703125" style="45" bestFit="1" customWidth="1"/>
    <col min="9566" max="9566" width="11.42578125" style="45"/>
    <col min="9567" max="9567" width="11.5703125" style="45" bestFit="1" customWidth="1"/>
    <col min="9568" max="9568" width="11.42578125" style="45"/>
    <col min="9569" max="9569" width="11.5703125" style="45" bestFit="1" customWidth="1"/>
    <col min="9570" max="9570" width="11.42578125" style="45"/>
    <col min="9571" max="9571" width="11.5703125" style="45" bestFit="1" customWidth="1"/>
    <col min="9572" max="9572" width="11.42578125" style="45"/>
    <col min="9573" max="9573" width="11.5703125" style="45" bestFit="1" customWidth="1"/>
    <col min="9574" max="9574" width="11.42578125" style="45"/>
    <col min="9575" max="9575" width="11.5703125" style="45" bestFit="1" customWidth="1"/>
    <col min="9576" max="9576" width="11.42578125" style="45"/>
    <col min="9577" max="9577" width="11.5703125" style="45" bestFit="1" customWidth="1"/>
    <col min="9578" max="9578" width="11.42578125" style="45"/>
    <col min="9579" max="9579" width="11.5703125" style="45" bestFit="1" customWidth="1"/>
    <col min="9580" max="9580" width="11.42578125" style="45"/>
    <col min="9581" max="9581" width="11.5703125" style="45" bestFit="1" customWidth="1"/>
    <col min="9582" max="9582" width="11.42578125" style="45"/>
    <col min="9583" max="9583" width="11.5703125" style="45" bestFit="1" customWidth="1"/>
    <col min="9584" max="9584" width="11.42578125" style="45"/>
    <col min="9585" max="9585" width="11.5703125" style="45" bestFit="1" customWidth="1"/>
    <col min="9586" max="9586" width="11.42578125" style="45"/>
    <col min="9587" max="9587" width="11.5703125" style="45" bestFit="1" customWidth="1"/>
    <col min="9588" max="9588" width="11.42578125" style="45"/>
    <col min="9589" max="9589" width="11.5703125" style="45" bestFit="1" customWidth="1"/>
    <col min="9590" max="9590" width="11.42578125" style="45"/>
    <col min="9591" max="9591" width="11.5703125" style="45" bestFit="1" customWidth="1"/>
    <col min="9592" max="9592" width="11.42578125" style="45"/>
    <col min="9593" max="9593" width="11.5703125" style="45" bestFit="1" customWidth="1"/>
    <col min="9594" max="9594" width="11.42578125" style="45"/>
    <col min="9595" max="9595" width="11.5703125" style="45" bestFit="1" customWidth="1"/>
    <col min="9596" max="9596" width="11.42578125" style="45"/>
    <col min="9597" max="9597" width="11.5703125" style="45" bestFit="1" customWidth="1"/>
    <col min="9598" max="9598" width="11.42578125" style="45"/>
    <col min="9599" max="9599" width="11.5703125" style="45" bestFit="1" customWidth="1"/>
    <col min="9600" max="9600" width="11.42578125" style="45"/>
    <col min="9601" max="9601" width="11.5703125" style="45" bestFit="1" customWidth="1"/>
    <col min="9602" max="9602" width="11.42578125" style="45"/>
    <col min="9603" max="9603" width="11.5703125" style="45" bestFit="1" customWidth="1"/>
    <col min="9604" max="9604" width="11.42578125" style="45"/>
    <col min="9605" max="9605" width="11.5703125" style="45" bestFit="1" customWidth="1"/>
    <col min="9606" max="9606" width="11.42578125" style="45"/>
    <col min="9607" max="9607" width="11.5703125" style="45" bestFit="1" customWidth="1"/>
    <col min="9608" max="9608" width="11.42578125" style="45"/>
    <col min="9609" max="9609" width="11.5703125" style="45" bestFit="1" customWidth="1"/>
    <col min="9610" max="9610" width="11.42578125" style="45"/>
    <col min="9611" max="9611" width="11.5703125" style="45" bestFit="1" customWidth="1"/>
    <col min="9612" max="9612" width="11.42578125" style="45"/>
    <col min="9613" max="9613" width="11.5703125" style="45" bestFit="1" customWidth="1"/>
    <col min="9614" max="9614" width="11.42578125" style="45"/>
    <col min="9615" max="9615" width="11.5703125" style="45" bestFit="1" customWidth="1"/>
    <col min="9616" max="9616" width="11.42578125" style="45"/>
    <col min="9617" max="9617" width="11.5703125" style="45" bestFit="1" customWidth="1"/>
    <col min="9618" max="9618" width="11.42578125" style="45"/>
    <col min="9619" max="9619" width="11.5703125" style="45" bestFit="1" customWidth="1"/>
    <col min="9620" max="9620" width="11.42578125" style="45"/>
    <col min="9621" max="9621" width="11.5703125" style="45" bestFit="1" customWidth="1"/>
    <col min="9622" max="9622" width="11.42578125" style="45"/>
    <col min="9623" max="9623" width="11.5703125" style="45" bestFit="1" customWidth="1"/>
    <col min="9624" max="9624" width="11.42578125" style="45"/>
    <col min="9625" max="9625" width="11.5703125" style="45" bestFit="1" customWidth="1"/>
    <col min="9626" max="9626" width="11.42578125" style="45"/>
    <col min="9627" max="9627" width="11.5703125" style="45" bestFit="1" customWidth="1"/>
    <col min="9628" max="9628" width="11.42578125" style="45"/>
    <col min="9629" max="9629" width="11.5703125" style="45" bestFit="1" customWidth="1"/>
    <col min="9630" max="9630" width="11.42578125" style="45"/>
    <col min="9631" max="9631" width="11.5703125" style="45" bestFit="1" customWidth="1"/>
    <col min="9632" max="9632" width="11.42578125" style="45"/>
    <col min="9633" max="9633" width="11.5703125" style="45" bestFit="1" customWidth="1"/>
    <col min="9634" max="9634" width="11.42578125" style="45"/>
    <col min="9635" max="9635" width="11.5703125" style="45" bestFit="1" customWidth="1"/>
    <col min="9636" max="9636" width="11.42578125" style="45"/>
    <col min="9637" max="9637" width="11.5703125" style="45" bestFit="1" customWidth="1"/>
    <col min="9638" max="9638" width="11.42578125" style="45"/>
    <col min="9639" max="9639" width="11.5703125" style="45" bestFit="1" customWidth="1"/>
    <col min="9640" max="9640" width="11.42578125" style="45"/>
    <col min="9641" max="9641" width="11.5703125" style="45" bestFit="1" customWidth="1"/>
    <col min="9642" max="9642" width="11.42578125" style="45"/>
    <col min="9643" max="9643" width="11.5703125" style="45" bestFit="1" customWidth="1"/>
    <col min="9644" max="9644" width="11.42578125" style="45"/>
    <col min="9645" max="9645" width="11.5703125" style="45" bestFit="1" customWidth="1"/>
    <col min="9646" max="9646" width="11.42578125" style="45"/>
    <col min="9647" max="9647" width="11.5703125" style="45" bestFit="1" customWidth="1"/>
    <col min="9648" max="9648" width="11.42578125" style="45"/>
    <col min="9649" max="9649" width="11.5703125" style="45" bestFit="1" customWidth="1"/>
    <col min="9650" max="9650" width="11.42578125" style="45"/>
    <col min="9651" max="9651" width="11.5703125" style="45" bestFit="1" customWidth="1"/>
    <col min="9652" max="9652" width="11.42578125" style="45"/>
    <col min="9653" max="9653" width="11.5703125" style="45" bestFit="1" customWidth="1"/>
    <col min="9654" max="9654" width="11.42578125" style="45"/>
    <col min="9655" max="9655" width="11.5703125" style="45" bestFit="1" customWidth="1"/>
    <col min="9656" max="9656" width="11.42578125" style="45"/>
    <col min="9657" max="9657" width="11.5703125" style="45" bestFit="1" customWidth="1"/>
    <col min="9658" max="9658" width="11.42578125" style="45"/>
    <col min="9659" max="9659" width="11.5703125" style="45" bestFit="1" customWidth="1"/>
    <col min="9660" max="9660" width="11.42578125" style="45"/>
    <col min="9661" max="9661" width="11.5703125" style="45" bestFit="1" customWidth="1"/>
    <col min="9662" max="9662" width="11.42578125" style="45"/>
    <col min="9663" max="9663" width="11.5703125" style="45" bestFit="1" customWidth="1"/>
    <col min="9664" max="9664" width="11.42578125" style="45"/>
    <col min="9665" max="9665" width="11.5703125" style="45" bestFit="1" customWidth="1"/>
    <col min="9666" max="9666" width="11.42578125" style="45"/>
    <col min="9667" max="9667" width="11.5703125" style="45" bestFit="1" customWidth="1"/>
    <col min="9668" max="9668" width="11.42578125" style="45"/>
    <col min="9669" max="9669" width="11.5703125" style="45" bestFit="1" customWidth="1"/>
    <col min="9670" max="9670" width="11.42578125" style="45"/>
    <col min="9671" max="9671" width="11.5703125" style="45" bestFit="1" customWidth="1"/>
    <col min="9672" max="9672" width="11.42578125" style="45"/>
    <col min="9673" max="9673" width="11.5703125" style="45" bestFit="1" customWidth="1"/>
    <col min="9674" max="9674" width="11.42578125" style="45"/>
    <col min="9675" max="9675" width="11.5703125" style="45" bestFit="1" customWidth="1"/>
    <col min="9676" max="9676" width="11.42578125" style="45"/>
    <col min="9677" max="9677" width="11.5703125" style="45" bestFit="1" customWidth="1"/>
    <col min="9678" max="9678" width="11.42578125" style="45"/>
    <col min="9679" max="9679" width="11.5703125" style="45" bestFit="1" customWidth="1"/>
    <col min="9680" max="9680" width="11.42578125" style="45"/>
    <col min="9681" max="9681" width="11.5703125" style="45" bestFit="1" customWidth="1"/>
    <col min="9682" max="9682" width="11.42578125" style="45"/>
    <col min="9683" max="9683" width="11.5703125" style="45" bestFit="1" customWidth="1"/>
    <col min="9684" max="9684" width="11.42578125" style="45"/>
    <col min="9685" max="9685" width="11.5703125" style="45" bestFit="1" customWidth="1"/>
    <col min="9686" max="9686" width="11.42578125" style="45"/>
    <col min="9687" max="9687" width="11.5703125" style="45" bestFit="1" customWidth="1"/>
    <col min="9688" max="9688" width="11.42578125" style="45"/>
    <col min="9689" max="9689" width="11.5703125" style="45" bestFit="1" customWidth="1"/>
    <col min="9690" max="9690" width="11.42578125" style="45"/>
    <col min="9691" max="9691" width="11.5703125" style="45" bestFit="1" customWidth="1"/>
    <col min="9692" max="9692" width="11.42578125" style="45"/>
    <col min="9693" max="9693" width="11.5703125" style="45" bestFit="1" customWidth="1"/>
    <col min="9694" max="9694" width="11.42578125" style="45"/>
    <col min="9695" max="9695" width="11.5703125" style="45" bestFit="1" customWidth="1"/>
    <col min="9696" max="9696" width="11.42578125" style="45"/>
    <col min="9697" max="9697" width="11.5703125" style="45" bestFit="1" customWidth="1"/>
    <col min="9698" max="9698" width="11.42578125" style="45"/>
    <col min="9699" max="9699" width="11.5703125" style="45" bestFit="1" customWidth="1"/>
    <col min="9700" max="9700" width="11.42578125" style="45"/>
    <col min="9701" max="9701" width="11.5703125" style="45" bestFit="1" customWidth="1"/>
    <col min="9702" max="9702" width="11.42578125" style="45"/>
    <col min="9703" max="9703" width="11.5703125" style="45" bestFit="1" customWidth="1"/>
    <col min="9704" max="9704" width="11.42578125" style="45"/>
    <col min="9705" max="9705" width="11.5703125" style="45" bestFit="1" customWidth="1"/>
    <col min="9706" max="9706" width="11.42578125" style="45"/>
    <col min="9707" max="9707" width="11.5703125" style="45" bestFit="1" customWidth="1"/>
    <col min="9708" max="9708" width="11.42578125" style="45"/>
    <col min="9709" max="9709" width="11.5703125" style="45" bestFit="1" customWidth="1"/>
    <col min="9710" max="9710" width="11.42578125" style="45"/>
    <col min="9711" max="9711" width="11.5703125" style="45" bestFit="1" customWidth="1"/>
    <col min="9712" max="9712" width="11.42578125" style="45"/>
    <col min="9713" max="9713" width="11.5703125" style="45" bestFit="1" customWidth="1"/>
    <col min="9714" max="9714" width="11.42578125" style="45"/>
    <col min="9715" max="9715" width="11.5703125" style="45" bestFit="1" customWidth="1"/>
    <col min="9716" max="9716" width="11.42578125" style="45"/>
    <col min="9717" max="9717" width="11.5703125" style="45" bestFit="1" customWidth="1"/>
    <col min="9718" max="9718" width="11.42578125" style="45"/>
    <col min="9719" max="9719" width="11.5703125" style="45" bestFit="1" customWidth="1"/>
    <col min="9720" max="9720" width="11.42578125" style="45"/>
    <col min="9721" max="9721" width="11.5703125" style="45" bestFit="1" customWidth="1"/>
    <col min="9722" max="9722" width="11.42578125" style="45"/>
    <col min="9723" max="9723" width="11.5703125" style="45" bestFit="1" customWidth="1"/>
    <col min="9724" max="9724" width="11.42578125" style="45"/>
    <col min="9725" max="9725" width="11.5703125" style="45" bestFit="1" customWidth="1"/>
    <col min="9726" max="9726" width="11.42578125" style="45"/>
    <col min="9727" max="9727" width="11.5703125" style="45" bestFit="1" customWidth="1"/>
    <col min="9728" max="9728" width="11.42578125" style="45"/>
    <col min="9729" max="9729" width="11.5703125" style="45" bestFit="1" customWidth="1"/>
    <col min="9730" max="9730" width="11.42578125" style="45"/>
    <col min="9731" max="9731" width="11.5703125" style="45" bestFit="1" customWidth="1"/>
    <col min="9732" max="9732" width="11.42578125" style="45"/>
    <col min="9733" max="9733" width="11.5703125" style="45" bestFit="1" customWidth="1"/>
    <col min="9734" max="9734" width="11.42578125" style="45"/>
    <col min="9735" max="9735" width="11.5703125" style="45" bestFit="1" customWidth="1"/>
    <col min="9736" max="9736" width="11.42578125" style="45"/>
    <col min="9737" max="9737" width="11.5703125" style="45" bestFit="1" customWidth="1"/>
    <col min="9738" max="9738" width="11.42578125" style="45"/>
    <col min="9739" max="9739" width="11.5703125" style="45" bestFit="1" customWidth="1"/>
    <col min="9740" max="9740" width="11.42578125" style="45"/>
    <col min="9741" max="9741" width="11.5703125" style="45" bestFit="1" customWidth="1"/>
    <col min="9742" max="9742" width="11.42578125" style="45"/>
    <col min="9743" max="9743" width="11.5703125" style="45" bestFit="1" customWidth="1"/>
    <col min="9744" max="9744" width="11.42578125" style="45"/>
    <col min="9745" max="9745" width="11.5703125" style="45" bestFit="1" customWidth="1"/>
    <col min="9746" max="9746" width="11.42578125" style="45"/>
    <col min="9747" max="9747" width="11.5703125" style="45" bestFit="1" customWidth="1"/>
    <col min="9748" max="9748" width="11.42578125" style="45"/>
    <col min="9749" max="9749" width="11.5703125" style="45" bestFit="1" customWidth="1"/>
    <col min="9750" max="9750" width="11.42578125" style="45"/>
    <col min="9751" max="9751" width="11.5703125" style="45" bestFit="1" customWidth="1"/>
    <col min="9752" max="9752" width="11.42578125" style="45"/>
    <col min="9753" max="9753" width="11.5703125" style="45" bestFit="1" customWidth="1"/>
    <col min="9754" max="9754" width="11.42578125" style="45"/>
    <col min="9755" max="9755" width="11.5703125" style="45" bestFit="1" customWidth="1"/>
    <col min="9756" max="9756" width="11.42578125" style="45"/>
    <col min="9757" max="9757" width="11.5703125" style="45" bestFit="1" customWidth="1"/>
    <col min="9758" max="9758" width="11.42578125" style="45"/>
    <col min="9759" max="9759" width="11.5703125" style="45" bestFit="1" customWidth="1"/>
    <col min="9760" max="9760" width="11.42578125" style="45"/>
    <col min="9761" max="9761" width="11.5703125" style="45" bestFit="1" customWidth="1"/>
    <col min="9762" max="9762" width="11.42578125" style="45"/>
    <col min="9763" max="9763" width="11.5703125" style="45" bestFit="1" customWidth="1"/>
    <col min="9764" max="9764" width="11.42578125" style="45"/>
    <col min="9765" max="9765" width="11.5703125" style="45" bestFit="1" customWidth="1"/>
    <col min="9766" max="9766" width="11.42578125" style="45"/>
    <col min="9767" max="9767" width="11.5703125" style="45" bestFit="1" customWidth="1"/>
    <col min="9768" max="9768" width="11.42578125" style="45"/>
    <col min="9769" max="9769" width="11.5703125" style="45" bestFit="1" customWidth="1"/>
    <col min="9770" max="9770" width="11.42578125" style="45"/>
    <col min="9771" max="9771" width="11.5703125" style="45" bestFit="1" customWidth="1"/>
    <col min="9772" max="9772" width="11.42578125" style="45"/>
    <col min="9773" max="9773" width="11.5703125" style="45" bestFit="1" customWidth="1"/>
    <col min="9774" max="9774" width="11.42578125" style="45"/>
    <col min="9775" max="9775" width="11.5703125" style="45" bestFit="1" customWidth="1"/>
    <col min="9776" max="9776" width="11.42578125" style="45"/>
    <col min="9777" max="9777" width="11.5703125" style="45" bestFit="1" customWidth="1"/>
    <col min="9778" max="9778" width="11.42578125" style="45"/>
    <col min="9779" max="9779" width="11.5703125" style="45" bestFit="1" customWidth="1"/>
    <col min="9780" max="9780" width="11.42578125" style="45"/>
    <col min="9781" max="9781" width="11.5703125" style="45" bestFit="1" customWidth="1"/>
    <col min="9782" max="9782" width="11.42578125" style="45"/>
    <col min="9783" max="9783" width="11.5703125" style="45" bestFit="1" customWidth="1"/>
    <col min="9784" max="9784" width="11.42578125" style="45"/>
    <col min="9785" max="9785" width="11.5703125" style="45" bestFit="1" customWidth="1"/>
    <col min="9786" max="9786" width="11.42578125" style="45"/>
    <col min="9787" max="9787" width="11.5703125" style="45" bestFit="1" customWidth="1"/>
    <col min="9788" max="9788" width="11.42578125" style="45"/>
    <col min="9789" max="9789" width="11.5703125" style="45" bestFit="1" customWidth="1"/>
    <col min="9790" max="9790" width="11.42578125" style="45"/>
    <col min="9791" max="9791" width="11.5703125" style="45" bestFit="1" customWidth="1"/>
    <col min="9792" max="9792" width="11.42578125" style="45"/>
    <col min="9793" max="9793" width="11.5703125" style="45" bestFit="1" customWidth="1"/>
    <col min="9794" max="9794" width="11.42578125" style="45"/>
    <col min="9795" max="9795" width="11.5703125" style="45" bestFit="1" customWidth="1"/>
    <col min="9796" max="9796" width="11.42578125" style="45"/>
    <col min="9797" max="9797" width="11.5703125" style="45" bestFit="1" customWidth="1"/>
    <col min="9798" max="9798" width="11.42578125" style="45"/>
    <col min="9799" max="9799" width="11.5703125" style="45" bestFit="1" customWidth="1"/>
    <col min="9800" max="9800" width="11.42578125" style="45"/>
    <col min="9801" max="9801" width="11.5703125" style="45" bestFit="1" customWidth="1"/>
    <col min="9802" max="9802" width="11.42578125" style="45"/>
    <col min="9803" max="9803" width="11.5703125" style="45" bestFit="1" customWidth="1"/>
    <col min="9804" max="9804" width="11.42578125" style="45"/>
    <col min="9805" max="9805" width="11.5703125" style="45" bestFit="1" customWidth="1"/>
    <col min="9806" max="9806" width="11.42578125" style="45"/>
    <col min="9807" max="9807" width="11.5703125" style="45" bestFit="1" customWidth="1"/>
    <col min="9808" max="9808" width="11.42578125" style="45"/>
    <col min="9809" max="9809" width="11.5703125" style="45" bestFit="1" customWidth="1"/>
    <col min="9810" max="9810" width="11.42578125" style="45"/>
    <col min="9811" max="9811" width="11.5703125" style="45" bestFit="1" customWidth="1"/>
    <col min="9812" max="9812" width="11.42578125" style="45"/>
    <col min="9813" max="9813" width="11.5703125" style="45" bestFit="1" customWidth="1"/>
    <col min="9814" max="9814" width="11.42578125" style="45"/>
    <col min="9815" max="9815" width="11.5703125" style="45" bestFit="1" customWidth="1"/>
    <col min="9816" max="9816" width="11.42578125" style="45"/>
    <col min="9817" max="9817" width="11.5703125" style="45" bestFit="1" customWidth="1"/>
    <col min="9818" max="9818" width="11.42578125" style="45"/>
    <col min="9819" max="9819" width="11.5703125" style="45" bestFit="1" customWidth="1"/>
    <col min="9820" max="9820" width="11.42578125" style="45"/>
    <col min="9821" max="9821" width="11.5703125" style="45" bestFit="1" customWidth="1"/>
    <col min="9822" max="9822" width="11.42578125" style="45"/>
    <col min="9823" max="9823" width="11.5703125" style="45" bestFit="1" customWidth="1"/>
    <col min="9824" max="9824" width="11.42578125" style="45"/>
    <col min="9825" max="9825" width="11.5703125" style="45" bestFit="1" customWidth="1"/>
    <col min="9826" max="9826" width="11.42578125" style="45"/>
    <col min="9827" max="9827" width="11.5703125" style="45" bestFit="1" customWidth="1"/>
    <col min="9828" max="9828" width="11.42578125" style="45"/>
    <col min="9829" max="9829" width="11.5703125" style="45" bestFit="1" customWidth="1"/>
    <col min="9830" max="9830" width="11.42578125" style="45"/>
    <col min="9831" max="9831" width="11.5703125" style="45" bestFit="1" customWidth="1"/>
    <col min="9832" max="9832" width="11.42578125" style="45"/>
    <col min="9833" max="9833" width="11.5703125" style="45" bestFit="1" customWidth="1"/>
    <col min="9834" max="9834" width="11.42578125" style="45"/>
    <col min="9835" max="9835" width="11.5703125" style="45" bestFit="1" customWidth="1"/>
    <col min="9836" max="9836" width="11.42578125" style="45"/>
    <col min="9837" max="9837" width="11.5703125" style="45" bestFit="1" customWidth="1"/>
    <col min="9838" max="9838" width="11.42578125" style="45"/>
    <col min="9839" max="9839" width="11.5703125" style="45" bestFit="1" customWidth="1"/>
    <col min="9840" max="9840" width="11.42578125" style="45"/>
    <col min="9841" max="9841" width="11.5703125" style="45" bestFit="1" customWidth="1"/>
    <col min="9842" max="9842" width="11.42578125" style="45"/>
    <col min="9843" max="9843" width="11.5703125" style="45" bestFit="1" customWidth="1"/>
    <col min="9844" max="9844" width="11.42578125" style="45"/>
    <col min="9845" max="9845" width="11.5703125" style="45" bestFit="1" customWidth="1"/>
    <col min="9846" max="9846" width="11.42578125" style="45"/>
    <col min="9847" max="9847" width="11.5703125" style="45" bestFit="1" customWidth="1"/>
    <col min="9848" max="9848" width="11.42578125" style="45"/>
    <col min="9849" max="9849" width="11.5703125" style="45" bestFit="1" customWidth="1"/>
    <col min="9850" max="9850" width="11.42578125" style="45"/>
    <col min="9851" max="9851" width="11.5703125" style="45" bestFit="1" customWidth="1"/>
    <col min="9852" max="9852" width="11.42578125" style="45"/>
    <col min="9853" max="9853" width="11.5703125" style="45" bestFit="1" customWidth="1"/>
    <col min="9854" max="9854" width="11.42578125" style="45"/>
    <col min="9855" max="9855" width="11.5703125" style="45" bestFit="1" customWidth="1"/>
    <col min="9856" max="9856" width="11.42578125" style="45"/>
    <col min="9857" max="9857" width="11.5703125" style="45" bestFit="1" customWidth="1"/>
    <col min="9858" max="9858" width="11.42578125" style="45"/>
    <col min="9859" max="9859" width="11.5703125" style="45" bestFit="1" customWidth="1"/>
    <col min="9860" max="9860" width="11.42578125" style="45"/>
    <col min="9861" max="9861" width="11.5703125" style="45" bestFit="1" customWidth="1"/>
    <col min="9862" max="9862" width="11.42578125" style="45"/>
    <col min="9863" max="9863" width="11.5703125" style="45" bestFit="1" customWidth="1"/>
    <col min="9864" max="9864" width="11.42578125" style="45"/>
    <col min="9865" max="9865" width="11.5703125" style="45" bestFit="1" customWidth="1"/>
    <col min="9866" max="9866" width="11.42578125" style="45"/>
    <col min="9867" max="9867" width="11.5703125" style="45" bestFit="1" customWidth="1"/>
    <col min="9868" max="9868" width="11.42578125" style="45"/>
    <col min="9869" max="9869" width="11.5703125" style="45" bestFit="1" customWidth="1"/>
    <col min="9870" max="9870" width="11.42578125" style="45"/>
    <col min="9871" max="9871" width="11.5703125" style="45" bestFit="1" customWidth="1"/>
    <col min="9872" max="9872" width="11.42578125" style="45"/>
    <col min="9873" max="9873" width="11.5703125" style="45" bestFit="1" customWidth="1"/>
    <col min="9874" max="9874" width="11.42578125" style="45"/>
    <col min="9875" max="9875" width="11.5703125" style="45" bestFit="1" customWidth="1"/>
    <col min="9876" max="9876" width="11.42578125" style="45"/>
    <col min="9877" max="9877" width="11.5703125" style="45" bestFit="1" customWidth="1"/>
    <col min="9878" max="9878" width="11.42578125" style="45"/>
    <col min="9879" max="9879" width="11.5703125" style="45" bestFit="1" customWidth="1"/>
    <col min="9880" max="9880" width="11.42578125" style="45"/>
    <col min="9881" max="9881" width="11.5703125" style="45" bestFit="1" customWidth="1"/>
    <col min="9882" max="9882" width="11.42578125" style="45"/>
    <col min="9883" max="9883" width="11.5703125" style="45" bestFit="1" customWidth="1"/>
    <col min="9884" max="9884" width="11.42578125" style="45"/>
    <col min="9885" max="9885" width="11.5703125" style="45" bestFit="1" customWidth="1"/>
    <col min="9886" max="9886" width="11.42578125" style="45"/>
    <col min="9887" max="9887" width="11.5703125" style="45" bestFit="1" customWidth="1"/>
    <col min="9888" max="9888" width="11.42578125" style="45"/>
    <col min="9889" max="9889" width="11.5703125" style="45" bestFit="1" customWidth="1"/>
    <col min="9890" max="9890" width="11.42578125" style="45"/>
    <col min="9891" max="9891" width="11.5703125" style="45" bestFit="1" customWidth="1"/>
    <col min="9892" max="9892" width="11.42578125" style="45"/>
    <col min="9893" max="9893" width="11.5703125" style="45" bestFit="1" customWidth="1"/>
    <col min="9894" max="9894" width="11.42578125" style="45"/>
    <col min="9895" max="9895" width="11.5703125" style="45" bestFit="1" customWidth="1"/>
    <col min="9896" max="9896" width="11.42578125" style="45"/>
    <col min="9897" max="9897" width="11.5703125" style="45" bestFit="1" customWidth="1"/>
    <col min="9898" max="9898" width="11.42578125" style="45"/>
    <col min="9899" max="9899" width="11.5703125" style="45" bestFit="1" customWidth="1"/>
    <col min="9900" max="9900" width="11.42578125" style="45"/>
    <col min="9901" max="9901" width="11.5703125" style="45" bestFit="1" customWidth="1"/>
    <col min="9902" max="9902" width="11.42578125" style="45"/>
    <col min="9903" max="9903" width="11.5703125" style="45" bestFit="1" customWidth="1"/>
    <col min="9904" max="9904" width="11.42578125" style="45"/>
    <col min="9905" max="9905" width="11.5703125" style="45" bestFit="1" customWidth="1"/>
    <col min="9906" max="9906" width="11.42578125" style="45"/>
    <col min="9907" max="9907" width="11.5703125" style="45" bestFit="1" customWidth="1"/>
    <col min="9908" max="9908" width="11.42578125" style="45"/>
    <col min="9909" max="9909" width="11.5703125" style="45" bestFit="1" customWidth="1"/>
    <col min="9910" max="9910" width="11.42578125" style="45"/>
    <col min="9911" max="9911" width="11.5703125" style="45" bestFit="1" customWidth="1"/>
    <col min="9912" max="9912" width="11.42578125" style="45"/>
    <col min="9913" max="9913" width="11.5703125" style="45" bestFit="1" customWidth="1"/>
    <col min="9914" max="9914" width="11.42578125" style="45"/>
    <col min="9915" max="9915" width="11.5703125" style="45" bestFit="1" customWidth="1"/>
    <col min="9916" max="9916" width="11.42578125" style="45"/>
    <col min="9917" max="9917" width="11.5703125" style="45" bestFit="1" customWidth="1"/>
    <col min="9918" max="9918" width="11.42578125" style="45"/>
    <col min="9919" max="9919" width="11.5703125" style="45" bestFit="1" customWidth="1"/>
    <col min="9920" max="9920" width="11.42578125" style="45"/>
    <col min="9921" max="9921" width="11.5703125" style="45" bestFit="1" customWidth="1"/>
    <col min="9922" max="9922" width="11.42578125" style="45"/>
    <col min="9923" max="9923" width="11.5703125" style="45" bestFit="1" customWidth="1"/>
    <col min="9924" max="9924" width="11.42578125" style="45"/>
    <col min="9925" max="9925" width="11.5703125" style="45" bestFit="1" customWidth="1"/>
    <col min="9926" max="9926" width="11.42578125" style="45"/>
    <col min="9927" max="9927" width="11.5703125" style="45" bestFit="1" customWidth="1"/>
    <col min="9928" max="9928" width="11.42578125" style="45"/>
    <col min="9929" max="9929" width="11.5703125" style="45" bestFit="1" customWidth="1"/>
    <col min="9930" max="9930" width="11.42578125" style="45"/>
    <col min="9931" max="9931" width="11.5703125" style="45" bestFit="1" customWidth="1"/>
    <col min="9932" max="9932" width="11.42578125" style="45"/>
    <col min="9933" max="9933" width="11.5703125" style="45" bestFit="1" customWidth="1"/>
    <col min="9934" max="9934" width="11.42578125" style="45"/>
    <col min="9935" max="9935" width="11.5703125" style="45" bestFit="1" customWidth="1"/>
    <col min="9936" max="9936" width="11.42578125" style="45"/>
    <col min="9937" max="9937" width="11.5703125" style="45" bestFit="1" customWidth="1"/>
    <col min="9938" max="9938" width="11.42578125" style="45"/>
    <col min="9939" max="9939" width="11.5703125" style="45" bestFit="1" customWidth="1"/>
    <col min="9940" max="9940" width="11.42578125" style="45"/>
    <col min="9941" max="9941" width="11.5703125" style="45" bestFit="1" customWidth="1"/>
    <col min="9942" max="9942" width="11.42578125" style="45"/>
    <col min="9943" max="9943" width="11.5703125" style="45" bestFit="1" customWidth="1"/>
    <col min="9944" max="9944" width="11.42578125" style="45"/>
    <col min="9945" max="9945" width="11.5703125" style="45" bestFit="1" customWidth="1"/>
    <col min="9946" max="9946" width="11.42578125" style="45"/>
    <col min="9947" max="9947" width="11.5703125" style="45" bestFit="1" customWidth="1"/>
    <col min="9948" max="9948" width="11.42578125" style="45"/>
    <col min="9949" max="9949" width="11.5703125" style="45" bestFit="1" customWidth="1"/>
    <col min="9950" max="9950" width="11.42578125" style="45"/>
    <col min="9951" max="9951" width="11.5703125" style="45" bestFit="1" customWidth="1"/>
    <col min="9952" max="9952" width="11.42578125" style="45"/>
    <col min="9953" max="9953" width="11.5703125" style="45" bestFit="1" customWidth="1"/>
    <col min="9954" max="9954" width="11.42578125" style="45"/>
    <col min="9955" max="9955" width="11.5703125" style="45" bestFit="1" customWidth="1"/>
    <col min="9956" max="9956" width="11.42578125" style="45"/>
    <col min="9957" max="9957" width="11.5703125" style="45" bestFit="1" customWidth="1"/>
    <col min="9958" max="9958" width="11.42578125" style="45"/>
    <col min="9959" max="9959" width="11.5703125" style="45" bestFit="1" customWidth="1"/>
    <col min="9960" max="9960" width="11.42578125" style="45"/>
    <col min="9961" max="9961" width="11.5703125" style="45" bestFit="1" customWidth="1"/>
    <col min="9962" max="9962" width="11.42578125" style="45"/>
    <col min="9963" max="9963" width="11.5703125" style="45" bestFit="1" customWidth="1"/>
    <col min="9964" max="9964" width="11.42578125" style="45"/>
    <col min="9965" max="9965" width="11.5703125" style="45" bestFit="1" customWidth="1"/>
    <col min="9966" max="9966" width="11.42578125" style="45"/>
    <col min="9967" max="9967" width="11.5703125" style="45" bestFit="1" customWidth="1"/>
    <col min="9968" max="9968" width="11.42578125" style="45"/>
    <col min="9969" max="9969" width="11.5703125" style="45" bestFit="1" customWidth="1"/>
    <col min="9970" max="9970" width="11.42578125" style="45"/>
    <col min="9971" max="9971" width="11.5703125" style="45" bestFit="1" customWidth="1"/>
    <col min="9972" max="9972" width="11.42578125" style="45"/>
    <col min="9973" max="9973" width="11.5703125" style="45" bestFit="1" customWidth="1"/>
    <col min="9974" max="9974" width="11.42578125" style="45"/>
    <col min="9975" max="9975" width="11.5703125" style="45" bestFit="1" customWidth="1"/>
    <col min="9976" max="9976" width="11.42578125" style="45"/>
    <col min="9977" max="9977" width="11.5703125" style="45" bestFit="1" customWidth="1"/>
    <col min="9978" max="9978" width="11.42578125" style="45"/>
    <col min="9979" max="9979" width="11.5703125" style="45" bestFit="1" customWidth="1"/>
    <col min="9980" max="9980" width="11.42578125" style="45"/>
    <col min="9981" max="9981" width="11.5703125" style="45" bestFit="1" customWidth="1"/>
    <col min="9982" max="9982" width="11.42578125" style="45"/>
    <col min="9983" max="9983" width="11.5703125" style="45" bestFit="1" customWidth="1"/>
    <col min="9984" max="9984" width="11.42578125" style="45"/>
    <col min="9985" max="9985" width="11.5703125" style="45" bestFit="1" customWidth="1"/>
    <col min="9986" max="9986" width="11.42578125" style="45"/>
    <col min="9987" max="9987" width="11.5703125" style="45" bestFit="1" customWidth="1"/>
    <col min="9988" max="9988" width="11.42578125" style="45"/>
    <col min="9989" max="9989" width="11.5703125" style="45" bestFit="1" customWidth="1"/>
    <col min="9990" max="9990" width="11.42578125" style="45"/>
    <col min="9991" max="9991" width="11.5703125" style="45" bestFit="1" customWidth="1"/>
    <col min="9992" max="9992" width="11.42578125" style="45"/>
    <col min="9993" max="9993" width="11.5703125" style="45" bestFit="1" customWidth="1"/>
    <col min="9994" max="9994" width="11.42578125" style="45"/>
    <col min="9995" max="9995" width="11.5703125" style="45" bestFit="1" customWidth="1"/>
    <col min="9996" max="9996" width="11.42578125" style="45"/>
    <col min="9997" max="9997" width="11.5703125" style="45" bestFit="1" customWidth="1"/>
    <col min="9998" max="9998" width="11.42578125" style="45"/>
    <col min="9999" max="9999" width="11.5703125" style="45" bestFit="1" customWidth="1"/>
    <col min="10000" max="10000" width="11.42578125" style="45"/>
    <col min="10001" max="10001" width="11.5703125" style="45" bestFit="1" customWidth="1"/>
    <col min="10002" max="10002" width="11.42578125" style="45"/>
    <col min="10003" max="10003" width="11.5703125" style="45" bestFit="1" customWidth="1"/>
    <col min="10004" max="10004" width="11.42578125" style="45"/>
    <col min="10005" max="10005" width="11.5703125" style="45" bestFit="1" customWidth="1"/>
    <col min="10006" max="10006" width="11.42578125" style="45"/>
    <col min="10007" max="10007" width="11.5703125" style="45" bestFit="1" customWidth="1"/>
    <col min="10008" max="10008" width="11.42578125" style="45"/>
    <col min="10009" max="10009" width="11.5703125" style="45" bestFit="1" customWidth="1"/>
    <col min="10010" max="10010" width="11.42578125" style="45"/>
    <col min="10011" max="10011" width="11.5703125" style="45" bestFit="1" customWidth="1"/>
    <col min="10012" max="10012" width="11.42578125" style="45"/>
    <col min="10013" max="10013" width="11.5703125" style="45" bestFit="1" customWidth="1"/>
    <col min="10014" max="10014" width="11.42578125" style="45"/>
    <col min="10015" max="10015" width="11.5703125" style="45" bestFit="1" customWidth="1"/>
    <col min="10016" max="10016" width="11.42578125" style="45"/>
    <col min="10017" max="10017" width="11.5703125" style="45" bestFit="1" customWidth="1"/>
    <col min="10018" max="10018" width="11.42578125" style="45"/>
    <col min="10019" max="10019" width="11.5703125" style="45" bestFit="1" customWidth="1"/>
    <col min="10020" max="10020" width="11.42578125" style="45"/>
    <col min="10021" max="10021" width="11.5703125" style="45" bestFit="1" customWidth="1"/>
    <col min="10022" max="10022" width="11.42578125" style="45"/>
    <col min="10023" max="10023" width="11.5703125" style="45" bestFit="1" customWidth="1"/>
    <col min="10024" max="10024" width="11.42578125" style="45"/>
    <col min="10025" max="10025" width="11.5703125" style="45" bestFit="1" customWidth="1"/>
    <col min="10026" max="10026" width="11.42578125" style="45"/>
    <col min="10027" max="10027" width="11.5703125" style="45" bestFit="1" customWidth="1"/>
    <col min="10028" max="10028" width="11.42578125" style="45"/>
    <col min="10029" max="10029" width="11.5703125" style="45" bestFit="1" customWidth="1"/>
    <col min="10030" max="10030" width="11.42578125" style="45"/>
    <col min="10031" max="10031" width="11.5703125" style="45" bestFit="1" customWidth="1"/>
    <col min="10032" max="10032" width="11.42578125" style="45"/>
    <col min="10033" max="10033" width="11.5703125" style="45" bestFit="1" customWidth="1"/>
    <col min="10034" max="10034" width="11.42578125" style="45"/>
    <col min="10035" max="10035" width="11.5703125" style="45" bestFit="1" customWidth="1"/>
    <col min="10036" max="10036" width="11.42578125" style="45"/>
    <col min="10037" max="10037" width="11.5703125" style="45" bestFit="1" customWidth="1"/>
    <col min="10038" max="10038" width="11.42578125" style="45"/>
    <col min="10039" max="10039" width="11.5703125" style="45" bestFit="1" customWidth="1"/>
    <col min="10040" max="10040" width="11.42578125" style="45"/>
    <col min="10041" max="10041" width="11.5703125" style="45" bestFit="1" customWidth="1"/>
    <col min="10042" max="10042" width="11.42578125" style="45"/>
    <col min="10043" max="10043" width="11.5703125" style="45" bestFit="1" customWidth="1"/>
    <col min="10044" max="10044" width="11.42578125" style="45"/>
    <col min="10045" max="10045" width="11.5703125" style="45" bestFit="1" customWidth="1"/>
    <col min="10046" max="10046" width="11.42578125" style="45"/>
    <col min="10047" max="10047" width="11.5703125" style="45" bestFit="1" customWidth="1"/>
    <col min="10048" max="10048" width="11.42578125" style="45"/>
    <col min="10049" max="10049" width="11.5703125" style="45" bestFit="1" customWidth="1"/>
    <col min="10050" max="10050" width="11.42578125" style="45"/>
    <col min="10051" max="10051" width="11.5703125" style="45" bestFit="1" customWidth="1"/>
    <col min="10052" max="10052" width="11.42578125" style="45"/>
    <col min="10053" max="10053" width="11.5703125" style="45" bestFit="1" customWidth="1"/>
    <col min="10054" max="10054" width="11.42578125" style="45"/>
    <col min="10055" max="10055" width="11.5703125" style="45" bestFit="1" customWidth="1"/>
    <col min="10056" max="10056" width="11.42578125" style="45"/>
    <col min="10057" max="10057" width="11.5703125" style="45" bestFit="1" customWidth="1"/>
    <col min="10058" max="10058" width="11.42578125" style="45"/>
    <col min="10059" max="10059" width="11.5703125" style="45" bestFit="1" customWidth="1"/>
    <col min="10060" max="10060" width="11.42578125" style="45"/>
    <col min="10061" max="10061" width="11.5703125" style="45" bestFit="1" customWidth="1"/>
    <col min="10062" max="10062" width="11.42578125" style="45"/>
    <col min="10063" max="10063" width="11.5703125" style="45" bestFit="1" customWidth="1"/>
    <col min="10064" max="10064" width="11.42578125" style="45"/>
    <col min="10065" max="10065" width="11.5703125" style="45" bestFit="1" customWidth="1"/>
    <col min="10066" max="10066" width="11.42578125" style="45"/>
    <col min="10067" max="10067" width="11.5703125" style="45" bestFit="1" customWidth="1"/>
    <col min="10068" max="10068" width="11.42578125" style="45"/>
    <col min="10069" max="10069" width="11.5703125" style="45" bestFit="1" customWidth="1"/>
    <col min="10070" max="10070" width="11.42578125" style="45"/>
    <col min="10071" max="10071" width="11.5703125" style="45" bestFit="1" customWidth="1"/>
    <col min="10072" max="10072" width="11.42578125" style="45"/>
    <col min="10073" max="10073" width="11.5703125" style="45" bestFit="1" customWidth="1"/>
    <col min="10074" max="10074" width="11.42578125" style="45"/>
    <col min="10075" max="10075" width="11.5703125" style="45" bestFit="1" customWidth="1"/>
    <col min="10076" max="10076" width="11.42578125" style="45"/>
    <col min="10077" max="10077" width="11.5703125" style="45" bestFit="1" customWidth="1"/>
    <col min="10078" max="10078" width="11.42578125" style="45"/>
    <col min="10079" max="10079" width="11.5703125" style="45" bestFit="1" customWidth="1"/>
    <col min="10080" max="10080" width="11.42578125" style="45"/>
    <col min="10081" max="10081" width="11.5703125" style="45" bestFit="1" customWidth="1"/>
    <col min="10082" max="10082" width="11.42578125" style="45"/>
    <col min="10083" max="10083" width="11.5703125" style="45" bestFit="1" customWidth="1"/>
    <col min="10084" max="10084" width="11.42578125" style="45"/>
    <col min="10085" max="10085" width="11.5703125" style="45" bestFit="1" customWidth="1"/>
    <col min="10086" max="10086" width="11.42578125" style="45"/>
    <col min="10087" max="10087" width="11.5703125" style="45" bestFit="1" customWidth="1"/>
    <col min="10088" max="10088" width="11.42578125" style="45"/>
    <col min="10089" max="10089" width="11.5703125" style="45" bestFit="1" customWidth="1"/>
    <col min="10090" max="10090" width="11.42578125" style="45"/>
    <col min="10091" max="10091" width="11.5703125" style="45" bestFit="1" customWidth="1"/>
    <col min="10092" max="10092" width="11.42578125" style="45"/>
    <col min="10093" max="10093" width="11.5703125" style="45" bestFit="1" customWidth="1"/>
    <col min="10094" max="10094" width="11.42578125" style="45"/>
    <col min="10095" max="10095" width="11.5703125" style="45" bestFit="1" customWidth="1"/>
    <col min="10096" max="10096" width="11.42578125" style="45"/>
    <col min="10097" max="10097" width="11.5703125" style="45" bestFit="1" customWidth="1"/>
    <col min="10098" max="10098" width="11.42578125" style="45"/>
    <col min="10099" max="10099" width="11.5703125" style="45" bestFit="1" customWidth="1"/>
    <col min="10100" max="10100" width="11.42578125" style="45"/>
    <col min="10101" max="10101" width="11.5703125" style="45" bestFit="1" customWidth="1"/>
    <col min="10102" max="10102" width="11.42578125" style="45"/>
    <col min="10103" max="10103" width="11.5703125" style="45" bestFit="1" customWidth="1"/>
    <col min="10104" max="10104" width="11.42578125" style="45"/>
    <col min="10105" max="10105" width="11.5703125" style="45" bestFit="1" customWidth="1"/>
    <col min="10106" max="10106" width="11.42578125" style="45"/>
    <col min="10107" max="10107" width="11.5703125" style="45" bestFit="1" customWidth="1"/>
    <col min="10108" max="10108" width="11.42578125" style="45"/>
    <col min="10109" max="10109" width="11.5703125" style="45" bestFit="1" customWidth="1"/>
    <col min="10110" max="10110" width="11.42578125" style="45"/>
    <col min="10111" max="10111" width="11.5703125" style="45" bestFit="1" customWidth="1"/>
    <col min="10112" max="10112" width="11.42578125" style="45"/>
    <col min="10113" max="10113" width="11.5703125" style="45" bestFit="1" customWidth="1"/>
    <col min="10114" max="10114" width="11.42578125" style="45"/>
    <col min="10115" max="10115" width="11.5703125" style="45" bestFit="1" customWidth="1"/>
    <col min="10116" max="10116" width="11.42578125" style="45"/>
    <col min="10117" max="10117" width="11.5703125" style="45" bestFit="1" customWidth="1"/>
    <col min="10118" max="10118" width="11.42578125" style="45"/>
    <col min="10119" max="10119" width="11.5703125" style="45" bestFit="1" customWidth="1"/>
    <col min="10120" max="10120" width="11.42578125" style="45"/>
    <col min="10121" max="10121" width="11.5703125" style="45" bestFit="1" customWidth="1"/>
    <col min="10122" max="10122" width="11.42578125" style="45"/>
    <col min="10123" max="10123" width="11.5703125" style="45" bestFit="1" customWidth="1"/>
    <col min="10124" max="10124" width="11.42578125" style="45"/>
    <col min="10125" max="10125" width="11.5703125" style="45" bestFit="1" customWidth="1"/>
    <col min="10126" max="10126" width="11.42578125" style="45"/>
    <col min="10127" max="10127" width="11.5703125" style="45" bestFit="1" customWidth="1"/>
    <col min="10128" max="10128" width="11.42578125" style="45"/>
    <col min="10129" max="10129" width="11.5703125" style="45" bestFit="1" customWidth="1"/>
    <col min="10130" max="10130" width="11.42578125" style="45"/>
    <col min="10131" max="10131" width="11.5703125" style="45" bestFit="1" customWidth="1"/>
    <col min="10132" max="10132" width="11.42578125" style="45"/>
    <col min="10133" max="10133" width="11.5703125" style="45" bestFit="1" customWidth="1"/>
    <col min="10134" max="10134" width="11.42578125" style="45"/>
    <col min="10135" max="10135" width="11.5703125" style="45" bestFit="1" customWidth="1"/>
    <col min="10136" max="10136" width="11.42578125" style="45"/>
    <col min="10137" max="10137" width="11.5703125" style="45" bestFit="1" customWidth="1"/>
    <col min="10138" max="10138" width="11.42578125" style="45"/>
    <col min="10139" max="10139" width="11.5703125" style="45" bestFit="1" customWidth="1"/>
    <col min="10140" max="10140" width="11.42578125" style="45"/>
    <col min="10141" max="10141" width="11.5703125" style="45" bestFit="1" customWidth="1"/>
    <col min="10142" max="10142" width="11.42578125" style="45"/>
    <col min="10143" max="10143" width="11.5703125" style="45" bestFit="1" customWidth="1"/>
    <col min="10144" max="10144" width="11.42578125" style="45"/>
    <col min="10145" max="10145" width="11.5703125" style="45" bestFit="1" customWidth="1"/>
    <col min="10146" max="10146" width="11.42578125" style="45"/>
    <col min="10147" max="10147" width="11.5703125" style="45" bestFit="1" customWidth="1"/>
    <col min="10148" max="10148" width="11.42578125" style="45"/>
    <col min="10149" max="10149" width="11.5703125" style="45" bestFit="1" customWidth="1"/>
    <col min="10150" max="10150" width="11.42578125" style="45"/>
    <col min="10151" max="10151" width="11.5703125" style="45" bestFit="1" customWidth="1"/>
    <col min="10152" max="10152" width="11.42578125" style="45"/>
    <col min="10153" max="10153" width="11.5703125" style="45" bestFit="1" customWidth="1"/>
    <col min="10154" max="10154" width="11.42578125" style="45"/>
    <col min="10155" max="10155" width="11.5703125" style="45" bestFit="1" customWidth="1"/>
    <col min="10156" max="10156" width="11.42578125" style="45"/>
    <col min="10157" max="10157" width="11.5703125" style="45" bestFit="1" customWidth="1"/>
    <col min="10158" max="10158" width="11.42578125" style="45"/>
    <col min="10159" max="10159" width="11.5703125" style="45" bestFit="1" customWidth="1"/>
    <col min="10160" max="10160" width="11.42578125" style="45"/>
    <col min="10161" max="10161" width="11.5703125" style="45" bestFit="1" customWidth="1"/>
    <col min="10162" max="10162" width="11.42578125" style="45"/>
    <col min="10163" max="10163" width="11.5703125" style="45" bestFit="1" customWidth="1"/>
    <col min="10164" max="10164" width="11.42578125" style="45"/>
    <col min="10165" max="10165" width="11.5703125" style="45" bestFit="1" customWidth="1"/>
    <col min="10166" max="10166" width="11.42578125" style="45"/>
    <col min="10167" max="10167" width="11.5703125" style="45" bestFit="1" customWidth="1"/>
    <col min="10168" max="10168" width="11.42578125" style="45"/>
    <col min="10169" max="10169" width="11.5703125" style="45" bestFit="1" customWidth="1"/>
    <col min="10170" max="10170" width="11.42578125" style="45"/>
    <col min="10171" max="10171" width="11.5703125" style="45" bestFit="1" customWidth="1"/>
    <col min="10172" max="10172" width="11.42578125" style="45"/>
    <col min="10173" max="10173" width="11.5703125" style="45" bestFit="1" customWidth="1"/>
    <col min="10174" max="10174" width="11.42578125" style="45"/>
    <col min="10175" max="10175" width="11.5703125" style="45" bestFit="1" customWidth="1"/>
    <col min="10176" max="10176" width="11.42578125" style="45"/>
    <col min="10177" max="10177" width="11.5703125" style="45" bestFit="1" customWidth="1"/>
    <col min="10178" max="10178" width="11.42578125" style="45"/>
    <col min="10179" max="10179" width="11.5703125" style="45" bestFit="1" customWidth="1"/>
    <col min="10180" max="10180" width="11.42578125" style="45"/>
    <col min="10181" max="10181" width="11.5703125" style="45" bestFit="1" customWidth="1"/>
    <col min="10182" max="10182" width="11.42578125" style="45"/>
    <col min="10183" max="10183" width="11.5703125" style="45" bestFit="1" customWidth="1"/>
    <col min="10184" max="10184" width="11.42578125" style="45"/>
    <col min="10185" max="10185" width="11.5703125" style="45" bestFit="1" customWidth="1"/>
    <col min="10186" max="10186" width="11.42578125" style="45"/>
    <col min="10187" max="10187" width="11.5703125" style="45" bestFit="1" customWidth="1"/>
    <col min="10188" max="10188" width="11.42578125" style="45"/>
    <col min="10189" max="10189" width="11.5703125" style="45" bestFit="1" customWidth="1"/>
    <col min="10190" max="10190" width="11.42578125" style="45"/>
    <col min="10191" max="10191" width="11.5703125" style="45" bestFit="1" customWidth="1"/>
    <col min="10192" max="10192" width="11.42578125" style="45"/>
    <col min="10193" max="10193" width="11.5703125" style="45" bestFit="1" customWidth="1"/>
    <col min="10194" max="10194" width="11.42578125" style="45"/>
    <col min="10195" max="10195" width="11.5703125" style="45" bestFit="1" customWidth="1"/>
    <col min="10196" max="10196" width="11.42578125" style="45"/>
    <col min="10197" max="10197" width="11.5703125" style="45" bestFit="1" customWidth="1"/>
    <col min="10198" max="10198" width="11.42578125" style="45"/>
    <col min="10199" max="10199" width="11.5703125" style="45" bestFit="1" customWidth="1"/>
    <col min="10200" max="10200" width="11.42578125" style="45"/>
    <col min="10201" max="10201" width="11.5703125" style="45" bestFit="1" customWidth="1"/>
    <col min="10202" max="10202" width="11.42578125" style="45"/>
    <col min="10203" max="10203" width="11.5703125" style="45" bestFit="1" customWidth="1"/>
    <col min="10204" max="10204" width="11.42578125" style="45"/>
    <col min="10205" max="10205" width="11.5703125" style="45" bestFit="1" customWidth="1"/>
    <col min="10206" max="10206" width="11.42578125" style="45"/>
    <col min="10207" max="10207" width="11.5703125" style="45" bestFit="1" customWidth="1"/>
    <col min="10208" max="10208" width="11.42578125" style="45"/>
    <col min="10209" max="10209" width="11.5703125" style="45" bestFit="1" customWidth="1"/>
    <col min="10210" max="10210" width="11.42578125" style="45"/>
    <col min="10211" max="10211" width="11.5703125" style="45" bestFit="1" customWidth="1"/>
    <col min="10212" max="10212" width="11.42578125" style="45"/>
    <col min="10213" max="10213" width="11.5703125" style="45" bestFit="1" customWidth="1"/>
    <col min="10214" max="10214" width="11.42578125" style="45"/>
    <col min="10215" max="10215" width="11.5703125" style="45" bestFit="1" customWidth="1"/>
    <col min="10216" max="10216" width="11.42578125" style="45"/>
    <col min="10217" max="10217" width="11.5703125" style="45" bestFit="1" customWidth="1"/>
    <col min="10218" max="10218" width="11.42578125" style="45"/>
    <col min="10219" max="10219" width="11.5703125" style="45" bestFit="1" customWidth="1"/>
    <col min="10220" max="10220" width="11.42578125" style="45"/>
    <col min="10221" max="10221" width="11.5703125" style="45" bestFit="1" customWidth="1"/>
    <col min="10222" max="10222" width="11.42578125" style="45"/>
    <col min="10223" max="10223" width="11.5703125" style="45" bestFit="1" customWidth="1"/>
    <col min="10224" max="10224" width="11.42578125" style="45"/>
    <col min="10225" max="10225" width="11.5703125" style="45" bestFit="1" customWidth="1"/>
    <col min="10226" max="10226" width="11.42578125" style="45"/>
    <col min="10227" max="10227" width="11.5703125" style="45" bestFit="1" customWidth="1"/>
    <col min="10228" max="10228" width="11.42578125" style="45"/>
    <col min="10229" max="10229" width="11.5703125" style="45" bestFit="1" customWidth="1"/>
    <col min="10230" max="10230" width="11.42578125" style="45"/>
    <col min="10231" max="10231" width="11.5703125" style="45" bestFit="1" customWidth="1"/>
    <col min="10232" max="10232" width="11.42578125" style="45"/>
    <col min="10233" max="10233" width="11.5703125" style="45" bestFit="1" customWidth="1"/>
    <col min="10234" max="10234" width="11.42578125" style="45"/>
    <col min="10235" max="10235" width="11.5703125" style="45" bestFit="1" customWidth="1"/>
    <col min="10236" max="10236" width="11.42578125" style="45"/>
    <col min="10237" max="10237" width="11.5703125" style="45" bestFit="1" customWidth="1"/>
    <col min="10238" max="10238" width="11.42578125" style="45"/>
    <col min="10239" max="10239" width="11.5703125" style="45" bestFit="1" customWidth="1"/>
    <col min="10240" max="10240" width="11.42578125" style="45"/>
    <col min="10241" max="10241" width="11.5703125" style="45" bestFit="1" customWidth="1"/>
    <col min="10242" max="10242" width="11.42578125" style="45"/>
    <col min="10243" max="10243" width="11.5703125" style="45" bestFit="1" customWidth="1"/>
    <col min="10244" max="10244" width="11.42578125" style="45"/>
    <col min="10245" max="10245" width="11.5703125" style="45" bestFit="1" customWidth="1"/>
    <col min="10246" max="10246" width="11.42578125" style="45"/>
    <col min="10247" max="10247" width="11.5703125" style="45" bestFit="1" customWidth="1"/>
    <col min="10248" max="10248" width="11.42578125" style="45"/>
    <col min="10249" max="10249" width="11.5703125" style="45" bestFit="1" customWidth="1"/>
    <col min="10250" max="10250" width="11.42578125" style="45"/>
    <col min="10251" max="10251" width="11.5703125" style="45" bestFit="1" customWidth="1"/>
    <col min="10252" max="10252" width="11.42578125" style="45"/>
    <col min="10253" max="10253" width="11.5703125" style="45" bestFit="1" customWidth="1"/>
    <col min="10254" max="10254" width="11.42578125" style="45"/>
    <col min="10255" max="10255" width="11.5703125" style="45" bestFit="1" customWidth="1"/>
    <col min="10256" max="10256" width="11.42578125" style="45"/>
    <col min="10257" max="10257" width="11.5703125" style="45" bestFit="1" customWidth="1"/>
    <col min="10258" max="10258" width="11.42578125" style="45"/>
    <col min="10259" max="10259" width="11.5703125" style="45" bestFit="1" customWidth="1"/>
    <col min="10260" max="10260" width="11.42578125" style="45"/>
    <col min="10261" max="10261" width="11.5703125" style="45" bestFit="1" customWidth="1"/>
    <col min="10262" max="10262" width="11.42578125" style="45"/>
    <col min="10263" max="10263" width="11.5703125" style="45" bestFit="1" customWidth="1"/>
    <col min="10264" max="10264" width="11.42578125" style="45"/>
    <col min="10265" max="10265" width="11.5703125" style="45" bestFit="1" customWidth="1"/>
    <col min="10266" max="10266" width="11.42578125" style="45"/>
    <col min="10267" max="10267" width="11.5703125" style="45" bestFit="1" customWidth="1"/>
    <col min="10268" max="10268" width="11.42578125" style="45"/>
    <col min="10269" max="10269" width="11.5703125" style="45" bestFit="1" customWidth="1"/>
    <col min="10270" max="10270" width="11.42578125" style="45"/>
    <col min="10271" max="10271" width="11.5703125" style="45" bestFit="1" customWidth="1"/>
    <col min="10272" max="10272" width="11.42578125" style="45"/>
    <col min="10273" max="10273" width="11.5703125" style="45" bestFit="1" customWidth="1"/>
    <col min="10274" max="10274" width="11.42578125" style="45"/>
    <col min="10275" max="10275" width="11.5703125" style="45" bestFit="1" customWidth="1"/>
    <col min="10276" max="10276" width="11.42578125" style="45"/>
    <col min="10277" max="10277" width="11.5703125" style="45" bestFit="1" customWidth="1"/>
    <col min="10278" max="10278" width="11.42578125" style="45"/>
    <col min="10279" max="10279" width="11.5703125" style="45" bestFit="1" customWidth="1"/>
    <col min="10280" max="10280" width="11.42578125" style="45"/>
    <col min="10281" max="10281" width="11.5703125" style="45" bestFit="1" customWidth="1"/>
    <col min="10282" max="10282" width="11.42578125" style="45"/>
    <col min="10283" max="10283" width="11.5703125" style="45" bestFit="1" customWidth="1"/>
    <col min="10284" max="10284" width="11.42578125" style="45"/>
    <col min="10285" max="10285" width="11.5703125" style="45" bestFit="1" customWidth="1"/>
    <col min="10286" max="10286" width="11.42578125" style="45"/>
    <col min="10287" max="10287" width="11.5703125" style="45" bestFit="1" customWidth="1"/>
    <col min="10288" max="10288" width="11.42578125" style="45"/>
    <col min="10289" max="10289" width="11.5703125" style="45" bestFit="1" customWidth="1"/>
    <col min="10290" max="10290" width="11.42578125" style="45"/>
    <col min="10291" max="10291" width="11.5703125" style="45" bestFit="1" customWidth="1"/>
    <col min="10292" max="10292" width="11.42578125" style="45"/>
    <col min="10293" max="10293" width="11.5703125" style="45" bestFit="1" customWidth="1"/>
    <col min="10294" max="10294" width="11.42578125" style="45"/>
    <col min="10295" max="10295" width="11.5703125" style="45" bestFit="1" customWidth="1"/>
    <col min="10296" max="10296" width="11.42578125" style="45"/>
    <col min="10297" max="10297" width="11.5703125" style="45" bestFit="1" customWidth="1"/>
    <col min="10298" max="10298" width="11.42578125" style="45"/>
    <col min="10299" max="10299" width="11.5703125" style="45" bestFit="1" customWidth="1"/>
    <col min="10300" max="10300" width="11.42578125" style="45"/>
    <col min="10301" max="10301" width="11.5703125" style="45" bestFit="1" customWidth="1"/>
    <col min="10302" max="10302" width="11.42578125" style="45"/>
    <col min="10303" max="10303" width="11.5703125" style="45" bestFit="1" customWidth="1"/>
    <col min="10304" max="10304" width="11.42578125" style="45"/>
    <col min="10305" max="10305" width="11.5703125" style="45" bestFit="1" customWidth="1"/>
    <col min="10306" max="10306" width="11.42578125" style="45"/>
    <col min="10307" max="10307" width="11.5703125" style="45" bestFit="1" customWidth="1"/>
    <col min="10308" max="10308" width="11.42578125" style="45"/>
    <col min="10309" max="10309" width="11.5703125" style="45" bestFit="1" customWidth="1"/>
    <col min="10310" max="10310" width="11.42578125" style="45"/>
    <col min="10311" max="10311" width="11.5703125" style="45" bestFit="1" customWidth="1"/>
    <col min="10312" max="10312" width="11.42578125" style="45"/>
    <col min="10313" max="10313" width="11.5703125" style="45" bestFit="1" customWidth="1"/>
    <col min="10314" max="10314" width="11.42578125" style="45"/>
    <col min="10315" max="10315" width="11.5703125" style="45" bestFit="1" customWidth="1"/>
    <col min="10316" max="10316" width="11.42578125" style="45"/>
    <col min="10317" max="10317" width="11.5703125" style="45" bestFit="1" customWidth="1"/>
    <col min="10318" max="10318" width="11.42578125" style="45"/>
    <col min="10319" max="10319" width="11.5703125" style="45" bestFit="1" customWidth="1"/>
    <col min="10320" max="10320" width="11.42578125" style="45"/>
    <col min="10321" max="10321" width="11.5703125" style="45" bestFit="1" customWidth="1"/>
    <col min="10322" max="10322" width="11.42578125" style="45"/>
    <col min="10323" max="10323" width="11.5703125" style="45" bestFit="1" customWidth="1"/>
    <col min="10324" max="10324" width="11.42578125" style="45"/>
    <col min="10325" max="10325" width="11.5703125" style="45" bestFit="1" customWidth="1"/>
    <col min="10326" max="10326" width="11.42578125" style="45"/>
    <col min="10327" max="10327" width="11.5703125" style="45" bestFit="1" customWidth="1"/>
    <col min="10328" max="10328" width="11.42578125" style="45"/>
    <col min="10329" max="10329" width="11.5703125" style="45" bestFit="1" customWidth="1"/>
    <col min="10330" max="10330" width="11.42578125" style="45"/>
    <col min="10331" max="10331" width="11.5703125" style="45" bestFit="1" customWidth="1"/>
    <col min="10332" max="10332" width="11.42578125" style="45"/>
    <col min="10333" max="10333" width="11.5703125" style="45" bestFit="1" customWidth="1"/>
    <col min="10334" max="10334" width="11.42578125" style="45"/>
    <col min="10335" max="10335" width="11.5703125" style="45" bestFit="1" customWidth="1"/>
    <col min="10336" max="10336" width="11.42578125" style="45"/>
    <col min="10337" max="10337" width="11.5703125" style="45" bestFit="1" customWidth="1"/>
    <col min="10338" max="10338" width="11.42578125" style="45"/>
    <col min="10339" max="10339" width="11.5703125" style="45" bestFit="1" customWidth="1"/>
    <col min="10340" max="10340" width="11.42578125" style="45"/>
    <col min="10341" max="10341" width="11.5703125" style="45" bestFit="1" customWidth="1"/>
    <col min="10342" max="10342" width="11.42578125" style="45"/>
    <col min="10343" max="10343" width="11.5703125" style="45" bestFit="1" customWidth="1"/>
    <col min="10344" max="10344" width="11.42578125" style="45"/>
    <col min="10345" max="10345" width="11.5703125" style="45" bestFit="1" customWidth="1"/>
    <col min="10346" max="10346" width="11.42578125" style="45"/>
    <col min="10347" max="10347" width="11.5703125" style="45" bestFit="1" customWidth="1"/>
    <col min="10348" max="10348" width="11.42578125" style="45"/>
    <col min="10349" max="10349" width="11.5703125" style="45" bestFit="1" customWidth="1"/>
    <col min="10350" max="10350" width="11.42578125" style="45"/>
    <col min="10351" max="10351" width="11.5703125" style="45" bestFit="1" customWidth="1"/>
    <col min="10352" max="10352" width="11.42578125" style="45"/>
    <col min="10353" max="10353" width="11.5703125" style="45" bestFit="1" customWidth="1"/>
    <col min="10354" max="10354" width="11.42578125" style="45"/>
    <col min="10355" max="10355" width="11.5703125" style="45" bestFit="1" customWidth="1"/>
    <col min="10356" max="10356" width="11.42578125" style="45"/>
    <col min="10357" max="10357" width="11.5703125" style="45" bestFit="1" customWidth="1"/>
    <col min="10358" max="10358" width="11.42578125" style="45"/>
    <col min="10359" max="10359" width="11.5703125" style="45" bestFit="1" customWidth="1"/>
    <col min="10360" max="10360" width="11.42578125" style="45"/>
    <col min="10361" max="10361" width="11.5703125" style="45" bestFit="1" customWidth="1"/>
    <col min="10362" max="10362" width="11.42578125" style="45"/>
    <col min="10363" max="10363" width="11.5703125" style="45" bestFit="1" customWidth="1"/>
    <col min="10364" max="10364" width="11.42578125" style="45"/>
    <col min="10365" max="10365" width="11.5703125" style="45" bestFit="1" customWidth="1"/>
    <col min="10366" max="10366" width="11.42578125" style="45"/>
    <col min="10367" max="10367" width="11.5703125" style="45" bestFit="1" customWidth="1"/>
    <col min="10368" max="10368" width="11.42578125" style="45"/>
    <col min="10369" max="10369" width="11.5703125" style="45" bestFit="1" customWidth="1"/>
    <col min="10370" max="10370" width="11.42578125" style="45"/>
    <col min="10371" max="10371" width="11.5703125" style="45" bestFit="1" customWidth="1"/>
    <col min="10372" max="10372" width="11.42578125" style="45"/>
    <col min="10373" max="10373" width="11.5703125" style="45" bestFit="1" customWidth="1"/>
    <col min="10374" max="10374" width="11.42578125" style="45"/>
    <col min="10375" max="10375" width="11.5703125" style="45" bestFit="1" customWidth="1"/>
    <col min="10376" max="10376" width="11.42578125" style="45"/>
    <col min="10377" max="10377" width="11.5703125" style="45" bestFit="1" customWidth="1"/>
    <col min="10378" max="10378" width="11.42578125" style="45"/>
    <col min="10379" max="10379" width="11.5703125" style="45" bestFit="1" customWidth="1"/>
    <col min="10380" max="10380" width="11.42578125" style="45"/>
    <col min="10381" max="10381" width="11.5703125" style="45" bestFit="1" customWidth="1"/>
    <col min="10382" max="10382" width="11.42578125" style="45"/>
    <col min="10383" max="10383" width="11.5703125" style="45" bestFit="1" customWidth="1"/>
    <col min="10384" max="10384" width="11.42578125" style="45"/>
    <col min="10385" max="10385" width="11.5703125" style="45" bestFit="1" customWidth="1"/>
    <col min="10386" max="10386" width="11.42578125" style="45"/>
    <col min="10387" max="10387" width="11.5703125" style="45" bestFit="1" customWidth="1"/>
    <col min="10388" max="10388" width="11.42578125" style="45"/>
    <col min="10389" max="10389" width="11.5703125" style="45" bestFit="1" customWidth="1"/>
    <col min="10390" max="10390" width="11.42578125" style="45"/>
    <col min="10391" max="10391" width="11.5703125" style="45" bestFit="1" customWidth="1"/>
    <col min="10392" max="10392" width="11.42578125" style="45"/>
    <col min="10393" max="10393" width="11.5703125" style="45" bestFit="1" customWidth="1"/>
    <col min="10394" max="10394" width="11.42578125" style="45"/>
    <col min="10395" max="10395" width="11.5703125" style="45" bestFit="1" customWidth="1"/>
    <col min="10396" max="10396" width="11.42578125" style="45"/>
    <col min="10397" max="10397" width="11.5703125" style="45" bestFit="1" customWidth="1"/>
    <col min="10398" max="10398" width="11.42578125" style="45"/>
    <col min="10399" max="10399" width="11.5703125" style="45" bestFit="1" customWidth="1"/>
    <col min="10400" max="10400" width="11.42578125" style="45"/>
    <col min="10401" max="10401" width="11.5703125" style="45" bestFit="1" customWidth="1"/>
    <col min="10402" max="10402" width="11.42578125" style="45"/>
    <col min="10403" max="10403" width="11.5703125" style="45" bestFit="1" customWidth="1"/>
    <col min="10404" max="10404" width="11.42578125" style="45"/>
    <col min="10405" max="10405" width="11.5703125" style="45" bestFit="1" customWidth="1"/>
    <col min="10406" max="10406" width="11.42578125" style="45"/>
    <col min="10407" max="10407" width="11.5703125" style="45" bestFit="1" customWidth="1"/>
    <col min="10408" max="10408" width="11.42578125" style="45"/>
    <col min="10409" max="10409" width="11.5703125" style="45" bestFit="1" customWidth="1"/>
    <col min="10410" max="10410" width="11.42578125" style="45"/>
    <col min="10411" max="10411" width="11.5703125" style="45" bestFit="1" customWidth="1"/>
    <col min="10412" max="10412" width="11.42578125" style="45"/>
    <col min="10413" max="10413" width="11.5703125" style="45" bestFit="1" customWidth="1"/>
    <col min="10414" max="10414" width="11.42578125" style="45"/>
    <col min="10415" max="10415" width="11.5703125" style="45" bestFit="1" customWidth="1"/>
    <col min="10416" max="10416" width="11.42578125" style="45"/>
    <col min="10417" max="10417" width="11.5703125" style="45" bestFit="1" customWidth="1"/>
    <col min="10418" max="10418" width="11.42578125" style="45"/>
    <col min="10419" max="10419" width="11.5703125" style="45" bestFit="1" customWidth="1"/>
    <col min="10420" max="10420" width="11.42578125" style="45"/>
    <col min="10421" max="10421" width="11.5703125" style="45" bestFit="1" customWidth="1"/>
    <col min="10422" max="10422" width="11.42578125" style="45"/>
    <col min="10423" max="10423" width="11.5703125" style="45" bestFit="1" customWidth="1"/>
    <col min="10424" max="10424" width="11.42578125" style="45"/>
    <col min="10425" max="10425" width="11.5703125" style="45" bestFit="1" customWidth="1"/>
    <col min="10426" max="10426" width="11.42578125" style="45"/>
    <col min="10427" max="10427" width="11.5703125" style="45" bestFit="1" customWidth="1"/>
    <col min="10428" max="10428" width="11.42578125" style="45"/>
    <col min="10429" max="10429" width="11.5703125" style="45" bestFit="1" customWidth="1"/>
    <col min="10430" max="10430" width="11.42578125" style="45"/>
    <col min="10431" max="10431" width="11.5703125" style="45" bestFit="1" customWidth="1"/>
    <col min="10432" max="10432" width="11.42578125" style="45"/>
    <col min="10433" max="10433" width="11.5703125" style="45" bestFit="1" customWidth="1"/>
    <col min="10434" max="10434" width="11.42578125" style="45"/>
    <col min="10435" max="10435" width="11.5703125" style="45" bestFit="1" customWidth="1"/>
    <col min="10436" max="10436" width="11.42578125" style="45"/>
    <col min="10437" max="10437" width="11.5703125" style="45" bestFit="1" customWidth="1"/>
    <col min="10438" max="10438" width="11.42578125" style="45"/>
    <col min="10439" max="10439" width="11.5703125" style="45" bestFit="1" customWidth="1"/>
    <col min="10440" max="10440" width="11.42578125" style="45"/>
    <col min="10441" max="10441" width="11.5703125" style="45" bestFit="1" customWidth="1"/>
    <col min="10442" max="10442" width="11.42578125" style="45"/>
    <col min="10443" max="10443" width="11.5703125" style="45" bestFit="1" customWidth="1"/>
    <col min="10444" max="10444" width="11.42578125" style="45"/>
    <col min="10445" max="10445" width="11.5703125" style="45" bestFit="1" customWidth="1"/>
    <col min="10446" max="10446" width="11.42578125" style="45"/>
    <col min="10447" max="10447" width="11.5703125" style="45" bestFit="1" customWidth="1"/>
    <col min="10448" max="10448" width="11.42578125" style="45"/>
    <col min="10449" max="10449" width="11.5703125" style="45" bestFit="1" customWidth="1"/>
    <col min="10450" max="10450" width="11.42578125" style="45"/>
    <col min="10451" max="10451" width="11.5703125" style="45" bestFit="1" customWidth="1"/>
    <col min="10452" max="10452" width="11.42578125" style="45"/>
    <col min="10453" max="10453" width="11.5703125" style="45" bestFit="1" customWidth="1"/>
    <col min="10454" max="10454" width="11.42578125" style="45"/>
    <col min="10455" max="10455" width="11.5703125" style="45" bestFit="1" customWidth="1"/>
    <col min="10456" max="10456" width="11.42578125" style="45"/>
    <col min="10457" max="10457" width="11.5703125" style="45" bestFit="1" customWidth="1"/>
    <col min="10458" max="10458" width="11.42578125" style="45"/>
    <col min="10459" max="10459" width="11.5703125" style="45" bestFit="1" customWidth="1"/>
    <col min="10460" max="10460" width="11.42578125" style="45"/>
    <col min="10461" max="10461" width="11.5703125" style="45" bestFit="1" customWidth="1"/>
    <col min="10462" max="10462" width="11.42578125" style="45"/>
    <col min="10463" max="10463" width="11.5703125" style="45" bestFit="1" customWidth="1"/>
    <col min="10464" max="10464" width="11.42578125" style="45"/>
    <col min="10465" max="10465" width="11.5703125" style="45" bestFit="1" customWidth="1"/>
    <col min="10466" max="10466" width="11.42578125" style="45"/>
    <col min="10467" max="10467" width="11.5703125" style="45" bestFit="1" customWidth="1"/>
    <col min="10468" max="10468" width="11.42578125" style="45"/>
    <col min="10469" max="10469" width="11.5703125" style="45" bestFit="1" customWidth="1"/>
    <col min="10470" max="10470" width="11.42578125" style="45"/>
    <col min="10471" max="10471" width="11.5703125" style="45" bestFit="1" customWidth="1"/>
    <col min="10472" max="10472" width="11.42578125" style="45"/>
    <col min="10473" max="10473" width="11.5703125" style="45" bestFit="1" customWidth="1"/>
    <col min="10474" max="10474" width="11.42578125" style="45"/>
    <col min="10475" max="10475" width="11.5703125" style="45" bestFit="1" customWidth="1"/>
    <col min="10476" max="10476" width="11.42578125" style="45"/>
    <col min="10477" max="10477" width="11.5703125" style="45" bestFit="1" customWidth="1"/>
    <col min="10478" max="10478" width="11.42578125" style="45"/>
    <col min="10479" max="10479" width="11.5703125" style="45" bestFit="1" customWidth="1"/>
    <col min="10480" max="10480" width="11.42578125" style="45"/>
    <col min="10481" max="10481" width="11.5703125" style="45" bestFit="1" customWidth="1"/>
    <col min="10482" max="10482" width="11.42578125" style="45"/>
    <col min="10483" max="10483" width="11.5703125" style="45" bestFit="1" customWidth="1"/>
    <col min="10484" max="10484" width="11.42578125" style="45"/>
    <col min="10485" max="10485" width="11.5703125" style="45" bestFit="1" customWidth="1"/>
    <col min="10486" max="10486" width="11.42578125" style="45"/>
    <col min="10487" max="10487" width="11.5703125" style="45" bestFit="1" customWidth="1"/>
    <col min="10488" max="10488" width="11.42578125" style="45"/>
    <col min="10489" max="10489" width="11.5703125" style="45" bestFit="1" customWidth="1"/>
    <col min="10490" max="10490" width="11.42578125" style="45"/>
    <col min="10491" max="10491" width="11.5703125" style="45" bestFit="1" customWidth="1"/>
    <col min="10492" max="10492" width="11.42578125" style="45"/>
    <col min="10493" max="10493" width="11.5703125" style="45" bestFit="1" customWidth="1"/>
    <col min="10494" max="10494" width="11.42578125" style="45"/>
    <col min="10495" max="10495" width="11.5703125" style="45" bestFit="1" customWidth="1"/>
    <col min="10496" max="10496" width="11.42578125" style="45"/>
    <col min="10497" max="10497" width="11.5703125" style="45" bestFit="1" customWidth="1"/>
    <col min="10498" max="10498" width="11.42578125" style="45"/>
    <col min="10499" max="10499" width="11.5703125" style="45" bestFit="1" customWidth="1"/>
    <col min="10500" max="10500" width="11.42578125" style="45"/>
    <col min="10501" max="10501" width="11.5703125" style="45" bestFit="1" customWidth="1"/>
    <col min="10502" max="10502" width="11.42578125" style="45"/>
    <col min="10503" max="10503" width="11.5703125" style="45" bestFit="1" customWidth="1"/>
    <col min="10504" max="10504" width="11.42578125" style="45"/>
    <col min="10505" max="10505" width="11.5703125" style="45" bestFit="1" customWidth="1"/>
    <col min="10506" max="10506" width="11.42578125" style="45"/>
    <col min="10507" max="10507" width="11.5703125" style="45" bestFit="1" customWidth="1"/>
    <col min="10508" max="10508" width="11.42578125" style="45"/>
    <col min="10509" max="10509" width="11.5703125" style="45" bestFit="1" customWidth="1"/>
    <col min="10510" max="10510" width="11.42578125" style="45"/>
    <col min="10511" max="10511" width="11.5703125" style="45" bestFit="1" customWidth="1"/>
    <col min="10512" max="10512" width="11.42578125" style="45"/>
    <col min="10513" max="10513" width="11.5703125" style="45" bestFit="1" customWidth="1"/>
    <col min="10514" max="10514" width="11.42578125" style="45"/>
    <col min="10515" max="10515" width="11.5703125" style="45" bestFit="1" customWidth="1"/>
    <col min="10516" max="10516" width="11.42578125" style="45"/>
    <col min="10517" max="10517" width="11.5703125" style="45" bestFit="1" customWidth="1"/>
    <col min="10518" max="10518" width="11.42578125" style="45"/>
    <col min="10519" max="10519" width="11.5703125" style="45" bestFit="1" customWidth="1"/>
    <col min="10520" max="10520" width="11.42578125" style="45"/>
    <col min="10521" max="10521" width="11.5703125" style="45" bestFit="1" customWidth="1"/>
    <col min="10522" max="10522" width="11.42578125" style="45"/>
    <col min="10523" max="10523" width="11.5703125" style="45" bestFit="1" customWidth="1"/>
    <col min="10524" max="10524" width="11.42578125" style="45"/>
    <col min="10525" max="10525" width="11.5703125" style="45" bestFit="1" customWidth="1"/>
    <col min="10526" max="10526" width="11.42578125" style="45"/>
    <col min="10527" max="10527" width="11.5703125" style="45" bestFit="1" customWidth="1"/>
    <col min="10528" max="10528" width="11.42578125" style="45"/>
    <col min="10529" max="10529" width="11.5703125" style="45" bestFit="1" customWidth="1"/>
    <col min="10530" max="10530" width="11.42578125" style="45"/>
    <col min="10531" max="10531" width="11.5703125" style="45" bestFit="1" customWidth="1"/>
    <col min="10532" max="10532" width="11.42578125" style="45"/>
    <col min="10533" max="10533" width="11.5703125" style="45" bestFit="1" customWidth="1"/>
    <col min="10534" max="10534" width="11.42578125" style="45"/>
    <col min="10535" max="10535" width="11.5703125" style="45" bestFit="1" customWidth="1"/>
    <col min="10536" max="10536" width="11.42578125" style="45"/>
    <col min="10537" max="10537" width="11.5703125" style="45" bestFit="1" customWidth="1"/>
    <col min="10538" max="10538" width="11.42578125" style="45"/>
    <col min="10539" max="10539" width="11.5703125" style="45" bestFit="1" customWidth="1"/>
    <col min="10540" max="10540" width="11.42578125" style="45"/>
    <col min="10541" max="10541" width="11.5703125" style="45" bestFit="1" customWidth="1"/>
    <col min="10542" max="10542" width="11.42578125" style="45"/>
    <col min="10543" max="10543" width="11.5703125" style="45" bestFit="1" customWidth="1"/>
    <col min="10544" max="10544" width="11.42578125" style="45"/>
    <col min="10545" max="10545" width="11.5703125" style="45" bestFit="1" customWidth="1"/>
    <col min="10546" max="10546" width="11.42578125" style="45"/>
    <col min="10547" max="10547" width="11.5703125" style="45" bestFit="1" customWidth="1"/>
    <col min="10548" max="10548" width="11.42578125" style="45"/>
    <col min="10549" max="10549" width="11.5703125" style="45" bestFit="1" customWidth="1"/>
    <col min="10550" max="10550" width="11.42578125" style="45"/>
    <col min="10551" max="10551" width="11.5703125" style="45" bestFit="1" customWidth="1"/>
    <col min="10552" max="10552" width="11.42578125" style="45"/>
    <col min="10553" max="10553" width="11.5703125" style="45" bestFit="1" customWidth="1"/>
    <col min="10554" max="10554" width="11.42578125" style="45"/>
    <col min="10555" max="10555" width="11.5703125" style="45" bestFit="1" customWidth="1"/>
    <col min="10556" max="10556" width="11.42578125" style="45"/>
    <col min="10557" max="10557" width="11.5703125" style="45" bestFit="1" customWidth="1"/>
    <col min="10558" max="10558" width="11.42578125" style="45"/>
    <col min="10559" max="10559" width="11.5703125" style="45" bestFit="1" customWidth="1"/>
    <col min="10560" max="10560" width="11.42578125" style="45"/>
    <col min="10561" max="10561" width="11.5703125" style="45" bestFit="1" customWidth="1"/>
    <col min="10562" max="10562" width="11.42578125" style="45"/>
    <col min="10563" max="10563" width="11.5703125" style="45" bestFit="1" customWidth="1"/>
    <col min="10564" max="10564" width="11.42578125" style="45"/>
    <col min="10565" max="10565" width="11.5703125" style="45" bestFit="1" customWidth="1"/>
    <col min="10566" max="10566" width="11.42578125" style="45"/>
    <col min="10567" max="10567" width="11.5703125" style="45" bestFit="1" customWidth="1"/>
    <col min="10568" max="10568" width="11.42578125" style="45"/>
    <col min="10569" max="10569" width="11.5703125" style="45" bestFit="1" customWidth="1"/>
    <col min="10570" max="10570" width="11.42578125" style="45"/>
    <col min="10571" max="10571" width="11.5703125" style="45" bestFit="1" customWidth="1"/>
    <col min="10572" max="10572" width="11.42578125" style="45"/>
    <col min="10573" max="10573" width="11.5703125" style="45" bestFit="1" customWidth="1"/>
    <col min="10574" max="10574" width="11.42578125" style="45"/>
    <col min="10575" max="10575" width="11.5703125" style="45" bestFit="1" customWidth="1"/>
    <col min="10576" max="10576" width="11.42578125" style="45"/>
    <col min="10577" max="10577" width="11.5703125" style="45" bestFit="1" customWidth="1"/>
    <col min="10578" max="10578" width="11.42578125" style="45"/>
    <col min="10579" max="10579" width="11.5703125" style="45" bestFit="1" customWidth="1"/>
    <col min="10580" max="10580" width="11.42578125" style="45"/>
    <col min="10581" max="10581" width="11.5703125" style="45" bestFit="1" customWidth="1"/>
    <col min="10582" max="10582" width="11.42578125" style="45"/>
    <col min="10583" max="10583" width="11.5703125" style="45" bestFit="1" customWidth="1"/>
    <col min="10584" max="10584" width="11.42578125" style="45"/>
    <col min="10585" max="10585" width="11.5703125" style="45" bestFit="1" customWidth="1"/>
    <col min="10586" max="10586" width="11.42578125" style="45"/>
    <col min="10587" max="10587" width="11.5703125" style="45" bestFit="1" customWidth="1"/>
    <col min="10588" max="10588" width="11.42578125" style="45"/>
    <col min="10589" max="10589" width="11.5703125" style="45" bestFit="1" customWidth="1"/>
    <col min="10590" max="10590" width="11.42578125" style="45"/>
    <col min="10591" max="10591" width="11.5703125" style="45" bestFit="1" customWidth="1"/>
    <col min="10592" max="10592" width="11.42578125" style="45"/>
    <col min="10593" max="10593" width="11.5703125" style="45" bestFit="1" customWidth="1"/>
    <col min="10594" max="10594" width="11.42578125" style="45"/>
    <col min="10595" max="10595" width="11.5703125" style="45" bestFit="1" customWidth="1"/>
    <col min="10596" max="10596" width="11.42578125" style="45"/>
    <col min="10597" max="10597" width="11.5703125" style="45" bestFit="1" customWidth="1"/>
    <col min="10598" max="10598" width="11.42578125" style="45"/>
    <col min="10599" max="10599" width="11.5703125" style="45" bestFit="1" customWidth="1"/>
    <col min="10600" max="10600" width="11.42578125" style="45"/>
    <col min="10601" max="10601" width="11.5703125" style="45" bestFit="1" customWidth="1"/>
    <col min="10602" max="10602" width="11.42578125" style="45"/>
    <col min="10603" max="10603" width="11.5703125" style="45" bestFit="1" customWidth="1"/>
    <col min="10604" max="10604" width="11.42578125" style="45"/>
    <col min="10605" max="10605" width="11.5703125" style="45" bestFit="1" customWidth="1"/>
    <col min="10606" max="10606" width="11.42578125" style="45"/>
    <col min="10607" max="10607" width="11.5703125" style="45" bestFit="1" customWidth="1"/>
    <col min="10608" max="10608" width="11.42578125" style="45"/>
    <col min="10609" max="10609" width="11.5703125" style="45" bestFit="1" customWidth="1"/>
    <col min="10610" max="10610" width="11.42578125" style="45"/>
    <col min="10611" max="10611" width="11.5703125" style="45" bestFit="1" customWidth="1"/>
    <col min="10612" max="10612" width="11.42578125" style="45"/>
    <col min="10613" max="10613" width="11.5703125" style="45" bestFit="1" customWidth="1"/>
    <col min="10614" max="10614" width="11.42578125" style="45"/>
    <col min="10615" max="10615" width="11.5703125" style="45" bestFit="1" customWidth="1"/>
    <col min="10616" max="10616" width="11.42578125" style="45"/>
    <col min="10617" max="10617" width="11.5703125" style="45" bestFit="1" customWidth="1"/>
    <col min="10618" max="10618" width="11.42578125" style="45"/>
    <col min="10619" max="10619" width="11.5703125" style="45" bestFit="1" customWidth="1"/>
    <col min="10620" max="10620" width="11.42578125" style="45"/>
    <col min="10621" max="10621" width="11.5703125" style="45" bestFit="1" customWidth="1"/>
    <col min="10622" max="10622" width="11.42578125" style="45"/>
    <col min="10623" max="10623" width="11.5703125" style="45" bestFit="1" customWidth="1"/>
    <col min="10624" max="10624" width="11.42578125" style="45"/>
    <col min="10625" max="10625" width="11.5703125" style="45" bestFit="1" customWidth="1"/>
    <col min="10626" max="10626" width="11.42578125" style="45"/>
    <col min="10627" max="10627" width="11.5703125" style="45" bestFit="1" customWidth="1"/>
    <col min="10628" max="10628" width="11.42578125" style="45"/>
    <col min="10629" max="10629" width="11.5703125" style="45" bestFit="1" customWidth="1"/>
    <col min="10630" max="10630" width="11.42578125" style="45"/>
    <col min="10631" max="10631" width="11.5703125" style="45" bestFit="1" customWidth="1"/>
    <col min="10632" max="10632" width="11.42578125" style="45"/>
    <col min="10633" max="10633" width="11.5703125" style="45" bestFit="1" customWidth="1"/>
    <col min="10634" max="10634" width="11.42578125" style="45"/>
    <col min="10635" max="10635" width="11.5703125" style="45" bestFit="1" customWidth="1"/>
    <col min="10636" max="10636" width="11.42578125" style="45"/>
    <col min="10637" max="10637" width="11.5703125" style="45" bestFit="1" customWidth="1"/>
    <col min="10638" max="10638" width="11.42578125" style="45"/>
    <col min="10639" max="10639" width="11.5703125" style="45" bestFit="1" customWidth="1"/>
    <col min="10640" max="10640" width="11.42578125" style="45"/>
    <col min="10641" max="10641" width="11.5703125" style="45" bestFit="1" customWidth="1"/>
    <col min="10642" max="10642" width="11.42578125" style="45"/>
    <col min="10643" max="10643" width="11.5703125" style="45" bestFit="1" customWidth="1"/>
    <col min="10644" max="10644" width="11.42578125" style="45"/>
    <col min="10645" max="10645" width="11.5703125" style="45" bestFit="1" customWidth="1"/>
    <col min="10646" max="10646" width="11.42578125" style="45"/>
    <col min="10647" max="10647" width="11.5703125" style="45" bestFit="1" customWidth="1"/>
    <col min="10648" max="10648" width="11.42578125" style="45"/>
    <col min="10649" max="10649" width="11.5703125" style="45" bestFit="1" customWidth="1"/>
    <col min="10650" max="10650" width="11.42578125" style="45"/>
    <col min="10651" max="10651" width="11.5703125" style="45" bestFit="1" customWidth="1"/>
    <col min="10652" max="10652" width="11.42578125" style="45"/>
    <col min="10653" max="10653" width="11.5703125" style="45" bestFit="1" customWidth="1"/>
    <col min="10654" max="10654" width="11.42578125" style="45"/>
    <col min="10655" max="10655" width="11.5703125" style="45" bestFit="1" customWidth="1"/>
    <col min="10656" max="10656" width="11.42578125" style="45"/>
    <col min="10657" max="10657" width="11.5703125" style="45" bestFit="1" customWidth="1"/>
    <col min="10658" max="10658" width="11.42578125" style="45"/>
    <col min="10659" max="10659" width="11.5703125" style="45" bestFit="1" customWidth="1"/>
    <col min="10660" max="10660" width="11.42578125" style="45"/>
    <col min="10661" max="10661" width="11.5703125" style="45" bestFit="1" customWidth="1"/>
    <col min="10662" max="10662" width="11.42578125" style="45"/>
    <col min="10663" max="10663" width="11.5703125" style="45" bestFit="1" customWidth="1"/>
    <col min="10664" max="10664" width="11.42578125" style="45"/>
    <col min="10665" max="10665" width="11.5703125" style="45" bestFit="1" customWidth="1"/>
    <col min="10666" max="10666" width="11.42578125" style="45"/>
    <col min="10667" max="10667" width="11.5703125" style="45" bestFit="1" customWidth="1"/>
    <col min="10668" max="10668" width="11.42578125" style="45"/>
    <col min="10669" max="10669" width="11.5703125" style="45" bestFit="1" customWidth="1"/>
    <col min="10670" max="10670" width="11.42578125" style="45"/>
    <col min="10671" max="10671" width="11.5703125" style="45" bestFit="1" customWidth="1"/>
    <col min="10672" max="10672" width="11.42578125" style="45"/>
    <col min="10673" max="10673" width="11.5703125" style="45" bestFit="1" customWidth="1"/>
    <col min="10674" max="10674" width="11.42578125" style="45"/>
    <col min="10675" max="10675" width="11.5703125" style="45" bestFit="1" customWidth="1"/>
    <col min="10676" max="10676" width="11.42578125" style="45"/>
    <col min="10677" max="10677" width="11.5703125" style="45" bestFit="1" customWidth="1"/>
    <col min="10678" max="10678" width="11.42578125" style="45"/>
    <col min="10679" max="10679" width="11.5703125" style="45" bestFit="1" customWidth="1"/>
    <col min="10680" max="10680" width="11.42578125" style="45"/>
    <col min="10681" max="10681" width="11.5703125" style="45" bestFit="1" customWidth="1"/>
    <col min="10682" max="10682" width="11.42578125" style="45"/>
    <col min="10683" max="10683" width="11.5703125" style="45" bestFit="1" customWidth="1"/>
    <col min="10684" max="10684" width="11.42578125" style="45"/>
    <col min="10685" max="10685" width="11.5703125" style="45" bestFit="1" customWidth="1"/>
    <col min="10686" max="10686" width="11.42578125" style="45"/>
    <col min="10687" max="10687" width="11.5703125" style="45" bestFit="1" customWidth="1"/>
    <col min="10688" max="10688" width="11.42578125" style="45"/>
    <col min="10689" max="10689" width="11.5703125" style="45" bestFit="1" customWidth="1"/>
    <col min="10690" max="10690" width="11.42578125" style="45"/>
    <col min="10691" max="10691" width="11.5703125" style="45" bestFit="1" customWidth="1"/>
    <col min="10692" max="10692" width="11.42578125" style="45"/>
    <col min="10693" max="10693" width="11.5703125" style="45" bestFit="1" customWidth="1"/>
    <col min="10694" max="10694" width="11.42578125" style="45"/>
    <col min="10695" max="10695" width="11.5703125" style="45" bestFit="1" customWidth="1"/>
    <col min="10696" max="10696" width="11.42578125" style="45"/>
    <col min="10697" max="10697" width="11.5703125" style="45" bestFit="1" customWidth="1"/>
    <col min="10698" max="10698" width="11.42578125" style="45"/>
    <col min="10699" max="10699" width="11.5703125" style="45" bestFit="1" customWidth="1"/>
    <col min="10700" max="10700" width="11.42578125" style="45"/>
    <col min="10701" max="10701" width="11.5703125" style="45" bestFit="1" customWidth="1"/>
    <col min="10702" max="10702" width="11.42578125" style="45"/>
    <col min="10703" max="10703" width="11.5703125" style="45" bestFit="1" customWidth="1"/>
    <col min="10704" max="10704" width="11.42578125" style="45"/>
    <col min="10705" max="10705" width="11.5703125" style="45" bestFit="1" customWidth="1"/>
    <col min="10706" max="10706" width="11.42578125" style="45"/>
    <col min="10707" max="10707" width="11.5703125" style="45" bestFit="1" customWidth="1"/>
    <col min="10708" max="10708" width="11.42578125" style="45"/>
    <col min="10709" max="10709" width="11.5703125" style="45" bestFit="1" customWidth="1"/>
    <col min="10710" max="10710" width="11.42578125" style="45"/>
    <col min="10711" max="10711" width="11.5703125" style="45" bestFit="1" customWidth="1"/>
    <col min="10712" max="10712" width="11.42578125" style="45"/>
    <col min="10713" max="10713" width="11.5703125" style="45" bestFit="1" customWidth="1"/>
    <col min="10714" max="10714" width="11.42578125" style="45"/>
    <col min="10715" max="10715" width="11.5703125" style="45" bestFit="1" customWidth="1"/>
    <col min="10716" max="10716" width="11.42578125" style="45"/>
    <col min="10717" max="10717" width="11.5703125" style="45" bestFit="1" customWidth="1"/>
    <col min="10718" max="10718" width="11.42578125" style="45"/>
    <col min="10719" max="10719" width="11.5703125" style="45" bestFit="1" customWidth="1"/>
    <col min="10720" max="10720" width="11.42578125" style="45"/>
    <col min="10721" max="10721" width="11.5703125" style="45" bestFit="1" customWidth="1"/>
    <col min="10722" max="10722" width="11.42578125" style="45"/>
    <col min="10723" max="10723" width="11.5703125" style="45" bestFit="1" customWidth="1"/>
    <col min="10724" max="10724" width="11.42578125" style="45"/>
    <col min="10725" max="10725" width="11.5703125" style="45" bestFit="1" customWidth="1"/>
    <col min="10726" max="10726" width="11.42578125" style="45"/>
    <col min="10727" max="10727" width="11.5703125" style="45" bestFit="1" customWidth="1"/>
    <col min="10728" max="10728" width="11.42578125" style="45"/>
    <col min="10729" max="10729" width="11.5703125" style="45" bestFit="1" customWidth="1"/>
    <col min="10730" max="10730" width="11.42578125" style="45"/>
    <col min="10731" max="10731" width="11.5703125" style="45" bestFit="1" customWidth="1"/>
    <col min="10732" max="10732" width="11.42578125" style="45"/>
    <col min="10733" max="10733" width="11.5703125" style="45" bestFit="1" customWidth="1"/>
    <col min="10734" max="10734" width="11.42578125" style="45"/>
    <col min="10735" max="10735" width="11.5703125" style="45" bestFit="1" customWidth="1"/>
    <col min="10736" max="10736" width="11.42578125" style="45"/>
    <col min="10737" max="10737" width="11.5703125" style="45" bestFit="1" customWidth="1"/>
    <col min="10738" max="10738" width="11.42578125" style="45"/>
    <col min="10739" max="10739" width="11.5703125" style="45" bestFit="1" customWidth="1"/>
    <col min="10740" max="10740" width="11.42578125" style="45"/>
    <col min="10741" max="10741" width="11.5703125" style="45" bestFit="1" customWidth="1"/>
    <col min="10742" max="10742" width="11.42578125" style="45"/>
    <col min="10743" max="10743" width="11.5703125" style="45" bestFit="1" customWidth="1"/>
    <col min="10744" max="10744" width="11.42578125" style="45"/>
    <col min="10745" max="10745" width="11.5703125" style="45" bestFit="1" customWidth="1"/>
    <col min="10746" max="10746" width="11.42578125" style="45"/>
    <col min="10747" max="10747" width="11.5703125" style="45" bestFit="1" customWidth="1"/>
    <col min="10748" max="10748" width="11.42578125" style="45"/>
    <col min="10749" max="10749" width="11.5703125" style="45" bestFit="1" customWidth="1"/>
    <col min="10750" max="10750" width="11.42578125" style="45"/>
    <col min="10751" max="10751" width="11.5703125" style="45" bestFit="1" customWidth="1"/>
    <col min="10752" max="10752" width="11.42578125" style="45"/>
    <col min="10753" max="10753" width="11.5703125" style="45" bestFit="1" customWidth="1"/>
    <col min="10754" max="10754" width="11.42578125" style="45"/>
    <col min="10755" max="10755" width="11.5703125" style="45" bestFit="1" customWidth="1"/>
    <col min="10756" max="10756" width="11.42578125" style="45"/>
    <col min="10757" max="10757" width="11.5703125" style="45" bestFit="1" customWidth="1"/>
    <col min="10758" max="10758" width="11.42578125" style="45"/>
    <col min="10759" max="10759" width="11.5703125" style="45" bestFit="1" customWidth="1"/>
    <col min="10760" max="10760" width="11.42578125" style="45"/>
    <col min="10761" max="10761" width="11.5703125" style="45" bestFit="1" customWidth="1"/>
    <col min="10762" max="10762" width="11.42578125" style="45"/>
    <col min="10763" max="10763" width="11.5703125" style="45" bestFit="1" customWidth="1"/>
    <col min="10764" max="10764" width="11.42578125" style="45"/>
    <col min="10765" max="10765" width="11.5703125" style="45" bestFit="1" customWidth="1"/>
    <col min="10766" max="10766" width="11.42578125" style="45"/>
    <col min="10767" max="10767" width="11.5703125" style="45" bestFit="1" customWidth="1"/>
    <col min="10768" max="10768" width="11.42578125" style="45"/>
    <col min="10769" max="10769" width="11.5703125" style="45" bestFit="1" customWidth="1"/>
    <col min="10770" max="10770" width="11.42578125" style="45"/>
    <col min="10771" max="10771" width="11.5703125" style="45" bestFit="1" customWidth="1"/>
    <col min="10772" max="10772" width="11.42578125" style="45"/>
    <col min="10773" max="10773" width="11.5703125" style="45" bestFit="1" customWidth="1"/>
    <col min="10774" max="10774" width="11.42578125" style="45"/>
    <col min="10775" max="10775" width="11.5703125" style="45" bestFit="1" customWidth="1"/>
    <col min="10776" max="10776" width="11.42578125" style="45"/>
    <col min="10777" max="10777" width="11.5703125" style="45" bestFit="1" customWidth="1"/>
    <col min="10778" max="10778" width="11.42578125" style="45"/>
    <col min="10779" max="10779" width="11.5703125" style="45" bestFit="1" customWidth="1"/>
    <col min="10780" max="10780" width="11.42578125" style="45"/>
    <col min="10781" max="10781" width="11.5703125" style="45" bestFit="1" customWidth="1"/>
    <col min="10782" max="10782" width="11.42578125" style="45"/>
    <col min="10783" max="10783" width="11.5703125" style="45" bestFit="1" customWidth="1"/>
    <col min="10784" max="10784" width="11.42578125" style="45"/>
    <col min="10785" max="10785" width="11.5703125" style="45" bestFit="1" customWidth="1"/>
    <col min="10786" max="10786" width="11.42578125" style="45"/>
    <col min="10787" max="10787" width="11.5703125" style="45" bestFit="1" customWidth="1"/>
    <col min="10788" max="10788" width="11.42578125" style="45"/>
    <col min="10789" max="10789" width="11.5703125" style="45" bestFit="1" customWidth="1"/>
    <col min="10790" max="10790" width="11.42578125" style="45"/>
    <col min="10791" max="10791" width="11.5703125" style="45" bestFit="1" customWidth="1"/>
    <col min="10792" max="10792" width="11.42578125" style="45"/>
    <col min="10793" max="10793" width="11.5703125" style="45" bestFit="1" customWidth="1"/>
    <col min="10794" max="10794" width="11.42578125" style="45"/>
    <col min="10795" max="10795" width="11.5703125" style="45" bestFit="1" customWidth="1"/>
    <col min="10796" max="10796" width="11.42578125" style="45"/>
    <col min="10797" max="10797" width="11.5703125" style="45" bestFit="1" customWidth="1"/>
    <col min="10798" max="10798" width="11.42578125" style="45"/>
    <col min="10799" max="10799" width="11.5703125" style="45" bestFit="1" customWidth="1"/>
    <col min="10800" max="10800" width="11.42578125" style="45"/>
    <col min="10801" max="10801" width="11.5703125" style="45" bestFit="1" customWidth="1"/>
    <col min="10802" max="10802" width="11.42578125" style="45"/>
    <col min="10803" max="10803" width="11.5703125" style="45" bestFit="1" customWidth="1"/>
    <col min="10804" max="10804" width="11.42578125" style="45"/>
    <col min="10805" max="10805" width="11.5703125" style="45" bestFit="1" customWidth="1"/>
    <col min="10806" max="10806" width="11.42578125" style="45"/>
    <col min="10807" max="10807" width="11.5703125" style="45" bestFit="1" customWidth="1"/>
    <col min="10808" max="10808" width="11.42578125" style="45"/>
    <col min="10809" max="10809" width="11.5703125" style="45" bestFit="1" customWidth="1"/>
    <col min="10810" max="10810" width="11.42578125" style="45"/>
    <col min="10811" max="10811" width="11.5703125" style="45" bestFit="1" customWidth="1"/>
    <col min="10812" max="10812" width="11.42578125" style="45"/>
    <col min="10813" max="10813" width="11.5703125" style="45" bestFit="1" customWidth="1"/>
    <col min="10814" max="10814" width="11.42578125" style="45"/>
    <col min="10815" max="10815" width="11.5703125" style="45" bestFit="1" customWidth="1"/>
    <col min="10816" max="10816" width="11.42578125" style="45"/>
    <col min="10817" max="10817" width="11.5703125" style="45" bestFit="1" customWidth="1"/>
    <col min="10818" max="10818" width="11.42578125" style="45"/>
    <col min="10819" max="10819" width="11.5703125" style="45" bestFit="1" customWidth="1"/>
    <col min="10820" max="10820" width="11.42578125" style="45"/>
    <col min="10821" max="10821" width="11.5703125" style="45" bestFit="1" customWidth="1"/>
    <col min="10822" max="10822" width="11.42578125" style="45"/>
    <col min="10823" max="10823" width="11.5703125" style="45" bestFit="1" customWidth="1"/>
    <col min="10824" max="10824" width="11.42578125" style="45"/>
    <col min="10825" max="10825" width="11.5703125" style="45" bestFit="1" customWidth="1"/>
    <col min="10826" max="10826" width="11.42578125" style="45"/>
    <col min="10827" max="10827" width="11.5703125" style="45" bestFit="1" customWidth="1"/>
    <col min="10828" max="10828" width="11.42578125" style="45"/>
    <col min="10829" max="10829" width="11.5703125" style="45" bestFit="1" customWidth="1"/>
    <col min="10830" max="10830" width="11.42578125" style="45"/>
    <col min="10831" max="10831" width="11.5703125" style="45" bestFit="1" customWidth="1"/>
    <col min="10832" max="10832" width="11.42578125" style="45"/>
    <col min="10833" max="10833" width="11.5703125" style="45" bestFit="1" customWidth="1"/>
    <col min="10834" max="10834" width="11.42578125" style="45"/>
    <col min="10835" max="10835" width="11.5703125" style="45" bestFit="1" customWidth="1"/>
    <col min="10836" max="10836" width="11.42578125" style="45"/>
    <col min="10837" max="10837" width="11.5703125" style="45" bestFit="1" customWidth="1"/>
    <col min="10838" max="10838" width="11.42578125" style="45"/>
    <col min="10839" max="10839" width="11.5703125" style="45" bestFit="1" customWidth="1"/>
    <col min="10840" max="10840" width="11.42578125" style="45"/>
    <col min="10841" max="10841" width="11.5703125" style="45" bestFit="1" customWidth="1"/>
    <col min="10842" max="10842" width="11.42578125" style="45"/>
    <col min="10843" max="10843" width="11.5703125" style="45" bestFit="1" customWidth="1"/>
    <col min="10844" max="10844" width="11.42578125" style="45"/>
    <col min="10845" max="10845" width="11.5703125" style="45" bestFit="1" customWidth="1"/>
    <col min="10846" max="10846" width="11.42578125" style="45"/>
    <col min="10847" max="10847" width="11.5703125" style="45" bestFit="1" customWidth="1"/>
    <col min="10848" max="10848" width="11.42578125" style="45"/>
    <col min="10849" max="10849" width="11.5703125" style="45" bestFit="1" customWidth="1"/>
    <col min="10850" max="10850" width="11.42578125" style="45"/>
    <col min="10851" max="10851" width="11.5703125" style="45" bestFit="1" customWidth="1"/>
    <col min="10852" max="10852" width="11.42578125" style="45"/>
    <col min="10853" max="10853" width="11.5703125" style="45" bestFit="1" customWidth="1"/>
    <col min="10854" max="10854" width="11.42578125" style="45"/>
    <col min="10855" max="10855" width="11.5703125" style="45" bestFit="1" customWidth="1"/>
    <col min="10856" max="10856" width="11.42578125" style="45"/>
    <col min="10857" max="10857" width="11.5703125" style="45" bestFit="1" customWidth="1"/>
    <col min="10858" max="10858" width="11.42578125" style="45"/>
    <col min="10859" max="10859" width="11.5703125" style="45" bestFit="1" customWidth="1"/>
    <col min="10860" max="10860" width="11.42578125" style="45"/>
    <col min="10861" max="10861" width="11.5703125" style="45" bestFit="1" customWidth="1"/>
    <col min="10862" max="10862" width="11.42578125" style="45"/>
    <col min="10863" max="10863" width="11.5703125" style="45" bestFit="1" customWidth="1"/>
    <col min="10864" max="10864" width="11.42578125" style="45"/>
    <col min="10865" max="10865" width="11.5703125" style="45" bestFit="1" customWidth="1"/>
    <col min="10866" max="10866" width="11.42578125" style="45"/>
    <col min="10867" max="10867" width="11.5703125" style="45" bestFit="1" customWidth="1"/>
    <col min="10868" max="10868" width="11.42578125" style="45"/>
    <col min="10869" max="10869" width="11.5703125" style="45" bestFit="1" customWidth="1"/>
    <col min="10870" max="10870" width="11.42578125" style="45"/>
    <col min="10871" max="10871" width="11.5703125" style="45" bestFit="1" customWidth="1"/>
    <col min="10872" max="10872" width="11.42578125" style="45"/>
    <col min="10873" max="10873" width="11.5703125" style="45" bestFit="1" customWidth="1"/>
    <col min="10874" max="10874" width="11.42578125" style="45"/>
    <col min="10875" max="10875" width="11.5703125" style="45" bestFit="1" customWidth="1"/>
    <col min="10876" max="10876" width="11.42578125" style="45"/>
    <col min="10877" max="10877" width="11.5703125" style="45" bestFit="1" customWidth="1"/>
    <col min="10878" max="10878" width="11.42578125" style="45"/>
    <col min="10879" max="10879" width="11.5703125" style="45" bestFit="1" customWidth="1"/>
    <col min="10880" max="10880" width="11.42578125" style="45"/>
    <col min="10881" max="10881" width="11.5703125" style="45" bestFit="1" customWidth="1"/>
    <col min="10882" max="10882" width="11.42578125" style="45"/>
    <col min="10883" max="10883" width="11.5703125" style="45" bestFit="1" customWidth="1"/>
    <col min="10884" max="10884" width="11.42578125" style="45"/>
    <col min="10885" max="10885" width="11.5703125" style="45" bestFit="1" customWidth="1"/>
    <col min="10886" max="10886" width="11.42578125" style="45"/>
    <col min="10887" max="10887" width="11.5703125" style="45" bestFit="1" customWidth="1"/>
    <col min="10888" max="10888" width="11.42578125" style="45"/>
    <col min="10889" max="10889" width="11.5703125" style="45" bestFit="1" customWidth="1"/>
    <col min="10890" max="10890" width="11.42578125" style="45"/>
    <col min="10891" max="10891" width="11.5703125" style="45" bestFit="1" customWidth="1"/>
    <col min="10892" max="10892" width="11.42578125" style="45"/>
    <col min="10893" max="10893" width="11.5703125" style="45" bestFit="1" customWidth="1"/>
    <col min="10894" max="10894" width="11.42578125" style="45"/>
    <col min="10895" max="10895" width="11.5703125" style="45" bestFit="1" customWidth="1"/>
    <col min="10896" max="10896" width="11.42578125" style="45"/>
    <col min="10897" max="10897" width="11.5703125" style="45" bestFit="1" customWidth="1"/>
    <col min="10898" max="10898" width="11.42578125" style="45"/>
    <col min="10899" max="10899" width="11.5703125" style="45" bestFit="1" customWidth="1"/>
    <col min="10900" max="10900" width="11.42578125" style="45"/>
    <col min="10901" max="10901" width="11.5703125" style="45" bestFit="1" customWidth="1"/>
    <col min="10902" max="10902" width="11.42578125" style="45"/>
    <col min="10903" max="10903" width="11.5703125" style="45" bestFit="1" customWidth="1"/>
    <col min="10904" max="10904" width="11.42578125" style="45"/>
    <col min="10905" max="10905" width="11.5703125" style="45" bestFit="1" customWidth="1"/>
    <col min="10906" max="10906" width="11.42578125" style="45"/>
    <col min="10907" max="10907" width="11.5703125" style="45" bestFit="1" customWidth="1"/>
    <col min="10908" max="10908" width="11.42578125" style="45"/>
    <col min="10909" max="10909" width="11.5703125" style="45" bestFit="1" customWidth="1"/>
    <col min="10910" max="10910" width="11.42578125" style="45"/>
    <col min="10911" max="10911" width="11.5703125" style="45" bestFit="1" customWidth="1"/>
    <col min="10912" max="10912" width="11.42578125" style="45"/>
    <col min="10913" max="10913" width="11.5703125" style="45" bestFit="1" customWidth="1"/>
    <col min="10914" max="10914" width="11.42578125" style="45"/>
    <col min="10915" max="10915" width="11.5703125" style="45" bestFit="1" customWidth="1"/>
    <col min="10916" max="10916" width="11.42578125" style="45"/>
    <col min="10917" max="10917" width="11.5703125" style="45" bestFit="1" customWidth="1"/>
    <col min="10918" max="10918" width="11.42578125" style="45"/>
    <col min="10919" max="10919" width="11.5703125" style="45" bestFit="1" customWidth="1"/>
    <col min="10920" max="10920" width="11.42578125" style="45"/>
    <col min="10921" max="10921" width="11.5703125" style="45" bestFit="1" customWidth="1"/>
    <col min="10922" max="10922" width="11.42578125" style="45"/>
    <col min="10923" max="10923" width="11.5703125" style="45" bestFit="1" customWidth="1"/>
    <col min="10924" max="10924" width="11.42578125" style="45"/>
    <col min="10925" max="10925" width="11.5703125" style="45" bestFit="1" customWidth="1"/>
    <col min="10926" max="10926" width="11.42578125" style="45"/>
    <col min="10927" max="10927" width="11.5703125" style="45" bestFit="1" customWidth="1"/>
    <col min="10928" max="10928" width="11.42578125" style="45"/>
    <col min="10929" max="10929" width="11.5703125" style="45" bestFit="1" customWidth="1"/>
    <col min="10930" max="10930" width="11.42578125" style="45"/>
    <col min="10931" max="10931" width="11.5703125" style="45" bestFit="1" customWidth="1"/>
    <col min="10932" max="10932" width="11.42578125" style="45"/>
    <col min="10933" max="10933" width="11.5703125" style="45" bestFit="1" customWidth="1"/>
    <col min="10934" max="10934" width="11.42578125" style="45"/>
    <col min="10935" max="10935" width="11.5703125" style="45" bestFit="1" customWidth="1"/>
    <col min="10936" max="10936" width="11.42578125" style="45"/>
    <col min="10937" max="10937" width="11.5703125" style="45" bestFit="1" customWidth="1"/>
    <col min="10938" max="10938" width="11.42578125" style="45"/>
    <col min="10939" max="10939" width="11.5703125" style="45" bestFit="1" customWidth="1"/>
    <col min="10940" max="10940" width="11.42578125" style="45"/>
    <col min="10941" max="10941" width="11.5703125" style="45" bestFit="1" customWidth="1"/>
    <col min="10942" max="10942" width="11.42578125" style="45"/>
    <col min="10943" max="10943" width="11.5703125" style="45" bestFit="1" customWidth="1"/>
    <col min="10944" max="10944" width="11.42578125" style="45"/>
    <col min="10945" max="10945" width="11.5703125" style="45" bestFit="1" customWidth="1"/>
    <col min="10946" max="10946" width="11.42578125" style="45"/>
    <col min="10947" max="10947" width="11.5703125" style="45" bestFit="1" customWidth="1"/>
    <col min="10948" max="10948" width="11.42578125" style="45"/>
    <col min="10949" max="10949" width="11.5703125" style="45" bestFit="1" customWidth="1"/>
    <col min="10950" max="10950" width="11.42578125" style="45"/>
    <col min="10951" max="10951" width="11.5703125" style="45" bestFit="1" customWidth="1"/>
    <col min="10952" max="10952" width="11.42578125" style="45"/>
    <col min="10953" max="10953" width="11.5703125" style="45" bestFit="1" customWidth="1"/>
    <col min="10954" max="10954" width="11.42578125" style="45"/>
    <col min="10955" max="10955" width="11.5703125" style="45" bestFit="1" customWidth="1"/>
    <col min="10956" max="10956" width="11.42578125" style="45"/>
    <col min="10957" max="10957" width="11.5703125" style="45" bestFit="1" customWidth="1"/>
    <col min="10958" max="10958" width="11.42578125" style="45"/>
    <col min="10959" max="10959" width="11.5703125" style="45" bestFit="1" customWidth="1"/>
    <col min="10960" max="10960" width="11.42578125" style="45"/>
    <col min="10961" max="10961" width="11.5703125" style="45" bestFit="1" customWidth="1"/>
    <col min="10962" max="10962" width="11.42578125" style="45"/>
    <col min="10963" max="10963" width="11.5703125" style="45" bestFit="1" customWidth="1"/>
    <col min="10964" max="10964" width="11.42578125" style="45"/>
    <col min="10965" max="10965" width="11.5703125" style="45" bestFit="1" customWidth="1"/>
    <col min="10966" max="10966" width="11.42578125" style="45"/>
    <col min="10967" max="10967" width="11.5703125" style="45" bestFit="1" customWidth="1"/>
    <col min="10968" max="10968" width="11.42578125" style="45"/>
    <col min="10969" max="10969" width="11.5703125" style="45" bestFit="1" customWidth="1"/>
    <col min="10970" max="10970" width="11.42578125" style="45"/>
    <col min="10971" max="10971" width="11.5703125" style="45" bestFit="1" customWidth="1"/>
    <col min="10972" max="10972" width="11.42578125" style="45"/>
    <col min="10973" max="10973" width="11.5703125" style="45" bestFit="1" customWidth="1"/>
    <col min="10974" max="10974" width="11.42578125" style="45"/>
    <col min="10975" max="10975" width="11.5703125" style="45" bestFit="1" customWidth="1"/>
    <col min="10976" max="10976" width="11.42578125" style="45"/>
    <col min="10977" max="10977" width="11.5703125" style="45" bestFit="1" customWidth="1"/>
    <col min="10978" max="10978" width="11.42578125" style="45"/>
    <col min="10979" max="10979" width="11.5703125" style="45" bestFit="1" customWidth="1"/>
    <col min="10980" max="10980" width="11.42578125" style="45"/>
    <col min="10981" max="10981" width="11.5703125" style="45" bestFit="1" customWidth="1"/>
    <col min="10982" max="10982" width="11.42578125" style="45"/>
    <col min="10983" max="10983" width="11.5703125" style="45" bestFit="1" customWidth="1"/>
    <col min="10984" max="10984" width="11.42578125" style="45"/>
    <col min="10985" max="10985" width="11.5703125" style="45" bestFit="1" customWidth="1"/>
    <col min="10986" max="10986" width="11.42578125" style="45"/>
    <col min="10987" max="10987" width="11.5703125" style="45" bestFit="1" customWidth="1"/>
    <col min="10988" max="10988" width="11.42578125" style="45"/>
    <col min="10989" max="10989" width="11.5703125" style="45" bestFit="1" customWidth="1"/>
    <col min="10990" max="10990" width="11.42578125" style="45"/>
    <col min="10991" max="10991" width="11.5703125" style="45" bestFit="1" customWidth="1"/>
    <col min="10992" max="10992" width="11.42578125" style="45"/>
    <col min="10993" max="10993" width="11.5703125" style="45" bestFit="1" customWidth="1"/>
    <col min="10994" max="10994" width="11.42578125" style="45"/>
    <col min="10995" max="10995" width="11.5703125" style="45" bestFit="1" customWidth="1"/>
    <col min="10996" max="10996" width="11.42578125" style="45"/>
    <col min="10997" max="10997" width="11.5703125" style="45" bestFit="1" customWidth="1"/>
    <col min="10998" max="10998" width="11.42578125" style="45"/>
    <col min="10999" max="10999" width="11.5703125" style="45" bestFit="1" customWidth="1"/>
    <col min="11000" max="11000" width="11.42578125" style="45"/>
    <col min="11001" max="11001" width="11.5703125" style="45" bestFit="1" customWidth="1"/>
    <col min="11002" max="11002" width="11.42578125" style="45"/>
    <col min="11003" max="11003" width="11.5703125" style="45" bestFit="1" customWidth="1"/>
    <col min="11004" max="11004" width="11.42578125" style="45"/>
    <col min="11005" max="11005" width="11.5703125" style="45" bestFit="1" customWidth="1"/>
    <col min="11006" max="11006" width="11.42578125" style="45"/>
    <col min="11007" max="11007" width="11.5703125" style="45" bestFit="1" customWidth="1"/>
    <col min="11008" max="11008" width="11.42578125" style="45"/>
    <col min="11009" max="11009" width="11.5703125" style="45" bestFit="1" customWidth="1"/>
    <col min="11010" max="11010" width="11.42578125" style="45"/>
    <col min="11011" max="11011" width="11.5703125" style="45" bestFit="1" customWidth="1"/>
    <col min="11012" max="11012" width="11.42578125" style="45"/>
    <col min="11013" max="11013" width="11.5703125" style="45" bestFit="1" customWidth="1"/>
    <col min="11014" max="11014" width="11.42578125" style="45"/>
    <col min="11015" max="11015" width="11.5703125" style="45" bestFit="1" customWidth="1"/>
    <col min="11016" max="11016" width="11.42578125" style="45"/>
    <col min="11017" max="11017" width="11.5703125" style="45" bestFit="1" customWidth="1"/>
    <col min="11018" max="11018" width="11.42578125" style="45"/>
    <col min="11019" max="11019" width="11.5703125" style="45" bestFit="1" customWidth="1"/>
    <col min="11020" max="11020" width="11.42578125" style="45"/>
    <col min="11021" max="11021" width="11.5703125" style="45" bestFit="1" customWidth="1"/>
    <col min="11022" max="11022" width="11.42578125" style="45"/>
    <col min="11023" max="11023" width="11.5703125" style="45" bestFit="1" customWidth="1"/>
    <col min="11024" max="11024" width="11.42578125" style="45"/>
    <col min="11025" max="11025" width="11.5703125" style="45" bestFit="1" customWidth="1"/>
    <col min="11026" max="11026" width="11.42578125" style="45"/>
    <col min="11027" max="11027" width="11.5703125" style="45" bestFit="1" customWidth="1"/>
    <col min="11028" max="11028" width="11.42578125" style="45"/>
    <col min="11029" max="11029" width="11.5703125" style="45" bestFit="1" customWidth="1"/>
    <col min="11030" max="11030" width="11.42578125" style="45"/>
    <col min="11031" max="11031" width="11.5703125" style="45" bestFit="1" customWidth="1"/>
    <col min="11032" max="11032" width="11.42578125" style="45"/>
    <col min="11033" max="11033" width="11.5703125" style="45" bestFit="1" customWidth="1"/>
    <col min="11034" max="11034" width="11.42578125" style="45"/>
    <col min="11035" max="11035" width="11.5703125" style="45" bestFit="1" customWidth="1"/>
    <col min="11036" max="11036" width="11.42578125" style="45"/>
    <col min="11037" max="11037" width="11.5703125" style="45" bestFit="1" customWidth="1"/>
    <col min="11038" max="11038" width="11.42578125" style="45"/>
    <col min="11039" max="11039" width="11.5703125" style="45" bestFit="1" customWidth="1"/>
    <col min="11040" max="11040" width="11.42578125" style="45"/>
    <col min="11041" max="11041" width="11.5703125" style="45" bestFit="1" customWidth="1"/>
    <col min="11042" max="11042" width="11.42578125" style="45"/>
    <col min="11043" max="11043" width="11.5703125" style="45" bestFit="1" customWidth="1"/>
    <col min="11044" max="11044" width="11.42578125" style="45"/>
    <col min="11045" max="11045" width="11.5703125" style="45" bestFit="1" customWidth="1"/>
    <col min="11046" max="11046" width="11.42578125" style="45"/>
    <col min="11047" max="11047" width="11.5703125" style="45" bestFit="1" customWidth="1"/>
    <col min="11048" max="11048" width="11.42578125" style="45"/>
    <col min="11049" max="11049" width="11.5703125" style="45" bestFit="1" customWidth="1"/>
    <col min="11050" max="11050" width="11.42578125" style="45"/>
    <col min="11051" max="11051" width="11.5703125" style="45" bestFit="1" customWidth="1"/>
    <col min="11052" max="11052" width="11.42578125" style="45"/>
    <col min="11053" max="11053" width="11.5703125" style="45" bestFit="1" customWidth="1"/>
    <col min="11054" max="11054" width="11.42578125" style="45"/>
    <col min="11055" max="11055" width="11.5703125" style="45" bestFit="1" customWidth="1"/>
    <col min="11056" max="11056" width="11.42578125" style="45"/>
    <col min="11057" max="11057" width="11.5703125" style="45" bestFit="1" customWidth="1"/>
    <col min="11058" max="11058" width="11.42578125" style="45"/>
    <col min="11059" max="11059" width="11.5703125" style="45" bestFit="1" customWidth="1"/>
    <col min="11060" max="11060" width="11.42578125" style="45"/>
    <col min="11061" max="11061" width="11.5703125" style="45" bestFit="1" customWidth="1"/>
    <col min="11062" max="11062" width="11.42578125" style="45"/>
    <col min="11063" max="11063" width="11.5703125" style="45" bestFit="1" customWidth="1"/>
    <col min="11064" max="11064" width="11.42578125" style="45"/>
    <col min="11065" max="11065" width="11.5703125" style="45" bestFit="1" customWidth="1"/>
    <col min="11066" max="11066" width="11.42578125" style="45"/>
    <col min="11067" max="11067" width="11.5703125" style="45" bestFit="1" customWidth="1"/>
    <col min="11068" max="11068" width="11.42578125" style="45"/>
    <col min="11069" max="11069" width="11.5703125" style="45" bestFit="1" customWidth="1"/>
    <col min="11070" max="11070" width="11.42578125" style="45"/>
    <col min="11071" max="11071" width="11.5703125" style="45" bestFit="1" customWidth="1"/>
    <col min="11072" max="11072" width="11.42578125" style="45"/>
    <col min="11073" max="11073" width="11.5703125" style="45" bestFit="1" customWidth="1"/>
    <col min="11074" max="11074" width="11.42578125" style="45"/>
    <col min="11075" max="11075" width="11.5703125" style="45" bestFit="1" customWidth="1"/>
    <col min="11076" max="11076" width="11.42578125" style="45"/>
    <col min="11077" max="11077" width="11.5703125" style="45" bestFit="1" customWidth="1"/>
    <col min="11078" max="11078" width="11.42578125" style="45"/>
    <col min="11079" max="11079" width="11.5703125" style="45" bestFit="1" customWidth="1"/>
    <col min="11080" max="11080" width="11.42578125" style="45"/>
    <col min="11081" max="11081" width="11.5703125" style="45" bestFit="1" customWidth="1"/>
    <col min="11082" max="11082" width="11.42578125" style="45"/>
    <col min="11083" max="11083" width="11.5703125" style="45" bestFit="1" customWidth="1"/>
    <col min="11084" max="11084" width="11.42578125" style="45"/>
    <col min="11085" max="11085" width="11.5703125" style="45" bestFit="1" customWidth="1"/>
    <col min="11086" max="11086" width="11.42578125" style="45"/>
    <col min="11087" max="11087" width="11.5703125" style="45" bestFit="1" customWidth="1"/>
    <col min="11088" max="11088" width="11.42578125" style="45"/>
    <col min="11089" max="11089" width="11.5703125" style="45" bestFit="1" customWidth="1"/>
    <col min="11090" max="11090" width="11.42578125" style="45"/>
    <col min="11091" max="11091" width="11.5703125" style="45" bestFit="1" customWidth="1"/>
    <col min="11092" max="11092" width="11.42578125" style="45"/>
    <col min="11093" max="11093" width="11.5703125" style="45" bestFit="1" customWidth="1"/>
    <col min="11094" max="11094" width="11.42578125" style="45"/>
    <col min="11095" max="11095" width="11.5703125" style="45" bestFit="1" customWidth="1"/>
    <col min="11096" max="11096" width="11.42578125" style="45"/>
    <col min="11097" max="11097" width="11.5703125" style="45" bestFit="1" customWidth="1"/>
    <col min="11098" max="11098" width="11.42578125" style="45"/>
    <col min="11099" max="11099" width="11.5703125" style="45" bestFit="1" customWidth="1"/>
    <col min="11100" max="11100" width="11.42578125" style="45"/>
    <col min="11101" max="11101" width="11.5703125" style="45" bestFit="1" customWidth="1"/>
    <col min="11102" max="11102" width="11.42578125" style="45"/>
    <col min="11103" max="11103" width="11.5703125" style="45" bestFit="1" customWidth="1"/>
    <col min="11104" max="11104" width="11.42578125" style="45"/>
    <col min="11105" max="11105" width="11.5703125" style="45" bestFit="1" customWidth="1"/>
    <col min="11106" max="11106" width="11.42578125" style="45"/>
    <col min="11107" max="11107" width="11.5703125" style="45" bestFit="1" customWidth="1"/>
    <col min="11108" max="11108" width="11.42578125" style="45"/>
    <col min="11109" max="11109" width="11.5703125" style="45" bestFit="1" customWidth="1"/>
    <col min="11110" max="11110" width="11.42578125" style="45"/>
    <col min="11111" max="11111" width="11.5703125" style="45" bestFit="1" customWidth="1"/>
    <col min="11112" max="11112" width="11.42578125" style="45"/>
    <col min="11113" max="11113" width="11.5703125" style="45" bestFit="1" customWidth="1"/>
    <col min="11114" max="11114" width="11.42578125" style="45"/>
    <col min="11115" max="11115" width="11.5703125" style="45" bestFit="1" customWidth="1"/>
    <col min="11116" max="11116" width="11.42578125" style="45"/>
    <col min="11117" max="11117" width="11.5703125" style="45" bestFit="1" customWidth="1"/>
    <col min="11118" max="11118" width="11.42578125" style="45"/>
    <col min="11119" max="11119" width="11.5703125" style="45" bestFit="1" customWidth="1"/>
    <col min="11120" max="11120" width="11.42578125" style="45"/>
    <col min="11121" max="11121" width="11.5703125" style="45" bestFit="1" customWidth="1"/>
    <col min="11122" max="11122" width="11.42578125" style="45"/>
    <col min="11123" max="11123" width="11.5703125" style="45" bestFit="1" customWidth="1"/>
    <col min="11124" max="11124" width="11.42578125" style="45"/>
    <col min="11125" max="11125" width="11.5703125" style="45" bestFit="1" customWidth="1"/>
    <col min="11126" max="11126" width="11.42578125" style="45"/>
    <col min="11127" max="11127" width="11.5703125" style="45" bestFit="1" customWidth="1"/>
    <col min="11128" max="11128" width="11.42578125" style="45"/>
    <col min="11129" max="11129" width="11.5703125" style="45" bestFit="1" customWidth="1"/>
    <col min="11130" max="11130" width="11.42578125" style="45"/>
    <col min="11131" max="11131" width="11.5703125" style="45" bestFit="1" customWidth="1"/>
    <col min="11132" max="11132" width="11.42578125" style="45"/>
    <col min="11133" max="11133" width="11.5703125" style="45" bestFit="1" customWidth="1"/>
    <col min="11134" max="11134" width="11.42578125" style="45"/>
    <col min="11135" max="11135" width="11.5703125" style="45" bestFit="1" customWidth="1"/>
    <col min="11136" max="11136" width="11.42578125" style="45"/>
    <col min="11137" max="11137" width="11.5703125" style="45" bestFit="1" customWidth="1"/>
    <col min="11138" max="11138" width="11.42578125" style="45"/>
    <col min="11139" max="11139" width="11.5703125" style="45" bestFit="1" customWidth="1"/>
    <col min="11140" max="11140" width="11.42578125" style="45"/>
    <col min="11141" max="11141" width="11.5703125" style="45" bestFit="1" customWidth="1"/>
    <col min="11142" max="11142" width="11.42578125" style="45"/>
    <col min="11143" max="11143" width="11.5703125" style="45" bestFit="1" customWidth="1"/>
    <col min="11144" max="11144" width="11.42578125" style="45"/>
    <col min="11145" max="11145" width="11.5703125" style="45" bestFit="1" customWidth="1"/>
    <col min="11146" max="11146" width="11.42578125" style="45"/>
    <col min="11147" max="11147" width="11.5703125" style="45" bestFit="1" customWidth="1"/>
    <col min="11148" max="11148" width="11.42578125" style="45"/>
    <col min="11149" max="11149" width="11.5703125" style="45" bestFit="1" customWidth="1"/>
    <col min="11150" max="11150" width="11.42578125" style="45"/>
    <col min="11151" max="11151" width="11.5703125" style="45" bestFit="1" customWidth="1"/>
    <col min="11152" max="11152" width="11.42578125" style="45"/>
    <col min="11153" max="11153" width="11.5703125" style="45" bestFit="1" customWidth="1"/>
    <col min="11154" max="11154" width="11.42578125" style="45"/>
    <col min="11155" max="11155" width="11.5703125" style="45" bestFit="1" customWidth="1"/>
    <col min="11156" max="11156" width="11.42578125" style="45"/>
    <col min="11157" max="11157" width="11.5703125" style="45" bestFit="1" customWidth="1"/>
    <col min="11158" max="11158" width="11.42578125" style="45"/>
    <col min="11159" max="11159" width="11.5703125" style="45" bestFit="1" customWidth="1"/>
    <col min="11160" max="11160" width="11.42578125" style="45"/>
    <col min="11161" max="11161" width="11.5703125" style="45" bestFit="1" customWidth="1"/>
    <col min="11162" max="11162" width="11.42578125" style="45"/>
    <col min="11163" max="11163" width="11.5703125" style="45" bestFit="1" customWidth="1"/>
    <col min="11164" max="11164" width="11.42578125" style="45"/>
    <col min="11165" max="11165" width="11.5703125" style="45" bestFit="1" customWidth="1"/>
    <col min="11166" max="11166" width="11.42578125" style="45"/>
    <col min="11167" max="11167" width="11.5703125" style="45" bestFit="1" customWidth="1"/>
    <col min="11168" max="11168" width="11.42578125" style="45"/>
    <col min="11169" max="11169" width="11.5703125" style="45" bestFit="1" customWidth="1"/>
    <col min="11170" max="11170" width="11.42578125" style="45"/>
    <col min="11171" max="11171" width="11.5703125" style="45" bestFit="1" customWidth="1"/>
    <col min="11172" max="11172" width="11.42578125" style="45"/>
    <col min="11173" max="11173" width="11.5703125" style="45" bestFit="1" customWidth="1"/>
    <col min="11174" max="11174" width="11.42578125" style="45"/>
    <col min="11175" max="11175" width="11.5703125" style="45" bestFit="1" customWidth="1"/>
    <col min="11176" max="11176" width="11.42578125" style="45"/>
    <col min="11177" max="11177" width="11.5703125" style="45" bestFit="1" customWidth="1"/>
    <col min="11178" max="11178" width="11.42578125" style="45"/>
    <col min="11179" max="11179" width="11.5703125" style="45" bestFit="1" customWidth="1"/>
    <col min="11180" max="11180" width="11.42578125" style="45"/>
    <col min="11181" max="11181" width="11.5703125" style="45" bestFit="1" customWidth="1"/>
    <col min="11182" max="11182" width="11.42578125" style="45"/>
    <col min="11183" max="11183" width="11.5703125" style="45" bestFit="1" customWidth="1"/>
    <col min="11184" max="11184" width="11.42578125" style="45"/>
    <col min="11185" max="11185" width="11.5703125" style="45" bestFit="1" customWidth="1"/>
    <col min="11186" max="11186" width="11.42578125" style="45"/>
    <col min="11187" max="11187" width="11.5703125" style="45" bestFit="1" customWidth="1"/>
    <col min="11188" max="11188" width="11.42578125" style="45"/>
    <col min="11189" max="11189" width="11.5703125" style="45" bestFit="1" customWidth="1"/>
    <col min="11190" max="11190" width="11.42578125" style="45"/>
    <col min="11191" max="11191" width="11.5703125" style="45" bestFit="1" customWidth="1"/>
    <col min="11192" max="11192" width="11.42578125" style="45"/>
    <col min="11193" max="11193" width="11.5703125" style="45" bestFit="1" customWidth="1"/>
    <col min="11194" max="11194" width="11.42578125" style="45"/>
    <col min="11195" max="11195" width="11.5703125" style="45" bestFit="1" customWidth="1"/>
    <col min="11196" max="11196" width="11.42578125" style="45"/>
    <col min="11197" max="11197" width="11.5703125" style="45" bestFit="1" customWidth="1"/>
    <col min="11198" max="11198" width="11.42578125" style="45"/>
    <col min="11199" max="11199" width="11.5703125" style="45" bestFit="1" customWidth="1"/>
    <col min="11200" max="11200" width="11.42578125" style="45"/>
    <col min="11201" max="11201" width="11.5703125" style="45" bestFit="1" customWidth="1"/>
    <col min="11202" max="11202" width="11.42578125" style="45"/>
    <col min="11203" max="11203" width="11.5703125" style="45" bestFit="1" customWidth="1"/>
    <col min="11204" max="11204" width="11.42578125" style="45"/>
    <col min="11205" max="11205" width="11.5703125" style="45" bestFit="1" customWidth="1"/>
    <col min="11206" max="11206" width="11.42578125" style="45"/>
    <col min="11207" max="11207" width="11.5703125" style="45" bestFit="1" customWidth="1"/>
    <col min="11208" max="11208" width="11.42578125" style="45"/>
    <col min="11209" max="11209" width="11.5703125" style="45" bestFit="1" customWidth="1"/>
    <col min="11210" max="11210" width="11.42578125" style="45"/>
    <col min="11211" max="11211" width="11.5703125" style="45" bestFit="1" customWidth="1"/>
    <col min="11212" max="11212" width="11.42578125" style="45"/>
    <col min="11213" max="11213" width="11.5703125" style="45" bestFit="1" customWidth="1"/>
    <col min="11214" max="11214" width="11.42578125" style="45"/>
    <col min="11215" max="11215" width="11.5703125" style="45" bestFit="1" customWidth="1"/>
    <col min="11216" max="11216" width="11.42578125" style="45"/>
    <col min="11217" max="11217" width="11.5703125" style="45" bestFit="1" customWidth="1"/>
    <col min="11218" max="11218" width="11.42578125" style="45"/>
    <col min="11219" max="11219" width="11.5703125" style="45" bestFit="1" customWidth="1"/>
    <col min="11220" max="11220" width="11.42578125" style="45"/>
    <col min="11221" max="11221" width="11.5703125" style="45" bestFit="1" customWidth="1"/>
    <col min="11222" max="11222" width="11.42578125" style="45"/>
    <col min="11223" max="11223" width="11.5703125" style="45" bestFit="1" customWidth="1"/>
    <col min="11224" max="11224" width="11.42578125" style="45"/>
    <col min="11225" max="11225" width="11.5703125" style="45" bestFit="1" customWidth="1"/>
    <col min="11226" max="11226" width="11.42578125" style="45"/>
    <col min="11227" max="11227" width="11.5703125" style="45" bestFit="1" customWidth="1"/>
    <col min="11228" max="11228" width="11.42578125" style="45"/>
    <col min="11229" max="11229" width="11.5703125" style="45" bestFit="1" customWidth="1"/>
    <col min="11230" max="11230" width="11.42578125" style="45"/>
    <col min="11231" max="11231" width="11.5703125" style="45" bestFit="1" customWidth="1"/>
    <col min="11232" max="11232" width="11.42578125" style="45"/>
    <col min="11233" max="11233" width="11.5703125" style="45" bestFit="1" customWidth="1"/>
    <col min="11234" max="11234" width="11.42578125" style="45"/>
    <col min="11235" max="11235" width="11.5703125" style="45" bestFit="1" customWidth="1"/>
    <col min="11236" max="11236" width="11.42578125" style="45"/>
    <col min="11237" max="11237" width="11.5703125" style="45" bestFit="1" customWidth="1"/>
    <col min="11238" max="11238" width="11.42578125" style="45"/>
    <col min="11239" max="11239" width="11.5703125" style="45" bestFit="1" customWidth="1"/>
    <col min="11240" max="11240" width="11.42578125" style="45"/>
    <col min="11241" max="11241" width="11.5703125" style="45" bestFit="1" customWidth="1"/>
    <col min="11242" max="11242" width="11.42578125" style="45"/>
    <col min="11243" max="11243" width="11.5703125" style="45" bestFit="1" customWidth="1"/>
    <col min="11244" max="11244" width="11.42578125" style="45"/>
    <col min="11245" max="11245" width="11.5703125" style="45" bestFit="1" customWidth="1"/>
    <col min="11246" max="11246" width="11.42578125" style="45"/>
    <col min="11247" max="11247" width="11.5703125" style="45" bestFit="1" customWidth="1"/>
    <col min="11248" max="11248" width="11.42578125" style="45"/>
    <col min="11249" max="11249" width="11.5703125" style="45" bestFit="1" customWidth="1"/>
    <col min="11250" max="11250" width="11.42578125" style="45"/>
    <col min="11251" max="11251" width="11.5703125" style="45" bestFit="1" customWidth="1"/>
    <col min="11252" max="11252" width="11.42578125" style="45"/>
    <col min="11253" max="11253" width="11.5703125" style="45" bestFit="1" customWidth="1"/>
    <col min="11254" max="11254" width="11.42578125" style="45"/>
    <col min="11255" max="11255" width="11.5703125" style="45" bestFit="1" customWidth="1"/>
    <col min="11256" max="11256" width="11.42578125" style="45"/>
    <col min="11257" max="11257" width="11.5703125" style="45" bestFit="1" customWidth="1"/>
    <col min="11258" max="11258" width="11.42578125" style="45"/>
    <col min="11259" max="11259" width="11.5703125" style="45" bestFit="1" customWidth="1"/>
    <col min="11260" max="11260" width="11.42578125" style="45"/>
    <col min="11261" max="11261" width="11.5703125" style="45" bestFit="1" customWidth="1"/>
    <col min="11262" max="11262" width="11.42578125" style="45"/>
    <col min="11263" max="11263" width="11.5703125" style="45" bestFit="1" customWidth="1"/>
    <col min="11264" max="11264" width="11.42578125" style="45"/>
    <col min="11265" max="11265" width="11.5703125" style="45" bestFit="1" customWidth="1"/>
    <col min="11266" max="11266" width="11.42578125" style="45"/>
    <col min="11267" max="11267" width="11.5703125" style="45" bestFit="1" customWidth="1"/>
    <col min="11268" max="11268" width="11.42578125" style="45"/>
    <col min="11269" max="11269" width="11.5703125" style="45" bestFit="1" customWidth="1"/>
    <col min="11270" max="11270" width="11.42578125" style="45"/>
    <col min="11271" max="11271" width="11.5703125" style="45" bestFit="1" customWidth="1"/>
    <col min="11272" max="11272" width="11.42578125" style="45"/>
    <col min="11273" max="11273" width="11.5703125" style="45" bestFit="1" customWidth="1"/>
    <col min="11274" max="11274" width="11.42578125" style="45"/>
    <col min="11275" max="11275" width="11.5703125" style="45" bestFit="1" customWidth="1"/>
    <col min="11276" max="11276" width="11.42578125" style="45"/>
    <col min="11277" max="11277" width="11.5703125" style="45" bestFit="1" customWidth="1"/>
    <col min="11278" max="11278" width="11.42578125" style="45"/>
    <col min="11279" max="11279" width="11.5703125" style="45" bestFit="1" customWidth="1"/>
    <col min="11280" max="11280" width="11.42578125" style="45"/>
    <col min="11281" max="11281" width="11.5703125" style="45" bestFit="1" customWidth="1"/>
    <col min="11282" max="11282" width="11.42578125" style="45"/>
    <col min="11283" max="11283" width="11.5703125" style="45" bestFit="1" customWidth="1"/>
    <col min="11284" max="11284" width="11.42578125" style="45"/>
    <col min="11285" max="11285" width="11.5703125" style="45" bestFit="1" customWidth="1"/>
    <col min="11286" max="11286" width="11.42578125" style="45"/>
    <col min="11287" max="11287" width="11.5703125" style="45" bestFit="1" customWidth="1"/>
    <col min="11288" max="11288" width="11.42578125" style="45"/>
    <col min="11289" max="11289" width="11.5703125" style="45" bestFit="1" customWidth="1"/>
    <col min="11290" max="11290" width="11.42578125" style="45"/>
    <col min="11291" max="11291" width="11.5703125" style="45" bestFit="1" customWidth="1"/>
    <col min="11292" max="11292" width="11.42578125" style="45"/>
    <col min="11293" max="11293" width="11.5703125" style="45" bestFit="1" customWidth="1"/>
    <col min="11294" max="11294" width="11.42578125" style="45"/>
    <col min="11295" max="11295" width="11.5703125" style="45" bestFit="1" customWidth="1"/>
    <col min="11296" max="11296" width="11.42578125" style="45"/>
    <col min="11297" max="11297" width="11.5703125" style="45" bestFit="1" customWidth="1"/>
    <col min="11298" max="11298" width="11.42578125" style="45"/>
    <col min="11299" max="11299" width="11.5703125" style="45" bestFit="1" customWidth="1"/>
    <col min="11300" max="11300" width="11.42578125" style="45"/>
    <col min="11301" max="11301" width="11.5703125" style="45" bestFit="1" customWidth="1"/>
    <col min="11302" max="11302" width="11.42578125" style="45"/>
    <col min="11303" max="11303" width="11.5703125" style="45" bestFit="1" customWidth="1"/>
    <col min="11304" max="11304" width="11.42578125" style="45"/>
    <col min="11305" max="11305" width="11.5703125" style="45" bestFit="1" customWidth="1"/>
    <col min="11306" max="11306" width="11.42578125" style="45"/>
    <col min="11307" max="11307" width="11.5703125" style="45" bestFit="1" customWidth="1"/>
    <col min="11308" max="11308" width="11.42578125" style="45"/>
    <col min="11309" max="11309" width="11.5703125" style="45" bestFit="1" customWidth="1"/>
    <col min="11310" max="11310" width="11.42578125" style="45"/>
    <col min="11311" max="11311" width="11.5703125" style="45" bestFit="1" customWidth="1"/>
    <col min="11312" max="11312" width="11.42578125" style="45"/>
    <col min="11313" max="11313" width="11.5703125" style="45" bestFit="1" customWidth="1"/>
    <col min="11314" max="11314" width="11.42578125" style="45"/>
    <col min="11315" max="11315" width="11.5703125" style="45" bestFit="1" customWidth="1"/>
    <col min="11316" max="11316" width="11.42578125" style="45"/>
    <col min="11317" max="11317" width="11.5703125" style="45" bestFit="1" customWidth="1"/>
    <col min="11318" max="11318" width="11.42578125" style="45"/>
    <col min="11319" max="11319" width="11.5703125" style="45" bestFit="1" customWidth="1"/>
    <col min="11320" max="11320" width="11.42578125" style="45"/>
    <col min="11321" max="11321" width="11.5703125" style="45" bestFit="1" customWidth="1"/>
    <col min="11322" max="11322" width="11.42578125" style="45"/>
    <col min="11323" max="11323" width="11.5703125" style="45" bestFit="1" customWidth="1"/>
    <col min="11324" max="11324" width="11.42578125" style="45"/>
    <col min="11325" max="11325" width="11.5703125" style="45" bestFit="1" customWidth="1"/>
    <col min="11326" max="11326" width="11.42578125" style="45"/>
    <col min="11327" max="11327" width="11.5703125" style="45" bestFit="1" customWidth="1"/>
    <col min="11328" max="11328" width="11.42578125" style="45"/>
    <col min="11329" max="11329" width="11.5703125" style="45" bestFit="1" customWidth="1"/>
    <col min="11330" max="11330" width="11.42578125" style="45"/>
    <col min="11331" max="11331" width="11.5703125" style="45" bestFit="1" customWidth="1"/>
    <col min="11332" max="11332" width="11.42578125" style="45"/>
    <col min="11333" max="11333" width="11.5703125" style="45" bestFit="1" customWidth="1"/>
    <col min="11334" max="11334" width="11.42578125" style="45"/>
    <col min="11335" max="11335" width="11.5703125" style="45" bestFit="1" customWidth="1"/>
    <col min="11336" max="11336" width="11.42578125" style="45"/>
    <col min="11337" max="11337" width="11.5703125" style="45" bestFit="1" customWidth="1"/>
    <col min="11338" max="11338" width="11.42578125" style="45"/>
    <col min="11339" max="11339" width="11.5703125" style="45" bestFit="1" customWidth="1"/>
    <col min="11340" max="11340" width="11.42578125" style="45"/>
    <col min="11341" max="11341" width="11.5703125" style="45" bestFit="1" customWidth="1"/>
    <col min="11342" max="11342" width="11.42578125" style="45"/>
    <col min="11343" max="11343" width="11.5703125" style="45" bestFit="1" customWidth="1"/>
    <col min="11344" max="11344" width="11.42578125" style="45"/>
    <col min="11345" max="11345" width="11.5703125" style="45" bestFit="1" customWidth="1"/>
    <col min="11346" max="11346" width="11.42578125" style="45"/>
    <col min="11347" max="11347" width="11.5703125" style="45" bestFit="1" customWidth="1"/>
    <col min="11348" max="11348" width="11.42578125" style="45"/>
    <col min="11349" max="11349" width="11.5703125" style="45" bestFit="1" customWidth="1"/>
    <col min="11350" max="11350" width="11.42578125" style="45"/>
    <col min="11351" max="11351" width="11.5703125" style="45" bestFit="1" customWidth="1"/>
    <col min="11352" max="11352" width="11.42578125" style="45"/>
    <col min="11353" max="11353" width="11.5703125" style="45" bestFit="1" customWidth="1"/>
    <col min="11354" max="11354" width="11.42578125" style="45"/>
    <col min="11355" max="11355" width="11.5703125" style="45" bestFit="1" customWidth="1"/>
    <col min="11356" max="11356" width="11.42578125" style="45"/>
    <col min="11357" max="11357" width="11.5703125" style="45" bestFit="1" customWidth="1"/>
    <col min="11358" max="11358" width="11.42578125" style="45"/>
    <col min="11359" max="11359" width="11.5703125" style="45" bestFit="1" customWidth="1"/>
    <col min="11360" max="11360" width="11.42578125" style="45"/>
    <col min="11361" max="11361" width="11.5703125" style="45" bestFit="1" customWidth="1"/>
    <col min="11362" max="11362" width="11.42578125" style="45"/>
    <col min="11363" max="11363" width="11.5703125" style="45" bestFit="1" customWidth="1"/>
    <col min="11364" max="11364" width="11.42578125" style="45"/>
    <col min="11365" max="11365" width="11.5703125" style="45" bestFit="1" customWidth="1"/>
    <col min="11366" max="11366" width="11.42578125" style="45"/>
    <col min="11367" max="11367" width="11.5703125" style="45" bestFit="1" customWidth="1"/>
    <col min="11368" max="11368" width="11.42578125" style="45"/>
    <col min="11369" max="11369" width="11.5703125" style="45" bestFit="1" customWidth="1"/>
    <col min="11370" max="11370" width="11.42578125" style="45"/>
    <col min="11371" max="11371" width="11.5703125" style="45" bestFit="1" customWidth="1"/>
    <col min="11372" max="11372" width="11.42578125" style="45"/>
    <col min="11373" max="11373" width="11.5703125" style="45" bestFit="1" customWidth="1"/>
    <col min="11374" max="11374" width="11.42578125" style="45"/>
    <col min="11375" max="11375" width="11.5703125" style="45" bestFit="1" customWidth="1"/>
    <col min="11376" max="11376" width="11.42578125" style="45"/>
    <col min="11377" max="11377" width="11.5703125" style="45" bestFit="1" customWidth="1"/>
    <col min="11378" max="11378" width="11.42578125" style="45"/>
    <col min="11379" max="11379" width="11.5703125" style="45" bestFit="1" customWidth="1"/>
    <col min="11380" max="11380" width="11.42578125" style="45"/>
    <col min="11381" max="11381" width="11.5703125" style="45" bestFit="1" customWidth="1"/>
    <col min="11382" max="11382" width="11.42578125" style="45"/>
    <col min="11383" max="11383" width="11.5703125" style="45" bestFit="1" customWidth="1"/>
    <col min="11384" max="11384" width="11.42578125" style="45"/>
    <col min="11385" max="11385" width="11.5703125" style="45" bestFit="1" customWidth="1"/>
    <col min="11386" max="11386" width="11.42578125" style="45"/>
    <col min="11387" max="11387" width="11.5703125" style="45" bestFit="1" customWidth="1"/>
    <col min="11388" max="11388" width="11.42578125" style="45"/>
    <col min="11389" max="11389" width="11.5703125" style="45" bestFit="1" customWidth="1"/>
    <col min="11390" max="11390" width="11.42578125" style="45"/>
    <col min="11391" max="11391" width="11.5703125" style="45" bestFit="1" customWidth="1"/>
    <col min="11392" max="11392" width="11.42578125" style="45"/>
    <col min="11393" max="11393" width="11.5703125" style="45" bestFit="1" customWidth="1"/>
    <col min="11394" max="11394" width="11.42578125" style="45"/>
    <col min="11395" max="11395" width="11.5703125" style="45" bestFit="1" customWidth="1"/>
    <col min="11396" max="11396" width="11.42578125" style="45"/>
    <col min="11397" max="11397" width="11.5703125" style="45" bestFit="1" customWidth="1"/>
    <col min="11398" max="11398" width="11.42578125" style="45"/>
    <col min="11399" max="11399" width="11.5703125" style="45" bestFit="1" customWidth="1"/>
    <col min="11400" max="11400" width="11.42578125" style="45"/>
    <col min="11401" max="11401" width="11.5703125" style="45" bestFit="1" customWidth="1"/>
    <col min="11402" max="11402" width="11.42578125" style="45"/>
    <col min="11403" max="11403" width="11.5703125" style="45" bestFit="1" customWidth="1"/>
    <col min="11404" max="11404" width="11.42578125" style="45"/>
    <col min="11405" max="11405" width="11.5703125" style="45" bestFit="1" customWidth="1"/>
    <col min="11406" max="11406" width="11.42578125" style="45"/>
    <col min="11407" max="11407" width="11.5703125" style="45" bestFit="1" customWidth="1"/>
    <col min="11408" max="11408" width="11.42578125" style="45"/>
    <col min="11409" max="11409" width="11.5703125" style="45" bestFit="1" customWidth="1"/>
    <col min="11410" max="11410" width="11.42578125" style="45"/>
    <col min="11411" max="11411" width="11.5703125" style="45" bestFit="1" customWidth="1"/>
    <col min="11412" max="11412" width="11.42578125" style="45"/>
    <col min="11413" max="11413" width="11.5703125" style="45" bestFit="1" customWidth="1"/>
    <col min="11414" max="11414" width="11.42578125" style="45"/>
    <col min="11415" max="11415" width="11.5703125" style="45" bestFit="1" customWidth="1"/>
    <col min="11416" max="11416" width="11.42578125" style="45"/>
    <col min="11417" max="11417" width="11.5703125" style="45" bestFit="1" customWidth="1"/>
    <col min="11418" max="11418" width="11.42578125" style="45"/>
    <col min="11419" max="11419" width="11.5703125" style="45" bestFit="1" customWidth="1"/>
    <col min="11420" max="11420" width="11.42578125" style="45"/>
    <col min="11421" max="11421" width="11.5703125" style="45" bestFit="1" customWidth="1"/>
    <col min="11422" max="11422" width="11.42578125" style="45"/>
    <col min="11423" max="11423" width="11.5703125" style="45" bestFit="1" customWidth="1"/>
    <col min="11424" max="11424" width="11.42578125" style="45"/>
    <col min="11425" max="11425" width="11.5703125" style="45" bestFit="1" customWidth="1"/>
    <col min="11426" max="11426" width="11.42578125" style="45"/>
    <col min="11427" max="11427" width="11.5703125" style="45" bestFit="1" customWidth="1"/>
    <col min="11428" max="11428" width="11.42578125" style="45"/>
    <col min="11429" max="11429" width="11.5703125" style="45" bestFit="1" customWidth="1"/>
    <col min="11430" max="11430" width="11.42578125" style="45"/>
    <col min="11431" max="11431" width="11.5703125" style="45" bestFit="1" customWidth="1"/>
    <col min="11432" max="11432" width="11.42578125" style="45"/>
    <col min="11433" max="11433" width="11.5703125" style="45" bestFit="1" customWidth="1"/>
    <col min="11434" max="11434" width="11.42578125" style="45"/>
    <col min="11435" max="11435" width="11.5703125" style="45" bestFit="1" customWidth="1"/>
    <col min="11436" max="11436" width="11.42578125" style="45"/>
    <col min="11437" max="11437" width="11.5703125" style="45" bestFit="1" customWidth="1"/>
    <col min="11438" max="11438" width="11.42578125" style="45"/>
    <col min="11439" max="11439" width="11.5703125" style="45" bestFit="1" customWidth="1"/>
    <col min="11440" max="11440" width="11.42578125" style="45"/>
    <col min="11441" max="11441" width="11.5703125" style="45" bestFit="1" customWidth="1"/>
    <col min="11442" max="11442" width="11.42578125" style="45"/>
    <col min="11443" max="11443" width="11.5703125" style="45" bestFit="1" customWidth="1"/>
    <col min="11444" max="11444" width="11.42578125" style="45"/>
    <col min="11445" max="11445" width="11.5703125" style="45" bestFit="1" customWidth="1"/>
    <col min="11446" max="11446" width="11.42578125" style="45"/>
    <col min="11447" max="11447" width="11.5703125" style="45" bestFit="1" customWidth="1"/>
    <col min="11448" max="11448" width="11.42578125" style="45"/>
    <col min="11449" max="11449" width="11.5703125" style="45" bestFit="1" customWidth="1"/>
    <col min="11450" max="11450" width="11.42578125" style="45"/>
    <col min="11451" max="11451" width="11.5703125" style="45" bestFit="1" customWidth="1"/>
    <col min="11452" max="11452" width="11.42578125" style="45"/>
    <col min="11453" max="11453" width="11.5703125" style="45" bestFit="1" customWidth="1"/>
    <col min="11454" max="11454" width="11.42578125" style="45"/>
    <col min="11455" max="11455" width="11.5703125" style="45" bestFit="1" customWidth="1"/>
    <col min="11456" max="11456" width="11.42578125" style="45"/>
    <col min="11457" max="11457" width="11.5703125" style="45" bestFit="1" customWidth="1"/>
    <col min="11458" max="11458" width="11.42578125" style="45"/>
    <col min="11459" max="11459" width="11.5703125" style="45" bestFit="1" customWidth="1"/>
    <col min="11460" max="11460" width="11.42578125" style="45"/>
    <col min="11461" max="11461" width="11.5703125" style="45" bestFit="1" customWidth="1"/>
    <col min="11462" max="11462" width="11.42578125" style="45"/>
    <col min="11463" max="11463" width="11.5703125" style="45" bestFit="1" customWidth="1"/>
    <col min="11464" max="11464" width="11.42578125" style="45"/>
    <col min="11465" max="11465" width="11.5703125" style="45" bestFit="1" customWidth="1"/>
    <col min="11466" max="11466" width="11.42578125" style="45"/>
    <col min="11467" max="11467" width="11.5703125" style="45" bestFit="1" customWidth="1"/>
    <col min="11468" max="11468" width="11.42578125" style="45"/>
    <col min="11469" max="11469" width="11.5703125" style="45" bestFit="1" customWidth="1"/>
    <col min="11470" max="11470" width="11.42578125" style="45"/>
    <col min="11471" max="11471" width="11.5703125" style="45" bestFit="1" customWidth="1"/>
    <col min="11472" max="11472" width="11.42578125" style="45"/>
    <col min="11473" max="11473" width="11.5703125" style="45" bestFit="1" customWidth="1"/>
    <col min="11474" max="11474" width="11.42578125" style="45"/>
    <col min="11475" max="11475" width="11.5703125" style="45" bestFit="1" customWidth="1"/>
    <col min="11476" max="11476" width="11.42578125" style="45"/>
    <col min="11477" max="11477" width="11.5703125" style="45" bestFit="1" customWidth="1"/>
    <col min="11478" max="11478" width="11.42578125" style="45"/>
    <col min="11479" max="11479" width="11.5703125" style="45" bestFit="1" customWidth="1"/>
    <col min="11480" max="11480" width="11.42578125" style="45"/>
    <col min="11481" max="11481" width="11.5703125" style="45" bestFit="1" customWidth="1"/>
    <col min="11482" max="11482" width="11.42578125" style="45"/>
    <col min="11483" max="11483" width="11.5703125" style="45" bestFit="1" customWidth="1"/>
    <col min="11484" max="11484" width="11.42578125" style="45"/>
    <col min="11485" max="11485" width="11.5703125" style="45" bestFit="1" customWidth="1"/>
    <col min="11486" max="11486" width="11.42578125" style="45"/>
    <col min="11487" max="11487" width="11.5703125" style="45" bestFit="1" customWidth="1"/>
    <col min="11488" max="11488" width="11.42578125" style="45"/>
    <col min="11489" max="11489" width="11.5703125" style="45" bestFit="1" customWidth="1"/>
    <col min="11490" max="11490" width="11.42578125" style="45"/>
    <col min="11491" max="11491" width="11.5703125" style="45" bestFit="1" customWidth="1"/>
    <col min="11492" max="11492" width="11.42578125" style="45"/>
    <col min="11493" max="11493" width="11.5703125" style="45" bestFit="1" customWidth="1"/>
    <col min="11494" max="11494" width="11.42578125" style="45"/>
    <col min="11495" max="11495" width="11.5703125" style="45" bestFit="1" customWidth="1"/>
    <col min="11496" max="11496" width="11.42578125" style="45"/>
    <col min="11497" max="11497" width="11.5703125" style="45" bestFit="1" customWidth="1"/>
    <col min="11498" max="11498" width="11.42578125" style="45"/>
    <col min="11499" max="11499" width="11.5703125" style="45" bestFit="1" customWidth="1"/>
    <col min="11500" max="11500" width="11.42578125" style="45"/>
    <col min="11501" max="11501" width="11.5703125" style="45" bestFit="1" customWidth="1"/>
    <col min="11502" max="11502" width="11.42578125" style="45"/>
    <col min="11503" max="11503" width="11.5703125" style="45" bestFit="1" customWidth="1"/>
    <col min="11504" max="11504" width="11.42578125" style="45"/>
    <col min="11505" max="11505" width="11.5703125" style="45" bestFit="1" customWidth="1"/>
    <col min="11506" max="11506" width="11.42578125" style="45"/>
    <col min="11507" max="11507" width="11.5703125" style="45" bestFit="1" customWidth="1"/>
    <col min="11508" max="11508" width="11.42578125" style="45"/>
    <col min="11509" max="11509" width="11.5703125" style="45" bestFit="1" customWidth="1"/>
    <col min="11510" max="11510" width="11.42578125" style="45"/>
    <col min="11511" max="11511" width="11.5703125" style="45" bestFit="1" customWidth="1"/>
    <col min="11512" max="11512" width="11.42578125" style="45"/>
    <col min="11513" max="11513" width="11.5703125" style="45" bestFit="1" customWidth="1"/>
    <col min="11514" max="11514" width="11.42578125" style="45"/>
    <col min="11515" max="11515" width="11.5703125" style="45" bestFit="1" customWidth="1"/>
    <col min="11516" max="11516" width="11.42578125" style="45"/>
    <col min="11517" max="11517" width="11.5703125" style="45" bestFit="1" customWidth="1"/>
    <col min="11518" max="11518" width="11.42578125" style="45"/>
    <col min="11519" max="11519" width="11.5703125" style="45" bestFit="1" customWidth="1"/>
    <col min="11520" max="11520" width="11.42578125" style="45"/>
    <col min="11521" max="11521" width="11.5703125" style="45" bestFit="1" customWidth="1"/>
    <col min="11522" max="11522" width="11.42578125" style="45"/>
    <col min="11523" max="11523" width="11.5703125" style="45" bestFit="1" customWidth="1"/>
    <col min="11524" max="11524" width="11.42578125" style="45"/>
    <col min="11525" max="11525" width="11.5703125" style="45" bestFit="1" customWidth="1"/>
    <col min="11526" max="11526" width="11.42578125" style="45"/>
    <col min="11527" max="11527" width="11.5703125" style="45" bestFit="1" customWidth="1"/>
    <col min="11528" max="11528" width="11.42578125" style="45"/>
    <col min="11529" max="11529" width="11.5703125" style="45" bestFit="1" customWidth="1"/>
    <col min="11530" max="11530" width="11.42578125" style="45"/>
    <col min="11531" max="11531" width="11.5703125" style="45" bestFit="1" customWidth="1"/>
    <col min="11532" max="11532" width="11.42578125" style="45"/>
    <col min="11533" max="11533" width="11.5703125" style="45" bestFit="1" customWidth="1"/>
    <col min="11534" max="11534" width="11.42578125" style="45"/>
    <col min="11535" max="11535" width="11.5703125" style="45" bestFit="1" customWidth="1"/>
    <col min="11536" max="11536" width="11.42578125" style="45"/>
    <col min="11537" max="11537" width="11.5703125" style="45" bestFit="1" customWidth="1"/>
    <col min="11538" max="11538" width="11.42578125" style="45"/>
    <col min="11539" max="11539" width="11.5703125" style="45" bestFit="1" customWidth="1"/>
    <col min="11540" max="11540" width="11.42578125" style="45"/>
    <col min="11541" max="11541" width="11.5703125" style="45" bestFit="1" customWidth="1"/>
    <col min="11542" max="11542" width="11.42578125" style="45"/>
    <col min="11543" max="11543" width="11.5703125" style="45" bestFit="1" customWidth="1"/>
    <col min="11544" max="11544" width="11.42578125" style="45"/>
    <col min="11545" max="11545" width="11.5703125" style="45" bestFit="1" customWidth="1"/>
    <col min="11546" max="11546" width="11.42578125" style="45"/>
    <col min="11547" max="11547" width="11.5703125" style="45" bestFit="1" customWidth="1"/>
    <col min="11548" max="11548" width="11.42578125" style="45"/>
    <col min="11549" max="11549" width="11.5703125" style="45" bestFit="1" customWidth="1"/>
    <col min="11550" max="11550" width="11.42578125" style="45"/>
    <col min="11551" max="11551" width="11.5703125" style="45" bestFit="1" customWidth="1"/>
    <col min="11552" max="11552" width="11.42578125" style="45"/>
    <col min="11553" max="11553" width="11.5703125" style="45" bestFit="1" customWidth="1"/>
    <col min="11554" max="11554" width="11.42578125" style="45"/>
    <col min="11555" max="11555" width="11.5703125" style="45" bestFit="1" customWidth="1"/>
    <col min="11556" max="11556" width="11.42578125" style="45"/>
    <col min="11557" max="11557" width="11.5703125" style="45" bestFit="1" customWidth="1"/>
    <col min="11558" max="11558" width="11.42578125" style="45"/>
    <col min="11559" max="11559" width="11.5703125" style="45" bestFit="1" customWidth="1"/>
    <col min="11560" max="11560" width="11.42578125" style="45"/>
    <col min="11561" max="11561" width="11.5703125" style="45" bestFit="1" customWidth="1"/>
    <col min="11562" max="11562" width="11.42578125" style="45"/>
    <col min="11563" max="11563" width="11.5703125" style="45" bestFit="1" customWidth="1"/>
    <col min="11564" max="11564" width="11.42578125" style="45"/>
    <col min="11565" max="11565" width="11.5703125" style="45" bestFit="1" customWidth="1"/>
    <col min="11566" max="11566" width="11.42578125" style="45"/>
    <col min="11567" max="11567" width="11.5703125" style="45" bestFit="1" customWidth="1"/>
    <col min="11568" max="11568" width="11.42578125" style="45"/>
    <col min="11569" max="11569" width="11.5703125" style="45" bestFit="1" customWidth="1"/>
    <col min="11570" max="11570" width="11.42578125" style="45"/>
    <col min="11571" max="11571" width="11.5703125" style="45" bestFit="1" customWidth="1"/>
    <col min="11572" max="11572" width="11.42578125" style="45"/>
    <col min="11573" max="11573" width="11.5703125" style="45" bestFit="1" customWidth="1"/>
    <col min="11574" max="11574" width="11.42578125" style="45"/>
    <col min="11575" max="11575" width="11.5703125" style="45" bestFit="1" customWidth="1"/>
    <col min="11576" max="11576" width="11.42578125" style="45"/>
    <col min="11577" max="11577" width="11.5703125" style="45" bestFit="1" customWidth="1"/>
    <col min="11578" max="11578" width="11.42578125" style="45"/>
    <col min="11579" max="11579" width="11.5703125" style="45" bestFit="1" customWidth="1"/>
    <col min="11580" max="11580" width="11.42578125" style="45"/>
    <col min="11581" max="11581" width="11.5703125" style="45" bestFit="1" customWidth="1"/>
    <col min="11582" max="11582" width="11.42578125" style="45"/>
    <col min="11583" max="11583" width="11.5703125" style="45" bestFit="1" customWidth="1"/>
    <col min="11584" max="11584" width="11.42578125" style="45"/>
    <col min="11585" max="11585" width="11.5703125" style="45" bestFit="1" customWidth="1"/>
    <col min="11586" max="11586" width="11.42578125" style="45"/>
    <col min="11587" max="11587" width="11.5703125" style="45" bestFit="1" customWidth="1"/>
    <col min="11588" max="11588" width="11.42578125" style="45"/>
    <col min="11589" max="11589" width="11.5703125" style="45" bestFit="1" customWidth="1"/>
    <col min="11590" max="11590" width="11.42578125" style="45"/>
    <col min="11591" max="11591" width="11.5703125" style="45" bestFit="1" customWidth="1"/>
    <col min="11592" max="11592" width="11.42578125" style="45"/>
    <col min="11593" max="11593" width="11.5703125" style="45" bestFit="1" customWidth="1"/>
    <col min="11594" max="11594" width="11.42578125" style="45"/>
    <col min="11595" max="11595" width="11.5703125" style="45" bestFit="1" customWidth="1"/>
    <col min="11596" max="11596" width="11.42578125" style="45"/>
    <col min="11597" max="11597" width="11.5703125" style="45" bestFit="1" customWidth="1"/>
    <col min="11598" max="11598" width="11.42578125" style="45"/>
    <col min="11599" max="11599" width="11.5703125" style="45" bestFit="1" customWidth="1"/>
    <col min="11600" max="11600" width="11.42578125" style="45"/>
    <col min="11601" max="11601" width="11.5703125" style="45" bestFit="1" customWidth="1"/>
    <col min="11602" max="11602" width="11.42578125" style="45"/>
    <col min="11603" max="11603" width="11.5703125" style="45" bestFit="1" customWidth="1"/>
    <col min="11604" max="11604" width="11.42578125" style="45"/>
    <col min="11605" max="11605" width="11.5703125" style="45" bestFit="1" customWidth="1"/>
    <col min="11606" max="11606" width="11.42578125" style="45"/>
    <col min="11607" max="11607" width="11.5703125" style="45" bestFit="1" customWidth="1"/>
    <col min="11608" max="11608" width="11.42578125" style="45"/>
    <col min="11609" max="11609" width="11.5703125" style="45" bestFit="1" customWidth="1"/>
    <col min="11610" max="11610" width="11.42578125" style="45"/>
    <col min="11611" max="11611" width="11.5703125" style="45" bestFit="1" customWidth="1"/>
    <col min="11612" max="11612" width="11.42578125" style="45"/>
    <col min="11613" max="11613" width="11.5703125" style="45" bestFit="1" customWidth="1"/>
    <col min="11614" max="11614" width="11.42578125" style="45"/>
    <col min="11615" max="11615" width="11.5703125" style="45" bestFit="1" customWidth="1"/>
    <col min="11616" max="11616" width="11.42578125" style="45"/>
    <col min="11617" max="11617" width="11.5703125" style="45" bestFit="1" customWidth="1"/>
    <col min="11618" max="11618" width="11.42578125" style="45"/>
    <col min="11619" max="11619" width="11.5703125" style="45" bestFit="1" customWidth="1"/>
    <col min="11620" max="11620" width="11.42578125" style="45"/>
    <col min="11621" max="11621" width="11.5703125" style="45" bestFit="1" customWidth="1"/>
    <col min="11622" max="11622" width="11.42578125" style="45"/>
    <col min="11623" max="11623" width="11.5703125" style="45" bestFit="1" customWidth="1"/>
    <col min="11624" max="11624" width="11.42578125" style="45"/>
    <col min="11625" max="11625" width="11.5703125" style="45" bestFit="1" customWidth="1"/>
    <col min="11626" max="11626" width="11.42578125" style="45"/>
    <col min="11627" max="11627" width="11.5703125" style="45" bestFit="1" customWidth="1"/>
    <col min="11628" max="11628" width="11.42578125" style="45"/>
    <col min="11629" max="11629" width="11.5703125" style="45" bestFit="1" customWidth="1"/>
    <col min="11630" max="11630" width="11.42578125" style="45"/>
    <col min="11631" max="11631" width="11.5703125" style="45" bestFit="1" customWidth="1"/>
    <col min="11632" max="11632" width="11.42578125" style="45"/>
    <col min="11633" max="11633" width="11.5703125" style="45" bestFit="1" customWidth="1"/>
    <col min="11634" max="11634" width="11.42578125" style="45"/>
    <col min="11635" max="11635" width="11.5703125" style="45" bestFit="1" customWidth="1"/>
    <col min="11636" max="11636" width="11.42578125" style="45"/>
    <col min="11637" max="11637" width="11.5703125" style="45" bestFit="1" customWidth="1"/>
    <col min="11638" max="11638" width="11.42578125" style="45"/>
    <col min="11639" max="11639" width="11.5703125" style="45" bestFit="1" customWidth="1"/>
    <col min="11640" max="11640" width="11.42578125" style="45"/>
    <col min="11641" max="11641" width="11.5703125" style="45" bestFit="1" customWidth="1"/>
    <col min="11642" max="11642" width="11.42578125" style="45"/>
    <col min="11643" max="11643" width="11.5703125" style="45" bestFit="1" customWidth="1"/>
    <col min="11644" max="11644" width="11.42578125" style="45"/>
    <col min="11645" max="11645" width="11.5703125" style="45" bestFit="1" customWidth="1"/>
    <col min="11646" max="11646" width="11.42578125" style="45"/>
    <col min="11647" max="11647" width="11.5703125" style="45" bestFit="1" customWidth="1"/>
    <col min="11648" max="11648" width="11.42578125" style="45"/>
    <col min="11649" max="11649" width="11.5703125" style="45" bestFit="1" customWidth="1"/>
    <col min="11650" max="11650" width="11.42578125" style="45"/>
    <col min="11651" max="11651" width="11.5703125" style="45" bestFit="1" customWidth="1"/>
    <col min="11652" max="11652" width="11.42578125" style="45"/>
    <col min="11653" max="11653" width="11.5703125" style="45" bestFit="1" customWidth="1"/>
    <col min="11654" max="11654" width="11.42578125" style="45"/>
    <col min="11655" max="11655" width="11.5703125" style="45" bestFit="1" customWidth="1"/>
    <col min="11656" max="11656" width="11.42578125" style="45"/>
    <col min="11657" max="11657" width="11.5703125" style="45" bestFit="1" customWidth="1"/>
    <col min="11658" max="11658" width="11.42578125" style="45"/>
    <col min="11659" max="11659" width="11.5703125" style="45" bestFit="1" customWidth="1"/>
    <col min="11660" max="11660" width="11.42578125" style="45"/>
    <col min="11661" max="11661" width="11.5703125" style="45" bestFit="1" customWidth="1"/>
    <col min="11662" max="11662" width="11.42578125" style="45"/>
    <col min="11663" max="11663" width="11.5703125" style="45" bestFit="1" customWidth="1"/>
    <col min="11664" max="11664" width="11.42578125" style="45"/>
    <col min="11665" max="11665" width="11.5703125" style="45" bestFit="1" customWidth="1"/>
    <col min="11666" max="11666" width="11.42578125" style="45"/>
    <col min="11667" max="11667" width="11.5703125" style="45" bestFit="1" customWidth="1"/>
    <col min="11668" max="11668" width="11.42578125" style="45"/>
    <col min="11669" max="11669" width="11.5703125" style="45" bestFit="1" customWidth="1"/>
    <col min="11670" max="11670" width="11.42578125" style="45"/>
    <col min="11671" max="11671" width="11.5703125" style="45" bestFit="1" customWidth="1"/>
    <col min="11672" max="11672" width="11.42578125" style="45"/>
    <col min="11673" max="11673" width="11.5703125" style="45" bestFit="1" customWidth="1"/>
    <col min="11674" max="11674" width="11.42578125" style="45"/>
    <col min="11675" max="11675" width="11.5703125" style="45" bestFit="1" customWidth="1"/>
    <col min="11676" max="11676" width="11.42578125" style="45"/>
    <col min="11677" max="11677" width="11.5703125" style="45" bestFit="1" customWidth="1"/>
    <col min="11678" max="11678" width="11.42578125" style="45"/>
    <col min="11679" max="11679" width="11.5703125" style="45" bestFit="1" customWidth="1"/>
    <col min="11680" max="11680" width="11.42578125" style="45"/>
    <col min="11681" max="11681" width="11.5703125" style="45" bestFit="1" customWidth="1"/>
    <col min="11682" max="11682" width="11.42578125" style="45"/>
    <col min="11683" max="11683" width="11.5703125" style="45" bestFit="1" customWidth="1"/>
    <col min="11684" max="11684" width="11.42578125" style="45"/>
    <col min="11685" max="11685" width="11.5703125" style="45" bestFit="1" customWidth="1"/>
    <col min="11686" max="11686" width="11.42578125" style="45"/>
    <col min="11687" max="11687" width="11.5703125" style="45" bestFit="1" customWidth="1"/>
    <col min="11688" max="11688" width="11.42578125" style="45"/>
    <col min="11689" max="11689" width="11.5703125" style="45" bestFit="1" customWidth="1"/>
    <col min="11690" max="11690" width="11.42578125" style="45"/>
    <col min="11691" max="11691" width="11.5703125" style="45" bestFit="1" customWidth="1"/>
    <col min="11692" max="11692" width="11.42578125" style="45"/>
    <col min="11693" max="11693" width="11.5703125" style="45" bestFit="1" customWidth="1"/>
    <col min="11694" max="11694" width="11.42578125" style="45"/>
    <col min="11695" max="11695" width="11.5703125" style="45" bestFit="1" customWidth="1"/>
    <col min="11696" max="11696" width="11.42578125" style="45"/>
    <col min="11697" max="11697" width="11.5703125" style="45" bestFit="1" customWidth="1"/>
    <col min="11698" max="11698" width="11.42578125" style="45"/>
    <col min="11699" max="11699" width="11.5703125" style="45" bestFit="1" customWidth="1"/>
    <col min="11700" max="11700" width="11.42578125" style="45"/>
    <col min="11701" max="11701" width="11.5703125" style="45" bestFit="1" customWidth="1"/>
    <col min="11702" max="11702" width="11.42578125" style="45"/>
    <col min="11703" max="11703" width="11.5703125" style="45" bestFit="1" customWidth="1"/>
    <col min="11704" max="11704" width="11.42578125" style="45"/>
    <col min="11705" max="11705" width="11.5703125" style="45" bestFit="1" customWidth="1"/>
    <col min="11706" max="11706" width="11.42578125" style="45"/>
    <col min="11707" max="11707" width="11.5703125" style="45" bestFit="1" customWidth="1"/>
    <col min="11708" max="11708" width="11.42578125" style="45"/>
    <col min="11709" max="11709" width="11.5703125" style="45" bestFit="1" customWidth="1"/>
    <col min="11710" max="11710" width="11.42578125" style="45"/>
    <col min="11711" max="11711" width="11.5703125" style="45" bestFit="1" customWidth="1"/>
    <col min="11712" max="11712" width="11.42578125" style="45"/>
    <col min="11713" max="11713" width="11.5703125" style="45" bestFit="1" customWidth="1"/>
    <col min="11714" max="11714" width="11.42578125" style="45"/>
    <col min="11715" max="11715" width="11.5703125" style="45" bestFit="1" customWidth="1"/>
    <col min="11716" max="11716" width="11.42578125" style="45"/>
    <col min="11717" max="11717" width="11.5703125" style="45" bestFit="1" customWidth="1"/>
    <col min="11718" max="11718" width="11.42578125" style="45"/>
    <col min="11719" max="11719" width="11.5703125" style="45" bestFit="1" customWidth="1"/>
    <col min="11720" max="11720" width="11.42578125" style="45"/>
    <col min="11721" max="11721" width="11.5703125" style="45" bestFit="1" customWidth="1"/>
    <col min="11722" max="11722" width="11.42578125" style="45"/>
    <col min="11723" max="11723" width="11.5703125" style="45" bestFit="1" customWidth="1"/>
    <col min="11724" max="11724" width="11.42578125" style="45"/>
    <col min="11725" max="11725" width="11.5703125" style="45" bestFit="1" customWidth="1"/>
    <col min="11726" max="11726" width="11.42578125" style="45"/>
    <col min="11727" max="11727" width="11.5703125" style="45" bestFit="1" customWidth="1"/>
    <col min="11728" max="11728" width="11.42578125" style="45"/>
    <col min="11729" max="11729" width="11.5703125" style="45" bestFit="1" customWidth="1"/>
    <col min="11730" max="11730" width="11.42578125" style="45"/>
    <col min="11731" max="11731" width="11.5703125" style="45" bestFit="1" customWidth="1"/>
    <col min="11732" max="11732" width="11.42578125" style="45"/>
    <col min="11733" max="11733" width="11.5703125" style="45" bestFit="1" customWidth="1"/>
    <col min="11734" max="11734" width="11.42578125" style="45"/>
    <col min="11735" max="11735" width="11.5703125" style="45" bestFit="1" customWidth="1"/>
    <col min="11736" max="11736" width="11.42578125" style="45"/>
    <col min="11737" max="11737" width="11.5703125" style="45" bestFit="1" customWidth="1"/>
    <col min="11738" max="11738" width="11.42578125" style="45"/>
    <col min="11739" max="11739" width="11.5703125" style="45" bestFit="1" customWidth="1"/>
    <col min="11740" max="11740" width="11.42578125" style="45"/>
    <col min="11741" max="11741" width="11.5703125" style="45" bestFit="1" customWidth="1"/>
    <col min="11742" max="11742" width="11.42578125" style="45"/>
    <col min="11743" max="11743" width="11.5703125" style="45" bestFit="1" customWidth="1"/>
    <col min="11744" max="11744" width="11.42578125" style="45"/>
    <col min="11745" max="11745" width="11.5703125" style="45" bestFit="1" customWidth="1"/>
    <col min="11746" max="11746" width="11.42578125" style="45"/>
    <col min="11747" max="11747" width="11.5703125" style="45" bestFit="1" customWidth="1"/>
    <col min="11748" max="11748" width="11.42578125" style="45"/>
    <col min="11749" max="11749" width="11.5703125" style="45" bestFit="1" customWidth="1"/>
    <col min="11750" max="11750" width="11.42578125" style="45"/>
    <col min="11751" max="11751" width="11.5703125" style="45" bestFit="1" customWidth="1"/>
    <col min="11752" max="11752" width="11.42578125" style="45"/>
    <col min="11753" max="11753" width="11.5703125" style="45" bestFit="1" customWidth="1"/>
    <col min="11754" max="11754" width="11.42578125" style="45"/>
    <col min="11755" max="11755" width="11.5703125" style="45" bestFit="1" customWidth="1"/>
    <col min="11756" max="11756" width="11.42578125" style="45"/>
    <col min="11757" max="11757" width="11.5703125" style="45" bestFit="1" customWidth="1"/>
    <col min="11758" max="11758" width="11.42578125" style="45"/>
    <col min="11759" max="11759" width="11.5703125" style="45" bestFit="1" customWidth="1"/>
    <col min="11760" max="11760" width="11.42578125" style="45"/>
    <col min="11761" max="11761" width="11.5703125" style="45" bestFit="1" customWidth="1"/>
    <col min="11762" max="11762" width="11.42578125" style="45"/>
    <col min="11763" max="11763" width="11.5703125" style="45" bestFit="1" customWidth="1"/>
    <col min="11764" max="11764" width="11.42578125" style="45"/>
    <col min="11765" max="11765" width="11.5703125" style="45" bestFit="1" customWidth="1"/>
    <col min="11766" max="11766" width="11.42578125" style="45"/>
    <col min="11767" max="11767" width="11.5703125" style="45" bestFit="1" customWidth="1"/>
    <col min="11768" max="11768" width="11.42578125" style="45"/>
    <col min="11769" max="11769" width="11.5703125" style="45" bestFit="1" customWidth="1"/>
    <col min="11770" max="11770" width="11.42578125" style="45"/>
    <col min="11771" max="11771" width="11.5703125" style="45" bestFit="1" customWidth="1"/>
    <col min="11772" max="11772" width="11.42578125" style="45"/>
    <col min="11773" max="11773" width="11.5703125" style="45" bestFit="1" customWidth="1"/>
    <col min="11774" max="11774" width="11.42578125" style="45"/>
    <col min="11775" max="11775" width="11.5703125" style="45" bestFit="1" customWidth="1"/>
    <col min="11776" max="11776" width="11.42578125" style="45"/>
    <col min="11777" max="11777" width="11.5703125" style="45" bestFit="1" customWidth="1"/>
    <col min="11778" max="11778" width="11.42578125" style="45"/>
    <col min="11779" max="11779" width="11.5703125" style="45" bestFit="1" customWidth="1"/>
    <col min="11780" max="11780" width="11.42578125" style="45"/>
    <col min="11781" max="11781" width="11.5703125" style="45" bestFit="1" customWidth="1"/>
    <col min="11782" max="11782" width="11.42578125" style="45"/>
    <col min="11783" max="11783" width="11.5703125" style="45" bestFit="1" customWidth="1"/>
    <col min="11784" max="11784" width="11.42578125" style="45"/>
    <col min="11785" max="11785" width="11.5703125" style="45" bestFit="1" customWidth="1"/>
    <col min="11786" max="11786" width="11.42578125" style="45"/>
    <col min="11787" max="11787" width="11.5703125" style="45" bestFit="1" customWidth="1"/>
    <col min="11788" max="11788" width="11.42578125" style="45"/>
    <col min="11789" max="11789" width="11.5703125" style="45" bestFit="1" customWidth="1"/>
    <col min="11790" max="11790" width="11.42578125" style="45"/>
    <col min="11791" max="11791" width="11.5703125" style="45" bestFit="1" customWidth="1"/>
    <col min="11792" max="11792" width="11.42578125" style="45"/>
    <col min="11793" max="11793" width="11.5703125" style="45" bestFit="1" customWidth="1"/>
    <col min="11794" max="11794" width="11.42578125" style="45"/>
    <col min="11795" max="11795" width="11.5703125" style="45" bestFit="1" customWidth="1"/>
    <col min="11796" max="11796" width="11.42578125" style="45"/>
    <col min="11797" max="11797" width="11.5703125" style="45" bestFit="1" customWidth="1"/>
    <col min="11798" max="11798" width="11.42578125" style="45"/>
    <col min="11799" max="11799" width="11.5703125" style="45" bestFit="1" customWidth="1"/>
    <col min="11800" max="11800" width="11.42578125" style="45"/>
    <col min="11801" max="11801" width="11.5703125" style="45" bestFit="1" customWidth="1"/>
    <col min="11802" max="11802" width="11.42578125" style="45"/>
    <col min="11803" max="11803" width="11.5703125" style="45" bestFit="1" customWidth="1"/>
    <col min="11804" max="11804" width="11.42578125" style="45"/>
    <col min="11805" max="11805" width="11.5703125" style="45" bestFit="1" customWidth="1"/>
    <col min="11806" max="11806" width="11.42578125" style="45"/>
    <col min="11807" max="11807" width="11.5703125" style="45" bestFit="1" customWidth="1"/>
    <col min="11808" max="11808" width="11.42578125" style="45"/>
    <col min="11809" max="11809" width="11.5703125" style="45" bestFit="1" customWidth="1"/>
    <col min="11810" max="11810" width="11.42578125" style="45"/>
    <col min="11811" max="11811" width="11.5703125" style="45" bestFit="1" customWidth="1"/>
    <col min="11812" max="11812" width="11.42578125" style="45"/>
    <col min="11813" max="11813" width="11.5703125" style="45" bestFit="1" customWidth="1"/>
    <col min="11814" max="11814" width="11.42578125" style="45"/>
    <col min="11815" max="11815" width="11.5703125" style="45" bestFit="1" customWidth="1"/>
    <col min="11816" max="11816" width="11.42578125" style="45"/>
    <col min="11817" max="11817" width="11.5703125" style="45" bestFit="1" customWidth="1"/>
    <col min="11818" max="11818" width="11.42578125" style="45"/>
    <col min="11819" max="11819" width="11.5703125" style="45" bestFit="1" customWidth="1"/>
    <col min="11820" max="11820" width="11.42578125" style="45"/>
    <col min="11821" max="11821" width="11.5703125" style="45" bestFit="1" customWidth="1"/>
    <col min="11822" max="11822" width="11.42578125" style="45"/>
    <col min="11823" max="11823" width="11.5703125" style="45" bestFit="1" customWidth="1"/>
    <col min="11824" max="11824" width="11.42578125" style="45"/>
    <col min="11825" max="11825" width="11.5703125" style="45" bestFit="1" customWidth="1"/>
    <col min="11826" max="11826" width="11.42578125" style="45"/>
    <col min="11827" max="11827" width="11.5703125" style="45" bestFit="1" customWidth="1"/>
    <col min="11828" max="11828" width="11.42578125" style="45"/>
    <col min="11829" max="11829" width="11.5703125" style="45" bestFit="1" customWidth="1"/>
    <col min="11830" max="11830" width="11.42578125" style="45"/>
    <col min="11831" max="11831" width="11.5703125" style="45" bestFit="1" customWidth="1"/>
    <col min="11832" max="11832" width="11.42578125" style="45"/>
    <col min="11833" max="11833" width="11.5703125" style="45" bestFit="1" customWidth="1"/>
    <col min="11834" max="11834" width="11.42578125" style="45"/>
    <col min="11835" max="11835" width="11.5703125" style="45" bestFit="1" customWidth="1"/>
    <col min="11836" max="11836" width="11.42578125" style="45"/>
    <col min="11837" max="11837" width="11.5703125" style="45" bestFit="1" customWidth="1"/>
    <col min="11838" max="11838" width="11.42578125" style="45"/>
    <col min="11839" max="11839" width="11.5703125" style="45" bestFit="1" customWidth="1"/>
    <col min="11840" max="11840" width="11.42578125" style="45"/>
    <col min="11841" max="11841" width="11.5703125" style="45" bestFit="1" customWidth="1"/>
    <col min="11842" max="11842" width="11.42578125" style="45"/>
    <col min="11843" max="11843" width="11.5703125" style="45" bestFit="1" customWidth="1"/>
    <col min="11844" max="11844" width="11.42578125" style="45"/>
    <col min="11845" max="11845" width="11.5703125" style="45" bestFit="1" customWidth="1"/>
    <col min="11846" max="11846" width="11.42578125" style="45"/>
    <col min="11847" max="11847" width="11.5703125" style="45" bestFit="1" customWidth="1"/>
    <col min="11848" max="11848" width="11.42578125" style="45"/>
    <col min="11849" max="11849" width="11.5703125" style="45" bestFit="1" customWidth="1"/>
    <col min="11850" max="11850" width="11.42578125" style="45"/>
    <col min="11851" max="11851" width="11.5703125" style="45" bestFit="1" customWidth="1"/>
    <col min="11852" max="11852" width="11.42578125" style="45"/>
    <col min="11853" max="11853" width="11.5703125" style="45" bestFit="1" customWidth="1"/>
    <col min="11854" max="11854" width="11.42578125" style="45"/>
    <col min="11855" max="11855" width="11.5703125" style="45" bestFit="1" customWidth="1"/>
    <col min="11856" max="11856" width="11.42578125" style="45"/>
    <col min="11857" max="11857" width="11.5703125" style="45" bestFit="1" customWidth="1"/>
    <col min="11858" max="11858" width="11.42578125" style="45"/>
    <col min="11859" max="11859" width="11.5703125" style="45" bestFit="1" customWidth="1"/>
    <col min="11860" max="11860" width="11.42578125" style="45"/>
    <col min="11861" max="11861" width="11.5703125" style="45" bestFit="1" customWidth="1"/>
    <col min="11862" max="11862" width="11.42578125" style="45"/>
    <col min="11863" max="11863" width="11.5703125" style="45" bestFit="1" customWidth="1"/>
    <col min="11864" max="11864" width="11.42578125" style="45"/>
    <col min="11865" max="11865" width="11.5703125" style="45" bestFit="1" customWidth="1"/>
    <col min="11866" max="11866" width="11.42578125" style="45"/>
    <col min="11867" max="11867" width="11.5703125" style="45" bestFit="1" customWidth="1"/>
    <col min="11868" max="11868" width="11.42578125" style="45"/>
    <col min="11869" max="11869" width="11.5703125" style="45" bestFit="1" customWidth="1"/>
    <col min="11870" max="11870" width="11.42578125" style="45"/>
    <col min="11871" max="11871" width="11.5703125" style="45" bestFit="1" customWidth="1"/>
    <col min="11872" max="11872" width="11.42578125" style="45"/>
    <col min="11873" max="11873" width="11.5703125" style="45" bestFit="1" customWidth="1"/>
    <col min="11874" max="11874" width="11.42578125" style="45"/>
    <col min="11875" max="11875" width="11.5703125" style="45" bestFit="1" customWidth="1"/>
    <col min="11876" max="11876" width="11.42578125" style="45"/>
    <col min="11877" max="11877" width="11.5703125" style="45" bestFit="1" customWidth="1"/>
    <col min="11878" max="11878" width="11.42578125" style="45"/>
    <col min="11879" max="11879" width="11.5703125" style="45" bestFit="1" customWidth="1"/>
    <col min="11880" max="11880" width="11.42578125" style="45"/>
    <col min="11881" max="11881" width="11.5703125" style="45" bestFit="1" customWidth="1"/>
    <col min="11882" max="11882" width="11.42578125" style="45"/>
    <col min="11883" max="11883" width="11.5703125" style="45" bestFit="1" customWidth="1"/>
    <col min="11884" max="11884" width="11.42578125" style="45"/>
    <col min="11885" max="11885" width="11.5703125" style="45" bestFit="1" customWidth="1"/>
    <col min="11886" max="11886" width="11.42578125" style="45"/>
    <col min="11887" max="11887" width="11.5703125" style="45" bestFit="1" customWidth="1"/>
    <col min="11888" max="11888" width="11.42578125" style="45"/>
    <col min="11889" max="11889" width="11.5703125" style="45" bestFit="1" customWidth="1"/>
    <col min="11890" max="11890" width="11.42578125" style="45"/>
    <col min="11891" max="11891" width="11.5703125" style="45" bestFit="1" customWidth="1"/>
    <col min="11892" max="11892" width="11.42578125" style="45"/>
    <col min="11893" max="11893" width="11.5703125" style="45" bestFit="1" customWidth="1"/>
    <col min="11894" max="11894" width="11.42578125" style="45"/>
    <col min="11895" max="11895" width="11.5703125" style="45" bestFit="1" customWidth="1"/>
    <col min="11896" max="11896" width="11.42578125" style="45"/>
    <col min="11897" max="11897" width="11.5703125" style="45" bestFit="1" customWidth="1"/>
    <col min="11898" max="11898" width="11.42578125" style="45"/>
    <col min="11899" max="11899" width="11.5703125" style="45" bestFit="1" customWidth="1"/>
    <col min="11900" max="11900" width="11.42578125" style="45"/>
    <col min="11901" max="11901" width="11.5703125" style="45" bestFit="1" customWidth="1"/>
    <col min="11902" max="11902" width="11.42578125" style="45"/>
    <col min="11903" max="11903" width="11.5703125" style="45" bestFit="1" customWidth="1"/>
    <col min="11904" max="11904" width="11.42578125" style="45"/>
    <col min="11905" max="11905" width="11.5703125" style="45" bestFit="1" customWidth="1"/>
    <col min="11906" max="11906" width="11.42578125" style="45"/>
    <col min="11907" max="11907" width="11.5703125" style="45" bestFit="1" customWidth="1"/>
    <col min="11908" max="11908" width="11.42578125" style="45"/>
    <col min="11909" max="11909" width="11.5703125" style="45" bestFit="1" customWidth="1"/>
    <col min="11910" max="11910" width="11.42578125" style="45"/>
    <col min="11911" max="11911" width="11.5703125" style="45" bestFit="1" customWidth="1"/>
    <col min="11912" max="11912" width="11.42578125" style="45"/>
    <col min="11913" max="11913" width="11.5703125" style="45" bestFit="1" customWidth="1"/>
    <col min="11914" max="11914" width="11.42578125" style="45"/>
    <col min="11915" max="11915" width="11.5703125" style="45" bestFit="1" customWidth="1"/>
    <col min="11916" max="11916" width="11.42578125" style="45"/>
    <col min="11917" max="11917" width="11.5703125" style="45" bestFit="1" customWidth="1"/>
    <col min="11918" max="11918" width="11.42578125" style="45"/>
    <col min="11919" max="11919" width="11.5703125" style="45" bestFit="1" customWidth="1"/>
    <col min="11920" max="11920" width="11.42578125" style="45"/>
    <col min="11921" max="11921" width="11.5703125" style="45" bestFit="1" customWidth="1"/>
    <col min="11922" max="11922" width="11.42578125" style="45"/>
    <col min="11923" max="11923" width="11.5703125" style="45" bestFit="1" customWidth="1"/>
    <col min="11924" max="11924" width="11.42578125" style="45"/>
    <col min="11925" max="11925" width="11.5703125" style="45" bestFit="1" customWidth="1"/>
    <col min="11926" max="11926" width="11.42578125" style="45"/>
    <col min="11927" max="11927" width="11.5703125" style="45" bestFit="1" customWidth="1"/>
    <col min="11928" max="11928" width="11.42578125" style="45"/>
    <col min="11929" max="11929" width="11.5703125" style="45" bestFit="1" customWidth="1"/>
    <col min="11930" max="11930" width="11.42578125" style="45"/>
    <col min="11931" max="11931" width="11.5703125" style="45" bestFit="1" customWidth="1"/>
    <col min="11932" max="11932" width="11.42578125" style="45"/>
    <col min="11933" max="11933" width="11.5703125" style="45" bestFit="1" customWidth="1"/>
    <col min="11934" max="11934" width="11.42578125" style="45"/>
    <col min="11935" max="11935" width="11.5703125" style="45" bestFit="1" customWidth="1"/>
    <col min="11936" max="11936" width="11.42578125" style="45"/>
    <col min="11937" max="11937" width="11.5703125" style="45" bestFit="1" customWidth="1"/>
    <col min="11938" max="11938" width="11.42578125" style="45"/>
    <col min="11939" max="11939" width="11.5703125" style="45" bestFit="1" customWidth="1"/>
    <col min="11940" max="11940" width="11.42578125" style="45"/>
    <col min="11941" max="11941" width="11.5703125" style="45" bestFit="1" customWidth="1"/>
    <col min="11942" max="11942" width="11.42578125" style="45"/>
    <col min="11943" max="11943" width="11.5703125" style="45" bestFit="1" customWidth="1"/>
    <col min="11944" max="11944" width="11.42578125" style="45"/>
    <col min="11945" max="11945" width="11.5703125" style="45" bestFit="1" customWidth="1"/>
    <col min="11946" max="11946" width="11.42578125" style="45"/>
    <col min="11947" max="11947" width="11.5703125" style="45" bestFit="1" customWidth="1"/>
    <col min="11948" max="11948" width="11.42578125" style="45"/>
    <col min="11949" max="11949" width="11.5703125" style="45" bestFit="1" customWidth="1"/>
    <col min="11950" max="11950" width="11.42578125" style="45"/>
    <col min="11951" max="11951" width="11.5703125" style="45" bestFit="1" customWidth="1"/>
    <col min="11952" max="11952" width="11.42578125" style="45"/>
    <col min="11953" max="11953" width="11.5703125" style="45" bestFit="1" customWidth="1"/>
    <col min="11954" max="11954" width="11.42578125" style="45"/>
    <col min="11955" max="11955" width="11.5703125" style="45" bestFit="1" customWidth="1"/>
    <col min="11956" max="11956" width="11.42578125" style="45"/>
    <col min="11957" max="11957" width="11.5703125" style="45" bestFit="1" customWidth="1"/>
    <col min="11958" max="11958" width="11.42578125" style="45"/>
    <col min="11959" max="11959" width="11.5703125" style="45" bestFit="1" customWidth="1"/>
    <col min="11960" max="11960" width="11.42578125" style="45"/>
    <col min="11961" max="11961" width="11.5703125" style="45" bestFit="1" customWidth="1"/>
    <col min="11962" max="11962" width="11.42578125" style="45"/>
    <col min="11963" max="11963" width="11.5703125" style="45" bestFit="1" customWidth="1"/>
    <col min="11964" max="11964" width="11.42578125" style="45"/>
    <col min="11965" max="11965" width="11.5703125" style="45" bestFit="1" customWidth="1"/>
    <col min="11966" max="11966" width="11.42578125" style="45"/>
    <col min="11967" max="11967" width="11.5703125" style="45" bestFit="1" customWidth="1"/>
    <col min="11968" max="11968" width="11.42578125" style="45"/>
    <col min="11969" max="11969" width="11.5703125" style="45" bestFit="1" customWidth="1"/>
    <col min="11970" max="11970" width="11.42578125" style="45"/>
    <col min="11971" max="11971" width="11.5703125" style="45" bestFit="1" customWidth="1"/>
    <col min="11972" max="11972" width="11.42578125" style="45"/>
    <col min="11973" max="11973" width="11.5703125" style="45" bestFit="1" customWidth="1"/>
    <col min="11974" max="11974" width="11.42578125" style="45"/>
    <col min="11975" max="11975" width="11.5703125" style="45" bestFit="1" customWidth="1"/>
    <col min="11976" max="11976" width="11.42578125" style="45"/>
    <col min="11977" max="11977" width="11.5703125" style="45" bestFit="1" customWidth="1"/>
    <col min="11978" max="11978" width="11.42578125" style="45"/>
    <col min="11979" max="11979" width="11.5703125" style="45" bestFit="1" customWidth="1"/>
    <col min="11980" max="11980" width="11.42578125" style="45"/>
    <col min="11981" max="11981" width="11.5703125" style="45" bestFit="1" customWidth="1"/>
    <col min="11982" max="11982" width="11.42578125" style="45"/>
    <col min="11983" max="11983" width="11.5703125" style="45" bestFit="1" customWidth="1"/>
    <col min="11984" max="11984" width="11.42578125" style="45"/>
    <col min="11985" max="11985" width="11.5703125" style="45" bestFit="1" customWidth="1"/>
    <col min="11986" max="11986" width="11.42578125" style="45"/>
    <col min="11987" max="11987" width="11.5703125" style="45" bestFit="1" customWidth="1"/>
    <col min="11988" max="11988" width="11.42578125" style="45"/>
    <col min="11989" max="11989" width="11.5703125" style="45" bestFit="1" customWidth="1"/>
    <col min="11990" max="11990" width="11.42578125" style="45"/>
    <col min="11991" max="11991" width="11.5703125" style="45" bestFit="1" customWidth="1"/>
    <col min="11992" max="11992" width="11.42578125" style="45"/>
    <col min="11993" max="11993" width="11.5703125" style="45" bestFit="1" customWidth="1"/>
    <col min="11994" max="11994" width="11.42578125" style="45"/>
    <col min="11995" max="11995" width="11.5703125" style="45" bestFit="1" customWidth="1"/>
    <col min="11996" max="11996" width="11.42578125" style="45"/>
    <col min="11997" max="11997" width="11.5703125" style="45" bestFit="1" customWidth="1"/>
    <col min="11998" max="11998" width="11.42578125" style="45"/>
    <col min="11999" max="11999" width="11.5703125" style="45" bestFit="1" customWidth="1"/>
    <col min="12000" max="12000" width="11.42578125" style="45"/>
    <col min="12001" max="12001" width="11.5703125" style="45" bestFit="1" customWidth="1"/>
    <col min="12002" max="12002" width="11.42578125" style="45"/>
    <col min="12003" max="12003" width="11.5703125" style="45" bestFit="1" customWidth="1"/>
    <col min="12004" max="12004" width="11.42578125" style="45"/>
    <col min="12005" max="12005" width="11.5703125" style="45" bestFit="1" customWidth="1"/>
    <col min="12006" max="12006" width="11.42578125" style="45"/>
    <col min="12007" max="12007" width="11.5703125" style="45" bestFit="1" customWidth="1"/>
    <col min="12008" max="12008" width="11.42578125" style="45"/>
    <col min="12009" max="12009" width="11.5703125" style="45" bestFit="1" customWidth="1"/>
    <col min="12010" max="12010" width="11.42578125" style="45"/>
    <col min="12011" max="12011" width="11.5703125" style="45" bestFit="1" customWidth="1"/>
    <col min="12012" max="12012" width="11.42578125" style="45"/>
    <col min="12013" max="12013" width="11.5703125" style="45" bestFit="1" customWidth="1"/>
    <col min="12014" max="12014" width="11.42578125" style="45"/>
    <col min="12015" max="12015" width="11.5703125" style="45" bestFit="1" customWidth="1"/>
    <col min="12016" max="12016" width="11.42578125" style="45"/>
    <col min="12017" max="12017" width="11.5703125" style="45" bestFit="1" customWidth="1"/>
    <col min="12018" max="12018" width="11.42578125" style="45"/>
    <col min="12019" max="12019" width="11.5703125" style="45" bestFit="1" customWidth="1"/>
    <col min="12020" max="12020" width="11.42578125" style="45"/>
    <col min="12021" max="12021" width="11.5703125" style="45" bestFit="1" customWidth="1"/>
    <col min="12022" max="12022" width="11.42578125" style="45"/>
    <col min="12023" max="12023" width="11.5703125" style="45" bestFit="1" customWidth="1"/>
    <col min="12024" max="12024" width="11.42578125" style="45"/>
    <col min="12025" max="12025" width="11.5703125" style="45" bestFit="1" customWidth="1"/>
    <col min="12026" max="12026" width="11.42578125" style="45"/>
    <col min="12027" max="12027" width="11.5703125" style="45" bestFit="1" customWidth="1"/>
    <col min="12028" max="12028" width="11.42578125" style="45"/>
    <col min="12029" max="12029" width="11.5703125" style="45" bestFit="1" customWidth="1"/>
    <col min="12030" max="12030" width="11.42578125" style="45"/>
    <col min="12031" max="12031" width="11.5703125" style="45" bestFit="1" customWidth="1"/>
    <col min="12032" max="12032" width="11.42578125" style="45"/>
    <col min="12033" max="12033" width="11.5703125" style="45" bestFit="1" customWidth="1"/>
    <col min="12034" max="12034" width="11.42578125" style="45"/>
    <col min="12035" max="12035" width="11.5703125" style="45" bestFit="1" customWidth="1"/>
    <col min="12036" max="12036" width="11.42578125" style="45"/>
    <col min="12037" max="12037" width="11.5703125" style="45" bestFit="1" customWidth="1"/>
    <col min="12038" max="12038" width="11.42578125" style="45"/>
    <col min="12039" max="12039" width="11.5703125" style="45" bestFit="1" customWidth="1"/>
    <col min="12040" max="12040" width="11.42578125" style="45"/>
    <col min="12041" max="12041" width="11.5703125" style="45" bestFit="1" customWidth="1"/>
    <col min="12042" max="12042" width="11.42578125" style="45"/>
    <col min="12043" max="12043" width="11.5703125" style="45" bestFit="1" customWidth="1"/>
    <col min="12044" max="12044" width="11.42578125" style="45"/>
    <col min="12045" max="12045" width="11.5703125" style="45" bestFit="1" customWidth="1"/>
    <col min="12046" max="12046" width="11.42578125" style="45"/>
    <col min="12047" max="12047" width="11.5703125" style="45" bestFit="1" customWidth="1"/>
    <col min="12048" max="12048" width="11.42578125" style="45"/>
    <col min="12049" max="12049" width="11.5703125" style="45" bestFit="1" customWidth="1"/>
    <col min="12050" max="12050" width="11.42578125" style="45"/>
    <col min="12051" max="12051" width="11.5703125" style="45" bestFit="1" customWidth="1"/>
    <col min="12052" max="12052" width="11.42578125" style="45"/>
    <col min="12053" max="12053" width="11.5703125" style="45" bestFit="1" customWidth="1"/>
    <col min="12054" max="12054" width="11.42578125" style="45"/>
    <col min="12055" max="12055" width="11.5703125" style="45" bestFit="1" customWidth="1"/>
    <col min="12056" max="12056" width="11.42578125" style="45"/>
    <col min="12057" max="12057" width="11.5703125" style="45" bestFit="1" customWidth="1"/>
    <col min="12058" max="12058" width="11.42578125" style="45"/>
    <col min="12059" max="12059" width="11.5703125" style="45" bestFit="1" customWidth="1"/>
    <col min="12060" max="12060" width="11.42578125" style="45"/>
    <col min="12061" max="12061" width="11.5703125" style="45" bestFit="1" customWidth="1"/>
    <col min="12062" max="12062" width="11.42578125" style="45"/>
    <col min="12063" max="12063" width="11.5703125" style="45" bestFit="1" customWidth="1"/>
    <col min="12064" max="12064" width="11.42578125" style="45"/>
    <col min="12065" max="12065" width="11.5703125" style="45" bestFit="1" customWidth="1"/>
    <col min="12066" max="12066" width="11.42578125" style="45"/>
    <col min="12067" max="12067" width="11.5703125" style="45" bestFit="1" customWidth="1"/>
    <col min="12068" max="12068" width="11.42578125" style="45"/>
    <col min="12069" max="12069" width="11.5703125" style="45" bestFit="1" customWidth="1"/>
    <col min="12070" max="12070" width="11.42578125" style="45"/>
    <col min="12071" max="12071" width="11.5703125" style="45" bestFit="1" customWidth="1"/>
    <col min="12072" max="12072" width="11.42578125" style="45"/>
    <col min="12073" max="12073" width="11.5703125" style="45" bestFit="1" customWidth="1"/>
    <col min="12074" max="12074" width="11.42578125" style="45"/>
    <col min="12075" max="12075" width="11.5703125" style="45" bestFit="1" customWidth="1"/>
    <col min="12076" max="12076" width="11.42578125" style="45"/>
    <col min="12077" max="12077" width="11.5703125" style="45" bestFit="1" customWidth="1"/>
    <col min="12078" max="12078" width="11.42578125" style="45"/>
    <col min="12079" max="12079" width="11.5703125" style="45" bestFit="1" customWidth="1"/>
    <col min="12080" max="12080" width="11.42578125" style="45"/>
    <col min="12081" max="12081" width="11.5703125" style="45" bestFit="1" customWidth="1"/>
    <col min="12082" max="12082" width="11.42578125" style="45"/>
    <col min="12083" max="12083" width="11.5703125" style="45" bestFit="1" customWidth="1"/>
    <col min="12084" max="12084" width="11.42578125" style="45"/>
    <col min="12085" max="12085" width="11.5703125" style="45" bestFit="1" customWidth="1"/>
    <col min="12086" max="12086" width="11.42578125" style="45"/>
    <col min="12087" max="12087" width="11.5703125" style="45" bestFit="1" customWidth="1"/>
    <col min="12088" max="12088" width="11.42578125" style="45"/>
    <col min="12089" max="12089" width="11.5703125" style="45" bestFit="1" customWidth="1"/>
    <col min="12090" max="12090" width="11.42578125" style="45"/>
    <col min="12091" max="12091" width="11.5703125" style="45" bestFit="1" customWidth="1"/>
    <col min="12092" max="12092" width="11.42578125" style="45"/>
    <col min="12093" max="12093" width="11.5703125" style="45" bestFit="1" customWidth="1"/>
    <col min="12094" max="12094" width="11.42578125" style="45"/>
    <col min="12095" max="12095" width="11.5703125" style="45" bestFit="1" customWidth="1"/>
    <col min="12096" max="12096" width="11.42578125" style="45"/>
    <col min="12097" max="12097" width="11.5703125" style="45" bestFit="1" customWidth="1"/>
    <col min="12098" max="12098" width="11.42578125" style="45"/>
    <col min="12099" max="12099" width="11.5703125" style="45" bestFit="1" customWidth="1"/>
    <col min="12100" max="12100" width="11.42578125" style="45"/>
    <col min="12101" max="12101" width="11.5703125" style="45" bestFit="1" customWidth="1"/>
    <col min="12102" max="12102" width="11.42578125" style="45"/>
    <col min="12103" max="12103" width="11.5703125" style="45" bestFit="1" customWidth="1"/>
    <col min="12104" max="12104" width="11.42578125" style="45"/>
    <col min="12105" max="12105" width="11.5703125" style="45" bestFit="1" customWidth="1"/>
    <col min="12106" max="12106" width="11.42578125" style="45"/>
    <col min="12107" max="12107" width="11.5703125" style="45" bestFit="1" customWidth="1"/>
    <col min="12108" max="12108" width="11.42578125" style="45"/>
    <col min="12109" max="12109" width="11.5703125" style="45" bestFit="1" customWidth="1"/>
    <col min="12110" max="12110" width="11.42578125" style="45"/>
    <col min="12111" max="12111" width="11.5703125" style="45" bestFit="1" customWidth="1"/>
    <col min="12112" max="12112" width="11.42578125" style="45"/>
    <col min="12113" max="12113" width="11.5703125" style="45" bestFit="1" customWidth="1"/>
    <col min="12114" max="12114" width="11.42578125" style="45"/>
    <col min="12115" max="12115" width="11.5703125" style="45" bestFit="1" customWidth="1"/>
    <col min="12116" max="12116" width="11.42578125" style="45"/>
    <col min="12117" max="12117" width="11.5703125" style="45" bestFit="1" customWidth="1"/>
    <col min="12118" max="12118" width="11.42578125" style="45"/>
    <col min="12119" max="12119" width="11.5703125" style="45" bestFit="1" customWidth="1"/>
    <col min="12120" max="12120" width="11.42578125" style="45"/>
    <col min="12121" max="12121" width="11.5703125" style="45" bestFit="1" customWidth="1"/>
    <col min="12122" max="12122" width="11.42578125" style="45"/>
    <col min="12123" max="12123" width="11.5703125" style="45" bestFit="1" customWidth="1"/>
    <col min="12124" max="12124" width="11.42578125" style="45"/>
    <col min="12125" max="12125" width="11.5703125" style="45" bestFit="1" customWidth="1"/>
    <col min="12126" max="12126" width="11.42578125" style="45"/>
    <col min="12127" max="12127" width="11.5703125" style="45" bestFit="1" customWidth="1"/>
    <col min="12128" max="12128" width="11.42578125" style="45"/>
    <col min="12129" max="12129" width="11.5703125" style="45" bestFit="1" customWidth="1"/>
    <col min="12130" max="12130" width="11.42578125" style="45"/>
    <col min="12131" max="12131" width="11.5703125" style="45" bestFit="1" customWidth="1"/>
    <col min="12132" max="12132" width="11.42578125" style="45"/>
    <col min="12133" max="12133" width="11.5703125" style="45" bestFit="1" customWidth="1"/>
    <col min="12134" max="12134" width="11.42578125" style="45"/>
    <col min="12135" max="12135" width="11.5703125" style="45" bestFit="1" customWidth="1"/>
    <col min="12136" max="12136" width="11.42578125" style="45"/>
    <col min="12137" max="12137" width="11.5703125" style="45" bestFit="1" customWidth="1"/>
    <col min="12138" max="12138" width="11.42578125" style="45"/>
    <col min="12139" max="12139" width="11.5703125" style="45" bestFit="1" customWidth="1"/>
    <col min="12140" max="12140" width="11.42578125" style="45"/>
    <col min="12141" max="12141" width="11.5703125" style="45" bestFit="1" customWidth="1"/>
    <col min="12142" max="12142" width="11.42578125" style="45"/>
    <col min="12143" max="12143" width="11.5703125" style="45" bestFit="1" customWidth="1"/>
    <col min="12144" max="12144" width="11.42578125" style="45"/>
    <col min="12145" max="12145" width="11.5703125" style="45" bestFit="1" customWidth="1"/>
    <col min="12146" max="12146" width="11.42578125" style="45"/>
    <col min="12147" max="12147" width="11.5703125" style="45" bestFit="1" customWidth="1"/>
    <col min="12148" max="12148" width="11.42578125" style="45"/>
    <col min="12149" max="12149" width="11.5703125" style="45" bestFit="1" customWidth="1"/>
    <col min="12150" max="12150" width="11.42578125" style="45"/>
    <col min="12151" max="12151" width="11.5703125" style="45" bestFit="1" customWidth="1"/>
    <col min="12152" max="12152" width="11.42578125" style="45"/>
    <col min="12153" max="12153" width="11.5703125" style="45" bestFit="1" customWidth="1"/>
    <col min="12154" max="12154" width="11.42578125" style="45"/>
    <col min="12155" max="12155" width="11.5703125" style="45" bestFit="1" customWidth="1"/>
    <col min="12156" max="12156" width="11.42578125" style="45"/>
    <col min="12157" max="12157" width="11.5703125" style="45" bestFit="1" customWidth="1"/>
    <col min="12158" max="12158" width="11.42578125" style="45"/>
    <col min="12159" max="12159" width="11.5703125" style="45" bestFit="1" customWidth="1"/>
    <col min="12160" max="12160" width="11.42578125" style="45"/>
    <col min="12161" max="12161" width="11.5703125" style="45" bestFit="1" customWidth="1"/>
    <col min="12162" max="12162" width="11.42578125" style="45"/>
    <col min="12163" max="12163" width="11.5703125" style="45" bestFit="1" customWidth="1"/>
    <col min="12164" max="12164" width="11.42578125" style="45"/>
    <col min="12165" max="12165" width="11.5703125" style="45" bestFit="1" customWidth="1"/>
    <col min="12166" max="12166" width="11.42578125" style="45"/>
    <col min="12167" max="12167" width="11.5703125" style="45" bestFit="1" customWidth="1"/>
    <col min="12168" max="12168" width="11.42578125" style="45"/>
    <col min="12169" max="12169" width="11.5703125" style="45" bestFit="1" customWidth="1"/>
    <col min="12170" max="12170" width="11.42578125" style="45"/>
    <col min="12171" max="12171" width="11.5703125" style="45" bestFit="1" customWidth="1"/>
    <col min="12172" max="12172" width="11.42578125" style="45"/>
    <col min="12173" max="12173" width="11.5703125" style="45" bestFit="1" customWidth="1"/>
    <col min="12174" max="12174" width="11.42578125" style="45"/>
    <col min="12175" max="12175" width="11.5703125" style="45" bestFit="1" customWidth="1"/>
    <col min="12176" max="12176" width="11.42578125" style="45"/>
    <col min="12177" max="12177" width="11.5703125" style="45" bestFit="1" customWidth="1"/>
    <col min="12178" max="12178" width="11.42578125" style="45"/>
    <col min="12179" max="12179" width="11.5703125" style="45" bestFit="1" customWidth="1"/>
    <col min="12180" max="12180" width="11.42578125" style="45"/>
    <col min="12181" max="12181" width="11.5703125" style="45" bestFit="1" customWidth="1"/>
    <col min="12182" max="12182" width="11.42578125" style="45"/>
    <col min="12183" max="12183" width="11.5703125" style="45" bestFit="1" customWidth="1"/>
    <col min="12184" max="12184" width="11.42578125" style="45"/>
    <col min="12185" max="12185" width="11.5703125" style="45" bestFit="1" customWidth="1"/>
    <col min="12186" max="12186" width="11.42578125" style="45"/>
    <col min="12187" max="12187" width="11.5703125" style="45" bestFit="1" customWidth="1"/>
    <col min="12188" max="12188" width="11.42578125" style="45"/>
    <col min="12189" max="12189" width="11.5703125" style="45" bestFit="1" customWidth="1"/>
    <col min="12190" max="12190" width="11.42578125" style="45"/>
    <col min="12191" max="12191" width="11.5703125" style="45" bestFit="1" customWidth="1"/>
    <col min="12192" max="12192" width="11.42578125" style="45"/>
    <col min="12193" max="12193" width="11.5703125" style="45" bestFit="1" customWidth="1"/>
    <col min="12194" max="12194" width="11.42578125" style="45"/>
    <col min="12195" max="12195" width="11.5703125" style="45" bestFit="1" customWidth="1"/>
    <col min="12196" max="12196" width="11.42578125" style="45"/>
    <col min="12197" max="12197" width="11.5703125" style="45" bestFit="1" customWidth="1"/>
    <col min="12198" max="12198" width="11.42578125" style="45"/>
    <col min="12199" max="12199" width="11.5703125" style="45" bestFit="1" customWidth="1"/>
    <col min="12200" max="12200" width="11.42578125" style="45"/>
    <col min="12201" max="12201" width="11.5703125" style="45" bestFit="1" customWidth="1"/>
    <col min="12202" max="12202" width="11.42578125" style="45"/>
    <col min="12203" max="12203" width="11.5703125" style="45" bestFit="1" customWidth="1"/>
    <col min="12204" max="12204" width="11.42578125" style="45"/>
    <col min="12205" max="12205" width="11.5703125" style="45" bestFit="1" customWidth="1"/>
    <col min="12206" max="12206" width="11.42578125" style="45"/>
    <col min="12207" max="12207" width="11.5703125" style="45" bestFit="1" customWidth="1"/>
    <col min="12208" max="12208" width="11.42578125" style="45"/>
    <col min="12209" max="12209" width="11.5703125" style="45" bestFit="1" customWidth="1"/>
    <col min="12210" max="12210" width="11.42578125" style="45"/>
    <col min="12211" max="12211" width="11.5703125" style="45" bestFit="1" customWidth="1"/>
    <col min="12212" max="12212" width="11.42578125" style="45"/>
    <col min="12213" max="12213" width="11.5703125" style="45" bestFit="1" customWidth="1"/>
    <col min="12214" max="12214" width="11.42578125" style="45"/>
    <col min="12215" max="12215" width="11.5703125" style="45" bestFit="1" customWidth="1"/>
    <col min="12216" max="12216" width="11.42578125" style="45"/>
    <col min="12217" max="12217" width="11.5703125" style="45" bestFit="1" customWidth="1"/>
    <col min="12218" max="12218" width="11.42578125" style="45"/>
    <col min="12219" max="12219" width="11.5703125" style="45" bestFit="1" customWidth="1"/>
    <col min="12220" max="12220" width="11.42578125" style="45"/>
    <col min="12221" max="12221" width="11.5703125" style="45" bestFit="1" customWidth="1"/>
    <col min="12222" max="12222" width="11.42578125" style="45"/>
    <col min="12223" max="12223" width="11.5703125" style="45" bestFit="1" customWidth="1"/>
    <col min="12224" max="12224" width="11.42578125" style="45"/>
    <col min="12225" max="12225" width="11.5703125" style="45" bestFit="1" customWidth="1"/>
    <col min="12226" max="12226" width="11.42578125" style="45"/>
    <col min="12227" max="12227" width="11.5703125" style="45" bestFit="1" customWidth="1"/>
    <col min="12228" max="12228" width="11.42578125" style="45"/>
    <col min="12229" max="12229" width="11.5703125" style="45" bestFit="1" customWidth="1"/>
    <col min="12230" max="12230" width="11.42578125" style="45"/>
    <col min="12231" max="12231" width="11.5703125" style="45" bestFit="1" customWidth="1"/>
    <col min="12232" max="12232" width="11.42578125" style="45"/>
    <col min="12233" max="12233" width="11.5703125" style="45" bestFit="1" customWidth="1"/>
    <col min="12234" max="12234" width="11.42578125" style="45"/>
    <col min="12235" max="12235" width="11.5703125" style="45" bestFit="1" customWidth="1"/>
    <col min="12236" max="12236" width="11.42578125" style="45"/>
    <col min="12237" max="12237" width="11.5703125" style="45" bestFit="1" customWidth="1"/>
    <col min="12238" max="12238" width="11.42578125" style="45"/>
    <col min="12239" max="12239" width="11.5703125" style="45" bestFit="1" customWidth="1"/>
    <col min="12240" max="12240" width="11.42578125" style="45"/>
    <col min="12241" max="12241" width="11.5703125" style="45" bestFit="1" customWidth="1"/>
    <col min="12242" max="12242" width="11.42578125" style="45"/>
    <col min="12243" max="12243" width="11.5703125" style="45" bestFit="1" customWidth="1"/>
    <col min="12244" max="12244" width="11.42578125" style="45"/>
    <col min="12245" max="12245" width="11.5703125" style="45" bestFit="1" customWidth="1"/>
    <col min="12246" max="12246" width="11.42578125" style="45"/>
    <col min="12247" max="12247" width="11.5703125" style="45" bestFit="1" customWidth="1"/>
    <col min="12248" max="12248" width="11.42578125" style="45"/>
    <col min="12249" max="12249" width="11.5703125" style="45" bestFit="1" customWidth="1"/>
    <col min="12250" max="12250" width="11.42578125" style="45"/>
    <col min="12251" max="12251" width="11.5703125" style="45" bestFit="1" customWidth="1"/>
    <col min="12252" max="12252" width="11.42578125" style="45"/>
    <col min="12253" max="12253" width="11.5703125" style="45" bestFit="1" customWidth="1"/>
    <col min="12254" max="12254" width="11.42578125" style="45"/>
    <col min="12255" max="12255" width="11.5703125" style="45" bestFit="1" customWidth="1"/>
    <col min="12256" max="12256" width="11.42578125" style="45"/>
    <col min="12257" max="12257" width="11.5703125" style="45" bestFit="1" customWidth="1"/>
    <col min="12258" max="12258" width="11.42578125" style="45"/>
    <col min="12259" max="12259" width="11.5703125" style="45" bestFit="1" customWidth="1"/>
    <col min="12260" max="12260" width="11.42578125" style="45"/>
    <col min="12261" max="12261" width="11.5703125" style="45" bestFit="1" customWidth="1"/>
    <col min="12262" max="12262" width="11.42578125" style="45"/>
    <col min="12263" max="12263" width="11.5703125" style="45" bestFit="1" customWidth="1"/>
    <col min="12264" max="12264" width="11.42578125" style="45"/>
    <col min="12265" max="12265" width="11.5703125" style="45" bestFit="1" customWidth="1"/>
    <col min="12266" max="12266" width="11.42578125" style="45"/>
    <col min="12267" max="12267" width="11.5703125" style="45" bestFit="1" customWidth="1"/>
    <col min="12268" max="12268" width="11.42578125" style="45"/>
    <col min="12269" max="12269" width="11.5703125" style="45" bestFit="1" customWidth="1"/>
    <col min="12270" max="12270" width="11.42578125" style="45"/>
    <col min="12271" max="12271" width="11.5703125" style="45" bestFit="1" customWidth="1"/>
    <col min="12272" max="12272" width="11.42578125" style="45"/>
    <col min="12273" max="12273" width="11.5703125" style="45" bestFit="1" customWidth="1"/>
    <col min="12274" max="12274" width="11.42578125" style="45"/>
    <col min="12275" max="12275" width="11.5703125" style="45" bestFit="1" customWidth="1"/>
    <col min="12276" max="12276" width="11.42578125" style="45"/>
    <col min="12277" max="12277" width="11.5703125" style="45" bestFit="1" customWidth="1"/>
    <col min="12278" max="12278" width="11.42578125" style="45"/>
    <col min="12279" max="12279" width="11.5703125" style="45" bestFit="1" customWidth="1"/>
    <col min="12280" max="12280" width="11.42578125" style="45"/>
    <col min="12281" max="12281" width="11.5703125" style="45" bestFit="1" customWidth="1"/>
    <col min="12282" max="12282" width="11.42578125" style="45"/>
    <col min="12283" max="12283" width="11.5703125" style="45" bestFit="1" customWidth="1"/>
    <col min="12284" max="12284" width="11.42578125" style="45"/>
    <col min="12285" max="12285" width="11.5703125" style="45" bestFit="1" customWidth="1"/>
    <col min="12286" max="12286" width="11.42578125" style="45"/>
    <col min="12287" max="12287" width="11.5703125" style="45" bestFit="1" customWidth="1"/>
    <col min="12288" max="12288" width="11.42578125" style="45"/>
    <col min="12289" max="12289" width="11.5703125" style="45" bestFit="1" customWidth="1"/>
    <col min="12290" max="12290" width="11.42578125" style="45"/>
    <col min="12291" max="12291" width="11.5703125" style="45" bestFit="1" customWidth="1"/>
    <col min="12292" max="12292" width="11.42578125" style="45"/>
    <col min="12293" max="12293" width="11.5703125" style="45" bestFit="1" customWidth="1"/>
    <col min="12294" max="12294" width="11.42578125" style="45"/>
    <col min="12295" max="12295" width="11.5703125" style="45" bestFit="1" customWidth="1"/>
    <col min="12296" max="12296" width="11.42578125" style="45"/>
    <col min="12297" max="12297" width="11.5703125" style="45" bestFit="1" customWidth="1"/>
    <col min="12298" max="12298" width="11.42578125" style="45"/>
    <col min="12299" max="12299" width="11.5703125" style="45" bestFit="1" customWidth="1"/>
    <col min="12300" max="12300" width="11.42578125" style="45"/>
    <col min="12301" max="12301" width="11.5703125" style="45" bestFit="1" customWidth="1"/>
    <col min="12302" max="12302" width="11.42578125" style="45"/>
    <col min="12303" max="12303" width="11.5703125" style="45" bestFit="1" customWidth="1"/>
    <col min="12304" max="12304" width="11.42578125" style="45"/>
    <col min="12305" max="12305" width="11.5703125" style="45" bestFit="1" customWidth="1"/>
    <col min="12306" max="12306" width="11.42578125" style="45"/>
    <col min="12307" max="12307" width="11.5703125" style="45" bestFit="1" customWidth="1"/>
    <col min="12308" max="12308" width="11.42578125" style="45"/>
    <col min="12309" max="12309" width="11.5703125" style="45" bestFit="1" customWidth="1"/>
    <col min="12310" max="12310" width="11.42578125" style="45"/>
    <col min="12311" max="12311" width="11.5703125" style="45" bestFit="1" customWidth="1"/>
    <col min="12312" max="12312" width="11.42578125" style="45"/>
    <col min="12313" max="12313" width="11.5703125" style="45" bestFit="1" customWidth="1"/>
    <col min="12314" max="12314" width="11.42578125" style="45"/>
    <col min="12315" max="12315" width="11.5703125" style="45" bestFit="1" customWidth="1"/>
    <col min="12316" max="12316" width="11.42578125" style="45"/>
    <col min="12317" max="12317" width="11.5703125" style="45" bestFit="1" customWidth="1"/>
    <col min="12318" max="12318" width="11.42578125" style="45"/>
    <col min="12319" max="12319" width="11.5703125" style="45" bestFit="1" customWidth="1"/>
    <col min="12320" max="12320" width="11.42578125" style="45"/>
    <col min="12321" max="12321" width="11.5703125" style="45" bestFit="1" customWidth="1"/>
    <col min="12322" max="12322" width="11.42578125" style="45"/>
    <col min="12323" max="12323" width="11.5703125" style="45" bestFit="1" customWidth="1"/>
    <col min="12324" max="12324" width="11.42578125" style="45"/>
    <col min="12325" max="12325" width="11.5703125" style="45" bestFit="1" customWidth="1"/>
    <col min="12326" max="12326" width="11.42578125" style="45"/>
    <col min="12327" max="12327" width="11.5703125" style="45" bestFit="1" customWidth="1"/>
    <col min="12328" max="12328" width="11.42578125" style="45"/>
    <col min="12329" max="12329" width="11.5703125" style="45" bestFit="1" customWidth="1"/>
    <col min="12330" max="12330" width="11.42578125" style="45"/>
    <col min="12331" max="12331" width="11.5703125" style="45" bestFit="1" customWidth="1"/>
    <col min="12332" max="12332" width="11.42578125" style="45"/>
    <col min="12333" max="12333" width="11.5703125" style="45" bestFit="1" customWidth="1"/>
    <col min="12334" max="12334" width="11.42578125" style="45"/>
    <col min="12335" max="12335" width="11.5703125" style="45" bestFit="1" customWidth="1"/>
    <col min="12336" max="12336" width="11.42578125" style="45"/>
    <col min="12337" max="12337" width="11.5703125" style="45" bestFit="1" customWidth="1"/>
    <col min="12338" max="12338" width="11.42578125" style="45"/>
    <col min="12339" max="12339" width="11.5703125" style="45" bestFit="1" customWidth="1"/>
    <col min="12340" max="12340" width="11.42578125" style="45"/>
    <col min="12341" max="12341" width="11.5703125" style="45" bestFit="1" customWidth="1"/>
    <col min="12342" max="12342" width="11.42578125" style="45"/>
    <col min="12343" max="12343" width="11.5703125" style="45" bestFit="1" customWidth="1"/>
    <col min="12344" max="12344" width="11.42578125" style="45"/>
    <col min="12345" max="12345" width="11.5703125" style="45" bestFit="1" customWidth="1"/>
    <col min="12346" max="12346" width="11.42578125" style="45"/>
    <col min="12347" max="12347" width="11.5703125" style="45" bestFit="1" customWidth="1"/>
    <col min="12348" max="12348" width="11.42578125" style="45"/>
    <col min="12349" max="12349" width="11.5703125" style="45" bestFit="1" customWidth="1"/>
    <col min="12350" max="12350" width="11.42578125" style="45"/>
    <col min="12351" max="12351" width="11.5703125" style="45" bestFit="1" customWidth="1"/>
    <col min="12352" max="12352" width="11.42578125" style="45"/>
    <col min="12353" max="12353" width="11.5703125" style="45" bestFit="1" customWidth="1"/>
    <col min="12354" max="12354" width="11.42578125" style="45"/>
    <col min="12355" max="12355" width="11.5703125" style="45" bestFit="1" customWidth="1"/>
    <col min="12356" max="12356" width="11.42578125" style="45"/>
    <col min="12357" max="12357" width="11.5703125" style="45" bestFit="1" customWidth="1"/>
    <col min="12358" max="12358" width="11.42578125" style="45"/>
    <col min="12359" max="12359" width="11.5703125" style="45" bestFit="1" customWidth="1"/>
    <col min="12360" max="12360" width="11.42578125" style="45"/>
    <col min="12361" max="12361" width="11.5703125" style="45" bestFit="1" customWidth="1"/>
    <col min="12362" max="12362" width="11.42578125" style="45"/>
    <col min="12363" max="12363" width="11.5703125" style="45" bestFit="1" customWidth="1"/>
    <col min="12364" max="12364" width="11.42578125" style="45"/>
    <col min="12365" max="12365" width="11.5703125" style="45" bestFit="1" customWidth="1"/>
    <col min="12366" max="12366" width="11.42578125" style="45"/>
    <col min="12367" max="12367" width="11.5703125" style="45" bestFit="1" customWidth="1"/>
    <col min="12368" max="12368" width="11.42578125" style="45"/>
    <col min="12369" max="12369" width="11.5703125" style="45" bestFit="1" customWidth="1"/>
    <col min="12370" max="12370" width="11.42578125" style="45"/>
    <col min="12371" max="12371" width="11.5703125" style="45" bestFit="1" customWidth="1"/>
    <col min="12372" max="12372" width="11.42578125" style="45"/>
    <col min="12373" max="12373" width="11.5703125" style="45" bestFit="1" customWidth="1"/>
    <col min="12374" max="12374" width="11.42578125" style="45"/>
    <col min="12375" max="12375" width="11.5703125" style="45" bestFit="1" customWidth="1"/>
    <col min="12376" max="12376" width="11.42578125" style="45"/>
    <col min="12377" max="12377" width="11.5703125" style="45" bestFit="1" customWidth="1"/>
    <col min="12378" max="12378" width="11.42578125" style="45"/>
    <col min="12379" max="12379" width="11.5703125" style="45" bestFit="1" customWidth="1"/>
    <col min="12380" max="12380" width="11.42578125" style="45"/>
    <col min="12381" max="12381" width="11.5703125" style="45" bestFit="1" customWidth="1"/>
    <col min="12382" max="12382" width="11.42578125" style="45"/>
    <col min="12383" max="12383" width="11.5703125" style="45" bestFit="1" customWidth="1"/>
    <col min="12384" max="12384" width="11.42578125" style="45"/>
    <col min="12385" max="12385" width="11.5703125" style="45" bestFit="1" customWidth="1"/>
    <col min="12386" max="12386" width="11.42578125" style="45"/>
    <col min="12387" max="12387" width="11.5703125" style="45" bestFit="1" customWidth="1"/>
    <col min="12388" max="12388" width="11.42578125" style="45"/>
    <col min="12389" max="12389" width="11.5703125" style="45" bestFit="1" customWidth="1"/>
    <col min="12390" max="12390" width="11.42578125" style="45"/>
    <col min="12391" max="12391" width="11.5703125" style="45" bestFit="1" customWidth="1"/>
    <col min="12392" max="12392" width="11.42578125" style="45"/>
    <col min="12393" max="12393" width="11.5703125" style="45" bestFit="1" customWidth="1"/>
    <col min="12394" max="12394" width="11.42578125" style="45"/>
    <col min="12395" max="12395" width="11.5703125" style="45" bestFit="1" customWidth="1"/>
    <col min="12396" max="12396" width="11.42578125" style="45"/>
    <col min="12397" max="12397" width="11.5703125" style="45" bestFit="1" customWidth="1"/>
    <col min="12398" max="12398" width="11.42578125" style="45"/>
    <col min="12399" max="12399" width="11.5703125" style="45" bestFit="1" customWidth="1"/>
    <col min="12400" max="12400" width="11.42578125" style="45"/>
    <col min="12401" max="12401" width="11.5703125" style="45" bestFit="1" customWidth="1"/>
    <col min="12402" max="12402" width="11.42578125" style="45"/>
    <col min="12403" max="12403" width="11.5703125" style="45" bestFit="1" customWidth="1"/>
    <col min="12404" max="12404" width="11.42578125" style="45"/>
    <col min="12405" max="12405" width="11.5703125" style="45" bestFit="1" customWidth="1"/>
    <col min="12406" max="12406" width="11.42578125" style="45"/>
    <col min="12407" max="12407" width="11.5703125" style="45" bestFit="1" customWidth="1"/>
    <col min="12408" max="12408" width="11.42578125" style="45"/>
    <col min="12409" max="12409" width="11.5703125" style="45" bestFit="1" customWidth="1"/>
    <col min="12410" max="12410" width="11.42578125" style="45"/>
    <col min="12411" max="12411" width="11.5703125" style="45" bestFit="1" customWidth="1"/>
    <col min="12412" max="12412" width="11.42578125" style="45"/>
    <col min="12413" max="12413" width="11.5703125" style="45" bestFit="1" customWidth="1"/>
    <col min="12414" max="12414" width="11.42578125" style="45"/>
    <col min="12415" max="12415" width="11.5703125" style="45" bestFit="1" customWidth="1"/>
    <col min="12416" max="12416" width="11.42578125" style="45"/>
    <col min="12417" max="12417" width="11.5703125" style="45" bestFit="1" customWidth="1"/>
    <col min="12418" max="12418" width="11.42578125" style="45"/>
    <col min="12419" max="12419" width="11.5703125" style="45" bestFit="1" customWidth="1"/>
    <col min="12420" max="12420" width="11.42578125" style="45"/>
    <col min="12421" max="12421" width="11.5703125" style="45" bestFit="1" customWidth="1"/>
    <col min="12422" max="12422" width="11.42578125" style="45"/>
    <col min="12423" max="12423" width="11.5703125" style="45" bestFit="1" customWidth="1"/>
    <col min="12424" max="12424" width="11.42578125" style="45"/>
    <col min="12425" max="12425" width="11.5703125" style="45" bestFit="1" customWidth="1"/>
    <col min="12426" max="12426" width="11.42578125" style="45"/>
    <col min="12427" max="12427" width="11.5703125" style="45" bestFit="1" customWidth="1"/>
    <col min="12428" max="12428" width="11.42578125" style="45"/>
    <col min="12429" max="12429" width="11.5703125" style="45" bestFit="1" customWidth="1"/>
    <col min="12430" max="12430" width="11.42578125" style="45"/>
    <col min="12431" max="12431" width="11.5703125" style="45" bestFit="1" customWidth="1"/>
    <col min="12432" max="12432" width="11.42578125" style="45"/>
    <col min="12433" max="12433" width="11.5703125" style="45" bestFit="1" customWidth="1"/>
    <col min="12434" max="12434" width="11.42578125" style="45"/>
    <col min="12435" max="12435" width="11.5703125" style="45" bestFit="1" customWidth="1"/>
    <col min="12436" max="12436" width="11.42578125" style="45"/>
    <col min="12437" max="12437" width="11.5703125" style="45" bestFit="1" customWidth="1"/>
    <col min="12438" max="12438" width="11.42578125" style="45"/>
    <col min="12439" max="12439" width="11.5703125" style="45" bestFit="1" customWidth="1"/>
    <col min="12440" max="12440" width="11.42578125" style="45"/>
    <col min="12441" max="12441" width="11.5703125" style="45" bestFit="1" customWidth="1"/>
    <col min="12442" max="12442" width="11.42578125" style="45"/>
    <col min="12443" max="12443" width="11.5703125" style="45" bestFit="1" customWidth="1"/>
    <col min="12444" max="12444" width="11.42578125" style="45"/>
    <col min="12445" max="12445" width="11.5703125" style="45" bestFit="1" customWidth="1"/>
    <col min="12446" max="12446" width="11.42578125" style="45"/>
    <col min="12447" max="12447" width="11.5703125" style="45" bestFit="1" customWidth="1"/>
    <col min="12448" max="12448" width="11.42578125" style="45"/>
    <col min="12449" max="12449" width="11.5703125" style="45" bestFit="1" customWidth="1"/>
    <col min="12450" max="12450" width="11.42578125" style="45"/>
    <col min="12451" max="12451" width="11.5703125" style="45" bestFit="1" customWidth="1"/>
    <col min="12452" max="12452" width="11.42578125" style="45"/>
    <col min="12453" max="12453" width="11.5703125" style="45" bestFit="1" customWidth="1"/>
    <col min="12454" max="12454" width="11.42578125" style="45"/>
    <col min="12455" max="12455" width="11.5703125" style="45" bestFit="1" customWidth="1"/>
    <col min="12456" max="12456" width="11.42578125" style="45"/>
    <col min="12457" max="12457" width="11.5703125" style="45" bestFit="1" customWidth="1"/>
    <col min="12458" max="12458" width="11.42578125" style="45"/>
    <col min="12459" max="12459" width="11.5703125" style="45" bestFit="1" customWidth="1"/>
    <col min="12460" max="12460" width="11.42578125" style="45"/>
    <col min="12461" max="12461" width="11.5703125" style="45" bestFit="1" customWidth="1"/>
    <col min="12462" max="12462" width="11.42578125" style="45"/>
    <col min="12463" max="12463" width="11.5703125" style="45" bestFit="1" customWidth="1"/>
    <col min="12464" max="12464" width="11.42578125" style="45"/>
    <col min="12465" max="12465" width="11.5703125" style="45" bestFit="1" customWidth="1"/>
    <col min="12466" max="12466" width="11.42578125" style="45"/>
    <col min="12467" max="12467" width="11.5703125" style="45" bestFit="1" customWidth="1"/>
    <col min="12468" max="12468" width="11.42578125" style="45"/>
    <col min="12469" max="12469" width="11.5703125" style="45" bestFit="1" customWidth="1"/>
    <col min="12470" max="12470" width="11.42578125" style="45"/>
    <col min="12471" max="12471" width="11.5703125" style="45" bestFit="1" customWidth="1"/>
    <col min="12472" max="12472" width="11.42578125" style="45"/>
    <col min="12473" max="12473" width="11.5703125" style="45" bestFit="1" customWidth="1"/>
    <col min="12474" max="12474" width="11.42578125" style="45"/>
    <col min="12475" max="12475" width="11.5703125" style="45" bestFit="1" customWidth="1"/>
    <col min="12476" max="12476" width="11.42578125" style="45"/>
    <col min="12477" max="12477" width="11.5703125" style="45" bestFit="1" customWidth="1"/>
    <col min="12478" max="12478" width="11.42578125" style="45"/>
    <col min="12479" max="12479" width="11.5703125" style="45" bestFit="1" customWidth="1"/>
    <col min="12480" max="12480" width="11.42578125" style="45"/>
    <col min="12481" max="12481" width="11.5703125" style="45" bestFit="1" customWidth="1"/>
    <col min="12482" max="12482" width="11.42578125" style="45"/>
    <col min="12483" max="12483" width="11.5703125" style="45" bestFit="1" customWidth="1"/>
    <col min="12484" max="12484" width="11.42578125" style="45"/>
    <col min="12485" max="12485" width="11.5703125" style="45" bestFit="1" customWidth="1"/>
    <col min="12486" max="12486" width="11.42578125" style="45"/>
    <col min="12487" max="12487" width="11.5703125" style="45" bestFit="1" customWidth="1"/>
    <col min="12488" max="12488" width="11.42578125" style="45"/>
    <col min="12489" max="12489" width="11.5703125" style="45" bestFit="1" customWidth="1"/>
    <col min="12490" max="12490" width="11.42578125" style="45"/>
    <col min="12491" max="12491" width="11.5703125" style="45" bestFit="1" customWidth="1"/>
    <col min="12492" max="12492" width="11.42578125" style="45"/>
    <col min="12493" max="12493" width="11.5703125" style="45" bestFit="1" customWidth="1"/>
    <col min="12494" max="12494" width="11.42578125" style="45"/>
    <col min="12495" max="12495" width="11.5703125" style="45" bestFit="1" customWidth="1"/>
    <col min="12496" max="12496" width="11.42578125" style="45"/>
    <col min="12497" max="12497" width="11.5703125" style="45" bestFit="1" customWidth="1"/>
    <col min="12498" max="12498" width="11.42578125" style="45"/>
    <col min="12499" max="12499" width="11.5703125" style="45" bestFit="1" customWidth="1"/>
    <col min="12500" max="12500" width="11.42578125" style="45"/>
    <col min="12501" max="12501" width="11.5703125" style="45" bestFit="1" customWidth="1"/>
    <col min="12502" max="12502" width="11.42578125" style="45"/>
    <col min="12503" max="12503" width="11.5703125" style="45" bestFit="1" customWidth="1"/>
    <col min="12504" max="12504" width="11.42578125" style="45"/>
    <col min="12505" max="12505" width="11.5703125" style="45" bestFit="1" customWidth="1"/>
    <col min="12506" max="12506" width="11.42578125" style="45"/>
    <col min="12507" max="12507" width="11.5703125" style="45" bestFit="1" customWidth="1"/>
    <col min="12508" max="12508" width="11.42578125" style="45"/>
    <col min="12509" max="12509" width="11.5703125" style="45" bestFit="1" customWidth="1"/>
    <col min="12510" max="12510" width="11.42578125" style="45"/>
    <col min="12511" max="12511" width="11.5703125" style="45" bestFit="1" customWidth="1"/>
    <col min="12512" max="12512" width="11.42578125" style="45"/>
    <col min="12513" max="12513" width="11.5703125" style="45" bestFit="1" customWidth="1"/>
    <col min="12514" max="12514" width="11.42578125" style="45"/>
    <col min="12515" max="12515" width="11.5703125" style="45" bestFit="1" customWidth="1"/>
    <col min="12516" max="12516" width="11.42578125" style="45"/>
    <col min="12517" max="12517" width="11.5703125" style="45" bestFit="1" customWidth="1"/>
    <col min="12518" max="12518" width="11.42578125" style="45"/>
    <col min="12519" max="12519" width="11.5703125" style="45" bestFit="1" customWidth="1"/>
    <col min="12520" max="12520" width="11.42578125" style="45"/>
    <col min="12521" max="12521" width="11.5703125" style="45" bestFit="1" customWidth="1"/>
    <col min="12522" max="12522" width="11.42578125" style="45"/>
    <col min="12523" max="12523" width="11.5703125" style="45" bestFit="1" customWidth="1"/>
    <col min="12524" max="12524" width="11.42578125" style="45"/>
    <col min="12525" max="12525" width="11.5703125" style="45" bestFit="1" customWidth="1"/>
    <col min="12526" max="12526" width="11.42578125" style="45"/>
    <col min="12527" max="12527" width="11.5703125" style="45" bestFit="1" customWidth="1"/>
    <col min="12528" max="12528" width="11.42578125" style="45"/>
    <col min="12529" max="12529" width="11.5703125" style="45" bestFit="1" customWidth="1"/>
    <col min="12530" max="12530" width="11.42578125" style="45"/>
    <col min="12531" max="12531" width="11.5703125" style="45" bestFit="1" customWidth="1"/>
    <col min="12532" max="12532" width="11.42578125" style="45"/>
    <col min="12533" max="12533" width="11.5703125" style="45" bestFit="1" customWidth="1"/>
    <col min="12534" max="12534" width="11.42578125" style="45"/>
    <col min="12535" max="12535" width="11.5703125" style="45" bestFit="1" customWidth="1"/>
    <col min="12536" max="12536" width="11.42578125" style="45"/>
    <col min="12537" max="12537" width="11.5703125" style="45" bestFit="1" customWidth="1"/>
    <col min="12538" max="12538" width="11.42578125" style="45"/>
    <col min="12539" max="12539" width="11.5703125" style="45" bestFit="1" customWidth="1"/>
    <col min="12540" max="12540" width="11.42578125" style="45"/>
    <col min="12541" max="12541" width="11.5703125" style="45" bestFit="1" customWidth="1"/>
    <col min="12542" max="12542" width="11.42578125" style="45"/>
    <col min="12543" max="12543" width="11.5703125" style="45" bestFit="1" customWidth="1"/>
    <col min="12544" max="12544" width="11.42578125" style="45"/>
    <col min="12545" max="12545" width="11.5703125" style="45" bestFit="1" customWidth="1"/>
    <col min="12546" max="12546" width="11.42578125" style="45"/>
    <col min="12547" max="12547" width="11.5703125" style="45" bestFit="1" customWidth="1"/>
    <col min="12548" max="12548" width="11.42578125" style="45"/>
    <col min="12549" max="12549" width="11.5703125" style="45" bestFit="1" customWidth="1"/>
    <col min="12550" max="12550" width="11.42578125" style="45"/>
    <col min="12551" max="12551" width="11.5703125" style="45" bestFit="1" customWidth="1"/>
    <col min="12552" max="12552" width="11.42578125" style="45"/>
    <col min="12553" max="12553" width="11.5703125" style="45" bestFit="1" customWidth="1"/>
    <col min="12554" max="12554" width="11.42578125" style="45"/>
    <col min="12555" max="12555" width="11.5703125" style="45" bestFit="1" customWidth="1"/>
    <col min="12556" max="12556" width="11.42578125" style="45"/>
    <col min="12557" max="12557" width="11.5703125" style="45" bestFit="1" customWidth="1"/>
    <col min="12558" max="12558" width="11.42578125" style="45"/>
    <col min="12559" max="12559" width="11.5703125" style="45" bestFit="1" customWidth="1"/>
    <col min="12560" max="12560" width="11.42578125" style="45"/>
    <col min="12561" max="12561" width="11.5703125" style="45" bestFit="1" customWidth="1"/>
    <col min="12562" max="12562" width="11.42578125" style="45"/>
    <col min="12563" max="12563" width="11.5703125" style="45" bestFit="1" customWidth="1"/>
    <col min="12564" max="12564" width="11.42578125" style="45"/>
    <col min="12565" max="12565" width="11.5703125" style="45" bestFit="1" customWidth="1"/>
    <col min="12566" max="12566" width="11.42578125" style="45"/>
    <col min="12567" max="12567" width="11.5703125" style="45" bestFit="1" customWidth="1"/>
    <col min="12568" max="12568" width="11.42578125" style="45"/>
    <col min="12569" max="12569" width="11.5703125" style="45" bestFit="1" customWidth="1"/>
    <col min="12570" max="12570" width="11.42578125" style="45"/>
    <col min="12571" max="12571" width="11.5703125" style="45" bestFit="1" customWidth="1"/>
    <col min="12572" max="12572" width="11.42578125" style="45"/>
    <col min="12573" max="12573" width="11.5703125" style="45" bestFit="1" customWidth="1"/>
    <col min="12574" max="12574" width="11.42578125" style="45"/>
    <col min="12575" max="12575" width="11.5703125" style="45" bestFit="1" customWidth="1"/>
    <col min="12576" max="12576" width="11.42578125" style="45"/>
    <col min="12577" max="12577" width="11.5703125" style="45" bestFit="1" customWidth="1"/>
    <col min="12578" max="12578" width="11.42578125" style="45"/>
    <col min="12579" max="12579" width="11.5703125" style="45" bestFit="1" customWidth="1"/>
    <col min="12580" max="12580" width="11.42578125" style="45"/>
    <col min="12581" max="12581" width="11.5703125" style="45" bestFit="1" customWidth="1"/>
    <col min="12582" max="12582" width="11.42578125" style="45"/>
    <col min="12583" max="12583" width="11.5703125" style="45" bestFit="1" customWidth="1"/>
    <col min="12584" max="12584" width="11.42578125" style="45"/>
    <col min="12585" max="12585" width="11.5703125" style="45" bestFit="1" customWidth="1"/>
    <col min="12586" max="12586" width="11.42578125" style="45"/>
    <col min="12587" max="12587" width="11.5703125" style="45" bestFit="1" customWidth="1"/>
    <col min="12588" max="12588" width="11.42578125" style="45"/>
    <col min="12589" max="12589" width="11.5703125" style="45" bestFit="1" customWidth="1"/>
    <col min="12590" max="12590" width="11.42578125" style="45"/>
    <col min="12591" max="12591" width="11.5703125" style="45" bestFit="1" customWidth="1"/>
    <col min="12592" max="12592" width="11.42578125" style="45"/>
    <col min="12593" max="12593" width="11.5703125" style="45" bestFit="1" customWidth="1"/>
    <col min="12594" max="12594" width="11.42578125" style="45"/>
    <col min="12595" max="12595" width="11.5703125" style="45" bestFit="1" customWidth="1"/>
    <col min="12596" max="12596" width="11.42578125" style="45"/>
    <col min="12597" max="12597" width="11.5703125" style="45" bestFit="1" customWidth="1"/>
    <col min="12598" max="12598" width="11.42578125" style="45"/>
    <col min="12599" max="12599" width="11.5703125" style="45" bestFit="1" customWidth="1"/>
    <col min="12600" max="12600" width="11.42578125" style="45"/>
    <col min="12601" max="12601" width="11.5703125" style="45" bestFit="1" customWidth="1"/>
    <col min="12602" max="12602" width="11.42578125" style="45"/>
    <col min="12603" max="12603" width="11.5703125" style="45" bestFit="1" customWidth="1"/>
    <col min="12604" max="12604" width="11.42578125" style="45"/>
    <col min="12605" max="12605" width="11.5703125" style="45" bestFit="1" customWidth="1"/>
    <col min="12606" max="12606" width="11.42578125" style="45"/>
    <col min="12607" max="12607" width="11.5703125" style="45" bestFit="1" customWidth="1"/>
    <col min="12608" max="12608" width="11.42578125" style="45"/>
    <col min="12609" max="12609" width="11.5703125" style="45" bestFit="1" customWidth="1"/>
    <col min="12610" max="12610" width="11.42578125" style="45"/>
    <col min="12611" max="12611" width="11.5703125" style="45" bestFit="1" customWidth="1"/>
    <col min="12612" max="12612" width="11.42578125" style="45"/>
    <col min="12613" max="12613" width="11.5703125" style="45" bestFit="1" customWidth="1"/>
    <col min="12614" max="12614" width="11.42578125" style="45"/>
    <col min="12615" max="12615" width="11.5703125" style="45" bestFit="1" customWidth="1"/>
    <col min="12616" max="12616" width="11.42578125" style="45"/>
    <col min="12617" max="12617" width="11.5703125" style="45" bestFit="1" customWidth="1"/>
    <col min="12618" max="12618" width="11.42578125" style="45"/>
    <col min="12619" max="12619" width="11.5703125" style="45" bestFit="1" customWidth="1"/>
    <col min="12620" max="12620" width="11.42578125" style="45"/>
    <col min="12621" max="12621" width="11.5703125" style="45" bestFit="1" customWidth="1"/>
    <col min="12622" max="12622" width="11.42578125" style="45"/>
    <col min="12623" max="12623" width="11.5703125" style="45" bestFit="1" customWidth="1"/>
    <col min="12624" max="12624" width="11.42578125" style="45"/>
    <col min="12625" max="12625" width="11.5703125" style="45" bestFit="1" customWidth="1"/>
    <col min="12626" max="12626" width="11.42578125" style="45"/>
    <col min="12627" max="12627" width="11.5703125" style="45" bestFit="1" customWidth="1"/>
    <col min="12628" max="12628" width="11.42578125" style="45"/>
    <col min="12629" max="12629" width="11.5703125" style="45" bestFit="1" customWidth="1"/>
    <col min="12630" max="12630" width="11.42578125" style="45"/>
    <col min="12631" max="12631" width="11.5703125" style="45" bestFit="1" customWidth="1"/>
    <col min="12632" max="12632" width="11.42578125" style="45"/>
    <col min="12633" max="12633" width="11.5703125" style="45" bestFit="1" customWidth="1"/>
    <col min="12634" max="12634" width="11.42578125" style="45"/>
    <col min="12635" max="12635" width="11.5703125" style="45" bestFit="1" customWidth="1"/>
    <col min="12636" max="12636" width="11.42578125" style="45"/>
    <col min="12637" max="12637" width="11.5703125" style="45" bestFit="1" customWidth="1"/>
    <col min="12638" max="12638" width="11.42578125" style="45"/>
    <col min="12639" max="12639" width="11.5703125" style="45" bestFit="1" customWidth="1"/>
    <col min="12640" max="12640" width="11.42578125" style="45"/>
    <col min="12641" max="12641" width="11.5703125" style="45" bestFit="1" customWidth="1"/>
    <col min="12642" max="12642" width="11.42578125" style="45"/>
    <col min="12643" max="12643" width="11.5703125" style="45" bestFit="1" customWidth="1"/>
    <col min="12644" max="12644" width="11.42578125" style="45"/>
    <col min="12645" max="12645" width="11.5703125" style="45" bestFit="1" customWidth="1"/>
    <col min="12646" max="12646" width="11.42578125" style="45"/>
    <col min="12647" max="12647" width="11.5703125" style="45" bestFit="1" customWidth="1"/>
    <col min="12648" max="12648" width="11.42578125" style="45"/>
    <col min="12649" max="12649" width="11.5703125" style="45" bestFit="1" customWidth="1"/>
    <col min="12650" max="12650" width="11.42578125" style="45"/>
    <col min="12651" max="12651" width="11.5703125" style="45" bestFit="1" customWidth="1"/>
    <col min="12652" max="12652" width="11.42578125" style="45"/>
    <col min="12653" max="12653" width="11.5703125" style="45" bestFit="1" customWidth="1"/>
    <col min="12654" max="12654" width="11.42578125" style="45"/>
    <col min="12655" max="12655" width="11.5703125" style="45" bestFit="1" customWidth="1"/>
    <col min="12656" max="12656" width="11.42578125" style="45"/>
    <col min="12657" max="12657" width="11.5703125" style="45" bestFit="1" customWidth="1"/>
    <col min="12658" max="12658" width="11.42578125" style="45"/>
    <col min="12659" max="12659" width="11.5703125" style="45" bestFit="1" customWidth="1"/>
    <col min="12660" max="12660" width="11.42578125" style="45"/>
    <col min="12661" max="12661" width="11.5703125" style="45" bestFit="1" customWidth="1"/>
    <col min="12662" max="12662" width="11.42578125" style="45"/>
    <col min="12663" max="12663" width="11.5703125" style="45" bestFit="1" customWidth="1"/>
    <col min="12664" max="12664" width="11.42578125" style="45"/>
    <col min="12665" max="12665" width="11.5703125" style="45" bestFit="1" customWidth="1"/>
    <col min="12666" max="12666" width="11.42578125" style="45"/>
    <col min="12667" max="12667" width="11.5703125" style="45" bestFit="1" customWidth="1"/>
    <col min="12668" max="12668" width="11.42578125" style="45"/>
    <col min="12669" max="12669" width="11.5703125" style="45" bestFit="1" customWidth="1"/>
    <col min="12670" max="12670" width="11.42578125" style="45"/>
    <col min="12671" max="12671" width="11.5703125" style="45" bestFit="1" customWidth="1"/>
    <col min="12672" max="12672" width="11.42578125" style="45"/>
    <col min="12673" max="12673" width="11.5703125" style="45" bestFit="1" customWidth="1"/>
    <col min="12674" max="12674" width="11.42578125" style="45"/>
    <col min="12675" max="12675" width="11.5703125" style="45" bestFit="1" customWidth="1"/>
    <col min="12676" max="12676" width="11.42578125" style="45"/>
    <col min="12677" max="12677" width="11.5703125" style="45" bestFit="1" customWidth="1"/>
    <col min="12678" max="12678" width="11.42578125" style="45"/>
    <col min="12679" max="12679" width="11.5703125" style="45" bestFit="1" customWidth="1"/>
    <col min="12680" max="12680" width="11.42578125" style="45"/>
    <col min="12681" max="12681" width="11.5703125" style="45" bestFit="1" customWidth="1"/>
    <col min="12682" max="12682" width="11.42578125" style="45"/>
    <col min="12683" max="12683" width="11.5703125" style="45" bestFit="1" customWidth="1"/>
    <col min="12684" max="12684" width="11.42578125" style="45"/>
    <col min="12685" max="12685" width="11.5703125" style="45" bestFit="1" customWidth="1"/>
    <col min="12686" max="12686" width="11.42578125" style="45"/>
    <col min="12687" max="12687" width="11.5703125" style="45" bestFit="1" customWidth="1"/>
    <col min="12688" max="12688" width="11.42578125" style="45"/>
    <col min="12689" max="12689" width="11.5703125" style="45" bestFit="1" customWidth="1"/>
    <col min="12690" max="12690" width="11.42578125" style="45"/>
    <col min="12691" max="12691" width="11.5703125" style="45" bestFit="1" customWidth="1"/>
    <col min="12692" max="12692" width="11.42578125" style="45"/>
    <col min="12693" max="12693" width="11.5703125" style="45" bestFit="1" customWidth="1"/>
    <col min="12694" max="12694" width="11.42578125" style="45"/>
    <col min="12695" max="12695" width="11.5703125" style="45" bestFit="1" customWidth="1"/>
    <col min="12696" max="12696" width="11.42578125" style="45"/>
    <col min="12697" max="12697" width="11.5703125" style="45" bestFit="1" customWidth="1"/>
    <col min="12698" max="12698" width="11.42578125" style="45"/>
    <col min="12699" max="12699" width="11.5703125" style="45" bestFit="1" customWidth="1"/>
    <col min="12700" max="12700" width="11.42578125" style="45"/>
    <col min="12701" max="12701" width="11.5703125" style="45" bestFit="1" customWidth="1"/>
    <col min="12702" max="12702" width="11.42578125" style="45"/>
    <col min="12703" max="12703" width="11.5703125" style="45" bestFit="1" customWidth="1"/>
    <col min="12704" max="12704" width="11.42578125" style="45"/>
    <col min="12705" max="12705" width="11.5703125" style="45" bestFit="1" customWidth="1"/>
    <col min="12706" max="12706" width="11.42578125" style="45"/>
    <col min="12707" max="12707" width="11.5703125" style="45" bestFit="1" customWidth="1"/>
    <col min="12708" max="12708" width="11.42578125" style="45"/>
    <col min="12709" max="12709" width="11.5703125" style="45" bestFit="1" customWidth="1"/>
    <col min="12710" max="12710" width="11.42578125" style="45"/>
    <col min="12711" max="12711" width="11.5703125" style="45" bestFit="1" customWidth="1"/>
    <col min="12712" max="12712" width="11.42578125" style="45"/>
    <col min="12713" max="12713" width="11.5703125" style="45" bestFit="1" customWidth="1"/>
    <col min="12714" max="12714" width="11.42578125" style="45"/>
    <col min="12715" max="12715" width="11.5703125" style="45" bestFit="1" customWidth="1"/>
    <col min="12716" max="12716" width="11.42578125" style="45"/>
    <col min="12717" max="12717" width="11.5703125" style="45" bestFit="1" customWidth="1"/>
    <col min="12718" max="12718" width="11.42578125" style="45"/>
    <col min="12719" max="12719" width="11.5703125" style="45" bestFit="1" customWidth="1"/>
    <col min="12720" max="12720" width="11.42578125" style="45"/>
    <col min="12721" max="12721" width="11.5703125" style="45" bestFit="1" customWidth="1"/>
    <col min="12722" max="12722" width="11.42578125" style="45"/>
    <col min="12723" max="12723" width="11.5703125" style="45" bestFit="1" customWidth="1"/>
    <col min="12724" max="12724" width="11.42578125" style="45"/>
    <col min="12725" max="12725" width="11.5703125" style="45" bestFit="1" customWidth="1"/>
    <col min="12726" max="12726" width="11.42578125" style="45"/>
    <col min="12727" max="12727" width="11.5703125" style="45" bestFit="1" customWidth="1"/>
    <col min="12728" max="12728" width="11.42578125" style="45"/>
    <col min="12729" max="12729" width="11.5703125" style="45" bestFit="1" customWidth="1"/>
    <col min="12730" max="12730" width="11.42578125" style="45"/>
    <col min="12731" max="12731" width="11.5703125" style="45" bestFit="1" customWidth="1"/>
    <col min="12732" max="12732" width="11.42578125" style="45"/>
    <col min="12733" max="12733" width="11.5703125" style="45" bestFit="1" customWidth="1"/>
    <col min="12734" max="12734" width="11.42578125" style="45"/>
    <col min="12735" max="12735" width="11.5703125" style="45" bestFit="1" customWidth="1"/>
    <col min="12736" max="12736" width="11.42578125" style="45"/>
    <col min="12737" max="12737" width="11.5703125" style="45" bestFit="1" customWidth="1"/>
    <col min="12738" max="12738" width="11.42578125" style="45"/>
    <col min="12739" max="12739" width="11.5703125" style="45" bestFit="1" customWidth="1"/>
    <col min="12740" max="12740" width="11.42578125" style="45"/>
    <col min="12741" max="12741" width="11.5703125" style="45" bestFit="1" customWidth="1"/>
    <col min="12742" max="12742" width="11.42578125" style="45"/>
    <col min="12743" max="12743" width="11.5703125" style="45" bestFit="1" customWidth="1"/>
    <col min="12744" max="12744" width="11.42578125" style="45"/>
    <col min="12745" max="12745" width="11.5703125" style="45" bestFit="1" customWidth="1"/>
    <col min="12746" max="12746" width="11.42578125" style="45"/>
    <col min="12747" max="12747" width="11.5703125" style="45" bestFit="1" customWidth="1"/>
    <col min="12748" max="12748" width="11.42578125" style="45"/>
    <col min="12749" max="12749" width="11.5703125" style="45" bestFit="1" customWidth="1"/>
    <col min="12750" max="12750" width="11.42578125" style="45"/>
    <col min="12751" max="12751" width="11.5703125" style="45" bestFit="1" customWidth="1"/>
    <col min="12752" max="12752" width="11.42578125" style="45"/>
    <col min="12753" max="12753" width="11.5703125" style="45" bestFit="1" customWidth="1"/>
    <col min="12754" max="12754" width="11.42578125" style="45"/>
    <col min="12755" max="12755" width="11.5703125" style="45" bestFit="1" customWidth="1"/>
    <col min="12756" max="12756" width="11.42578125" style="45"/>
    <col min="12757" max="12757" width="11.5703125" style="45" bestFit="1" customWidth="1"/>
    <col min="12758" max="12758" width="11.42578125" style="45"/>
    <col min="12759" max="12759" width="11.5703125" style="45" bestFit="1" customWidth="1"/>
    <col min="12760" max="12760" width="11.42578125" style="45"/>
    <col min="12761" max="12761" width="11.5703125" style="45" bestFit="1" customWidth="1"/>
    <col min="12762" max="12762" width="11.42578125" style="45"/>
    <col min="12763" max="12763" width="11.5703125" style="45" bestFit="1" customWidth="1"/>
    <col min="12764" max="12764" width="11.42578125" style="45"/>
    <col min="12765" max="12765" width="11.5703125" style="45" bestFit="1" customWidth="1"/>
    <col min="12766" max="12766" width="11.42578125" style="45"/>
    <col min="12767" max="12767" width="11.5703125" style="45" bestFit="1" customWidth="1"/>
    <col min="12768" max="12768" width="11.42578125" style="45"/>
    <col min="12769" max="12769" width="11.5703125" style="45" bestFit="1" customWidth="1"/>
    <col min="12770" max="12770" width="11.42578125" style="45"/>
    <col min="12771" max="12771" width="11.5703125" style="45" bestFit="1" customWidth="1"/>
    <col min="12772" max="12772" width="11.42578125" style="45"/>
    <col min="12773" max="12773" width="11.5703125" style="45" bestFit="1" customWidth="1"/>
    <col min="12774" max="12774" width="11.42578125" style="45"/>
    <col min="12775" max="12775" width="11.5703125" style="45" bestFit="1" customWidth="1"/>
    <col min="12776" max="12776" width="11.42578125" style="45"/>
    <col min="12777" max="12777" width="11.5703125" style="45" bestFit="1" customWidth="1"/>
    <col min="12778" max="12778" width="11.42578125" style="45"/>
    <col min="12779" max="12779" width="11.5703125" style="45" bestFit="1" customWidth="1"/>
    <col min="12780" max="12780" width="11.42578125" style="45"/>
    <col min="12781" max="12781" width="11.5703125" style="45" bestFit="1" customWidth="1"/>
    <col min="12782" max="12782" width="11.42578125" style="45"/>
    <col min="12783" max="12783" width="11.5703125" style="45" bestFit="1" customWidth="1"/>
    <col min="12784" max="12784" width="11.42578125" style="45"/>
    <col min="12785" max="12785" width="11.5703125" style="45" bestFit="1" customWidth="1"/>
    <col min="12786" max="12786" width="11.42578125" style="45"/>
    <col min="12787" max="12787" width="11.5703125" style="45" bestFit="1" customWidth="1"/>
    <col min="12788" max="12788" width="11.42578125" style="45"/>
    <col min="12789" max="12789" width="11.5703125" style="45" bestFit="1" customWidth="1"/>
    <col min="12790" max="12790" width="11.42578125" style="45"/>
    <col min="12791" max="12791" width="11.5703125" style="45" bestFit="1" customWidth="1"/>
    <col min="12792" max="12792" width="11.42578125" style="45"/>
    <col min="12793" max="12793" width="11.5703125" style="45" bestFit="1" customWidth="1"/>
    <col min="12794" max="12794" width="11.42578125" style="45"/>
    <col min="12795" max="12795" width="11.5703125" style="45" bestFit="1" customWidth="1"/>
    <col min="12796" max="12796" width="11.42578125" style="45"/>
    <col min="12797" max="12797" width="11.5703125" style="45" bestFit="1" customWidth="1"/>
    <col min="12798" max="12798" width="11.42578125" style="45"/>
    <col min="12799" max="12799" width="11.5703125" style="45" bestFit="1" customWidth="1"/>
    <col min="12800" max="12800" width="11.42578125" style="45"/>
    <col min="12801" max="12801" width="11.5703125" style="45" bestFit="1" customWidth="1"/>
    <col min="12802" max="12802" width="11.42578125" style="45"/>
    <col min="12803" max="12803" width="11.5703125" style="45" bestFit="1" customWidth="1"/>
    <col min="12804" max="12804" width="11.42578125" style="45"/>
    <col min="12805" max="12805" width="11.5703125" style="45" bestFit="1" customWidth="1"/>
    <col min="12806" max="12806" width="11.42578125" style="45"/>
    <col min="12807" max="12807" width="11.5703125" style="45" bestFit="1" customWidth="1"/>
    <col min="12808" max="12808" width="11.42578125" style="45"/>
    <col min="12809" max="12809" width="11.5703125" style="45" bestFit="1" customWidth="1"/>
    <col min="12810" max="12810" width="11.42578125" style="45"/>
    <col min="12811" max="12811" width="11.5703125" style="45" bestFit="1" customWidth="1"/>
    <col min="12812" max="12812" width="11.42578125" style="45"/>
    <col min="12813" max="12813" width="11.5703125" style="45" bestFit="1" customWidth="1"/>
    <col min="12814" max="12814" width="11.42578125" style="45"/>
    <col min="12815" max="12815" width="11.5703125" style="45" bestFit="1" customWidth="1"/>
    <col min="12816" max="12816" width="11.42578125" style="45"/>
    <col min="12817" max="12817" width="11.5703125" style="45" bestFit="1" customWidth="1"/>
    <col min="12818" max="12818" width="11.42578125" style="45"/>
    <col min="12819" max="12819" width="11.5703125" style="45" bestFit="1" customWidth="1"/>
    <col min="12820" max="12820" width="11.42578125" style="45"/>
    <col min="12821" max="12821" width="11.5703125" style="45" bestFit="1" customWidth="1"/>
    <col min="12822" max="12822" width="11.42578125" style="45"/>
    <col min="12823" max="12823" width="11.5703125" style="45" bestFit="1" customWidth="1"/>
    <col min="12824" max="12824" width="11.42578125" style="45"/>
    <col min="12825" max="12825" width="11.5703125" style="45" bestFit="1" customWidth="1"/>
    <col min="12826" max="12826" width="11.42578125" style="45"/>
    <col min="12827" max="12827" width="11.5703125" style="45" bestFit="1" customWidth="1"/>
    <col min="12828" max="12828" width="11.42578125" style="45"/>
    <col min="12829" max="12829" width="11.5703125" style="45" bestFit="1" customWidth="1"/>
    <col min="12830" max="12830" width="11.42578125" style="45"/>
    <col min="12831" max="12831" width="11.5703125" style="45" bestFit="1" customWidth="1"/>
    <col min="12832" max="12832" width="11.42578125" style="45"/>
    <col min="12833" max="12833" width="11.5703125" style="45" bestFit="1" customWidth="1"/>
    <col min="12834" max="12834" width="11.42578125" style="45"/>
    <col min="12835" max="12835" width="11.5703125" style="45" bestFit="1" customWidth="1"/>
    <col min="12836" max="12836" width="11.42578125" style="45"/>
    <col min="12837" max="12837" width="11.5703125" style="45" bestFit="1" customWidth="1"/>
    <col min="12838" max="12838" width="11.42578125" style="45"/>
    <col min="12839" max="12839" width="11.5703125" style="45" bestFit="1" customWidth="1"/>
    <col min="12840" max="12840" width="11.42578125" style="45"/>
    <col min="12841" max="12841" width="11.5703125" style="45" bestFit="1" customWidth="1"/>
    <col min="12842" max="12842" width="11.42578125" style="45"/>
    <col min="12843" max="12843" width="11.5703125" style="45" bestFit="1" customWidth="1"/>
    <col min="12844" max="12844" width="11.42578125" style="45"/>
    <col min="12845" max="12845" width="11.5703125" style="45" bestFit="1" customWidth="1"/>
    <col min="12846" max="12846" width="11.42578125" style="45"/>
    <col min="12847" max="12847" width="11.5703125" style="45" bestFit="1" customWidth="1"/>
    <col min="12848" max="12848" width="11.42578125" style="45"/>
    <col min="12849" max="12849" width="11.5703125" style="45" bestFit="1" customWidth="1"/>
    <col min="12850" max="12850" width="11.42578125" style="45"/>
    <col min="12851" max="12851" width="11.5703125" style="45" bestFit="1" customWidth="1"/>
    <col min="12852" max="12852" width="11.42578125" style="45"/>
    <col min="12853" max="12853" width="11.5703125" style="45" bestFit="1" customWidth="1"/>
    <col min="12854" max="12854" width="11.42578125" style="45"/>
    <col min="12855" max="12855" width="11.5703125" style="45" bestFit="1" customWidth="1"/>
    <col min="12856" max="12856" width="11.42578125" style="45"/>
    <col min="12857" max="12857" width="11.5703125" style="45" bestFit="1" customWidth="1"/>
    <col min="12858" max="12858" width="11.42578125" style="45"/>
    <col min="12859" max="12859" width="11.5703125" style="45" bestFit="1" customWidth="1"/>
    <col min="12860" max="12860" width="11.42578125" style="45"/>
    <col min="12861" max="12861" width="11.5703125" style="45" bestFit="1" customWidth="1"/>
    <col min="12862" max="12862" width="11.42578125" style="45"/>
    <col min="12863" max="12863" width="11.5703125" style="45" bestFit="1" customWidth="1"/>
    <col min="12864" max="12864" width="11.42578125" style="45"/>
    <col min="12865" max="12865" width="11.5703125" style="45" bestFit="1" customWidth="1"/>
    <col min="12866" max="12866" width="11.42578125" style="45"/>
    <col min="12867" max="12867" width="11.5703125" style="45" bestFit="1" customWidth="1"/>
    <col min="12868" max="12868" width="11.42578125" style="45"/>
    <col min="12869" max="12869" width="11.5703125" style="45" bestFit="1" customWidth="1"/>
    <col min="12870" max="12870" width="11.42578125" style="45"/>
    <col min="12871" max="12871" width="11.5703125" style="45" bestFit="1" customWidth="1"/>
    <col min="12872" max="12872" width="11.42578125" style="45"/>
    <col min="12873" max="12873" width="11.5703125" style="45" bestFit="1" customWidth="1"/>
    <col min="12874" max="12874" width="11.42578125" style="45"/>
    <col min="12875" max="12875" width="11.5703125" style="45" bestFit="1" customWidth="1"/>
    <col min="12876" max="12876" width="11.42578125" style="45"/>
    <col min="12877" max="12877" width="11.5703125" style="45" bestFit="1" customWidth="1"/>
    <col min="12878" max="12878" width="11.42578125" style="45"/>
    <col min="12879" max="12879" width="11.5703125" style="45" bestFit="1" customWidth="1"/>
    <col min="12880" max="12880" width="11.42578125" style="45"/>
    <col min="12881" max="12881" width="11.5703125" style="45" bestFit="1" customWidth="1"/>
    <col min="12882" max="12882" width="11.42578125" style="45"/>
    <col min="12883" max="12883" width="11.5703125" style="45" bestFit="1" customWidth="1"/>
    <col min="12884" max="12884" width="11.42578125" style="45"/>
    <col min="12885" max="12885" width="11.5703125" style="45" bestFit="1" customWidth="1"/>
    <col min="12886" max="12886" width="11.42578125" style="45"/>
    <col min="12887" max="12887" width="11.5703125" style="45" bestFit="1" customWidth="1"/>
    <col min="12888" max="12888" width="11.42578125" style="45"/>
    <col min="12889" max="12889" width="11.5703125" style="45" bestFit="1" customWidth="1"/>
    <col min="12890" max="12890" width="11.42578125" style="45"/>
    <col min="12891" max="12891" width="11.5703125" style="45" bestFit="1" customWidth="1"/>
    <col min="12892" max="12892" width="11.42578125" style="45"/>
    <col min="12893" max="12893" width="11.5703125" style="45" bestFit="1" customWidth="1"/>
    <col min="12894" max="12894" width="11.42578125" style="45"/>
    <col min="12895" max="12895" width="11.5703125" style="45" bestFit="1" customWidth="1"/>
    <col min="12896" max="12896" width="11.42578125" style="45"/>
    <col min="12897" max="12897" width="11.5703125" style="45" bestFit="1" customWidth="1"/>
    <col min="12898" max="12898" width="11.42578125" style="45"/>
    <col min="12899" max="12899" width="11.5703125" style="45" bestFit="1" customWidth="1"/>
    <col min="12900" max="12900" width="11.42578125" style="45"/>
    <col min="12901" max="12901" width="11.5703125" style="45" bestFit="1" customWidth="1"/>
    <col min="12902" max="12902" width="11.42578125" style="45"/>
    <col min="12903" max="12903" width="11.5703125" style="45" bestFit="1" customWidth="1"/>
    <col min="12904" max="12904" width="11.42578125" style="45"/>
    <col min="12905" max="12905" width="11.5703125" style="45" bestFit="1" customWidth="1"/>
    <col min="12906" max="12906" width="11.42578125" style="45"/>
    <col min="12907" max="12907" width="11.5703125" style="45" bestFit="1" customWidth="1"/>
    <col min="12908" max="12908" width="11.42578125" style="45"/>
    <col min="12909" max="12909" width="11.5703125" style="45" bestFit="1" customWidth="1"/>
    <col min="12910" max="12910" width="11.42578125" style="45"/>
    <col min="12911" max="12911" width="11.5703125" style="45" bestFit="1" customWidth="1"/>
    <col min="12912" max="12912" width="11.42578125" style="45"/>
    <col min="12913" max="12913" width="11.5703125" style="45" bestFit="1" customWidth="1"/>
    <col min="12914" max="12914" width="11.42578125" style="45"/>
    <col min="12915" max="12915" width="11.5703125" style="45" bestFit="1" customWidth="1"/>
    <col min="12916" max="12916" width="11.42578125" style="45"/>
    <col min="12917" max="12917" width="11.5703125" style="45" bestFit="1" customWidth="1"/>
    <col min="12918" max="12918" width="11.42578125" style="45"/>
    <col min="12919" max="12919" width="11.5703125" style="45" bestFit="1" customWidth="1"/>
    <col min="12920" max="12920" width="11.42578125" style="45"/>
    <col min="12921" max="12921" width="11.5703125" style="45" bestFit="1" customWidth="1"/>
    <col min="12922" max="12922" width="11.42578125" style="45"/>
    <col min="12923" max="12923" width="11.5703125" style="45" bestFit="1" customWidth="1"/>
    <col min="12924" max="12924" width="11.42578125" style="45"/>
    <col min="12925" max="12925" width="11.5703125" style="45" bestFit="1" customWidth="1"/>
    <col min="12926" max="12926" width="11.42578125" style="45"/>
    <col min="12927" max="12927" width="11.5703125" style="45" bestFit="1" customWidth="1"/>
    <col min="12928" max="12928" width="11.42578125" style="45"/>
    <col min="12929" max="12929" width="11.5703125" style="45" bestFit="1" customWidth="1"/>
    <col min="12930" max="12930" width="11.42578125" style="45"/>
    <col min="12931" max="12931" width="11.5703125" style="45" bestFit="1" customWidth="1"/>
    <col min="12932" max="12932" width="11.42578125" style="45"/>
    <col min="12933" max="12933" width="11.5703125" style="45" bestFit="1" customWidth="1"/>
    <col min="12934" max="12934" width="11.42578125" style="45"/>
    <col min="12935" max="12935" width="11.5703125" style="45" bestFit="1" customWidth="1"/>
    <col min="12936" max="12936" width="11.42578125" style="45"/>
    <col min="12937" max="12937" width="11.5703125" style="45" bestFit="1" customWidth="1"/>
    <col min="12938" max="12938" width="11.42578125" style="45"/>
    <col min="12939" max="12939" width="11.5703125" style="45" bestFit="1" customWidth="1"/>
    <col min="12940" max="12940" width="11.42578125" style="45"/>
    <col min="12941" max="12941" width="11.5703125" style="45" bestFit="1" customWidth="1"/>
    <col min="12942" max="12942" width="11.42578125" style="45"/>
    <col min="12943" max="12943" width="11.5703125" style="45" bestFit="1" customWidth="1"/>
    <col min="12944" max="12944" width="11.42578125" style="45"/>
    <col min="12945" max="12945" width="11.5703125" style="45" bestFit="1" customWidth="1"/>
    <col min="12946" max="12946" width="11.42578125" style="45"/>
    <col min="12947" max="12947" width="11.5703125" style="45" bestFit="1" customWidth="1"/>
    <col min="12948" max="12948" width="11.42578125" style="45"/>
    <col min="12949" max="12949" width="11.5703125" style="45" bestFit="1" customWidth="1"/>
    <col min="12950" max="12950" width="11.42578125" style="45"/>
    <col min="12951" max="12951" width="11.5703125" style="45" bestFit="1" customWidth="1"/>
    <col min="12952" max="12952" width="11.42578125" style="45"/>
    <col min="12953" max="12953" width="11.5703125" style="45" bestFit="1" customWidth="1"/>
    <col min="12954" max="12954" width="11.42578125" style="45"/>
    <col min="12955" max="12955" width="11.5703125" style="45" bestFit="1" customWidth="1"/>
    <col min="12956" max="12956" width="11.42578125" style="45"/>
    <col min="12957" max="12957" width="11.5703125" style="45" bestFit="1" customWidth="1"/>
    <col min="12958" max="12958" width="11.42578125" style="45"/>
    <col min="12959" max="12959" width="11.5703125" style="45" bestFit="1" customWidth="1"/>
    <col min="12960" max="12960" width="11.42578125" style="45"/>
    <col min="12961" max="12961" width="11.5703125" style="45" bestFit="1" customWidth="1"/>
    <col min="12962" max="12962" width="11.42578125" style="45"/>
    <col min="12963" max="12963" width="11.5703125" style="45" bestFit="1" customWidth="1"/>
    <col min="12964" max="12964" width="11.42578125" style="45"/>
    <col min="12965" max="12965" width="11.5703125" style="45" bestFit="1" customWidth="1"/>
    <col min="12966" max="12966" width="11.42578125" style="45"/>
    <col min="12967" max="12967" width="11.5703125" style="45" bestFit="1" customWidth="1"/>
    <col min="12968" max="12968" width="11.42578125" style="45"/>
    <col min="12969" max="12969" width="11.5703125" style="45" bestFit="1" customWidth="1"/>
    <col min="12970" max="12970" width="11.42578125" style="45"/>
    <col min="12971" max="12971" width="11.5703125" style="45" bestFit="1" customWidth="1"/>
    <col min="12972" max="12972" width="11.42578125" style="45"/>
    <col min="12973" max="12973" width="11.5703125" style="45" bestFit="1" customWidth="1"/>
    <col min="12974" max="12974" width="11.42578125" style="45"/>
    <col min="12975" max="12975" width="11.5703125" style="45" bestFit="1" customWidth="1"/>
    <col min="12976" max="12976" width="11.42578125" style="45"/>
    <col min="12977" max="12977" width="11.5703125" style="45" bestFit="1" customWidth="1"/>
    <col min="12978" max="12978" width="11.42578125" style="45"/>
    <col min="12979" max="12979" width="11.5703125" style="45" bestFit="1" customWidth="1"/>
    <col min="12980" max="12980" width="11.42578125" style="45"/>
    <col min="12981" max="12981" width="11.5703125" style="45" bestFit="1" customWidth="1"/>
    <col min="12982" max="12982" width="11.42578125" style="45"/>
    <col min="12983" max="12983" width="11.5703125" style="45" bestFit="1" customWidth="1"/>
    <col min="12984" max="12984" width="11.42578125" style="45"/>
    <col min="12985" max="12985" width="11.5703125" style="45" bestFit="1" customWidth="1"/>
    <col min="12986" max="12986" width="11.42578125" style="45"/>
    <col min="12987" max="12987" width="11.5703125" style="45" bestFit="1" customWidth="1"/>
    <col min="12988" max="12988" width="11.42578125" style="45"/>
    <col min="12989" max="12989" width="11.5703125" style="45" bestFit="1" customWidth="1"/>
    <col min="12990" max="12990" width="11.42578125" style="45"/>
    <col min="12991" max="12991" width="11.5703125" style="45" bestFit="1" customWidth="1"/>
    <col min="12992" max="12992" width="11.42578125" style="45"/>
    <col min="12993" max="12993" width="11.5703125" style="45" bestFit="1" customWidth="1"/>
    <col min="12994" max="12994" width="11.42578125" style="45"/>
    <col min="12995" max="12995" width="11.5703125" style="45" bestFit="1" customWidth="1"/>
    <col min="12996" max="12996" width="11.42578125" style="45"/>
    <col min="12997" max="12997" width="11.5703125" style="45" bestFit="1" customWidth="1"/>
    <col min="12998" max="12998" width="11.42578125" style="45"/>
    <col min="12999" max="12999" width="11.5703125" style="45" bestFit="1" customWidth="1"/>
    <col min="13000" max="13000" width="11.42578125" style="45"/>
    <col min="13001" max="13001" width="11.5703125" style="45" bestFit="1" customWidth="1"/>
    <col min="13002" max="13002" width="11.42578125" style="45"/>
    <col min="13003" max="13003" width="11.5703125" style="45" bestFit="1" customWidth="1"/>
    <col min="13004" max="13004" width="11.42578125" style="45"/>
    <col min="13005" max="13005" width="11.5703125" style="45" bestFit="1" customWidth="1"/>
    <col min="13006" max="13006" width="11.42578125" style="45"/>
    <col min="13007" max="13007" width="11.5703125" style="45" bestFit="1" customWidth="1"/>
    <col min="13008" max="13008" width="11.42578125" style="45"/>
    <col min="13009" max="13009" width="11.5703125" style="45" bestFit="1" customWidth="1"/>
    <col min="13010" max="13010" width="11.42578125" style="45"/>
    <col min="13011" max="13011" width="11.5703125" style="45" bestFit="1" customWidth="1"/>
    <col min="13012" max="13012" width="11.42578125" style="45"/>
    <col min="13013" max="13013" width="11.5703125" style="45" bestFit="1" customWidth="1"/>
    <col min="13014" max="13014" width="11.42578125" style="45"/>
    <col min="13015" max="13015" width="11.5703125" style="45" bestFit="1" customWidth="1"/>
    <col min="13016" max="13016" width="11.42578125" style="45"/>
    <col min="13017" max="13017" width="11.5703125" style="45" bestFit="1" customWidth="1"/>
    <col min="13018" max="13018" width="11.42578125" style="45"/>
    <col min="13019" max="13019" width="11.5703125" style="45" bestFit="1" customWidth="1"/>
    <col min="13020" max="13020" width="11.42578125" style="45"/>
    <col min="13021" max="13021" width="11.5703125" style="45" bestFit="1" customWidth="1"/>
    <col min="13022" max="13022" width="11.42578125" style="45"/>
    <col min="13023" max="13023" width="11.5703125" style="45" bestFit="1" customWidth="1"/>
    <col min="13024" max="13024" width="11.42578125" style="45"/>
    <col min="13025" max="13025" width="11.5703125" style="45" bestFit="1" customWidth="1"/>
    <col min="13026" max="13026" width="11.42578125" style="45"/>
    <col min="13027" max="13027" width="11.5703125" style="45" bestFit="1" customWidth="1"/>
    <col min="13028" max="13028" width="11.42578125" style="45"/>
    <col min="13029" max="13029" width="11.5703125" style="45" bestFit="1" customWidth="1"/>
    <col min="13030" max="13030" width="11.42578125" style="45"/>
    <col min="13031" max="13031" width="11.5703125" style="45" bestFit="1" customWidth="1"/>
    <col min="13032" max="13032" width="11.42578125" style="45"/>
    <col min="13033" max="13033" width="11.5703125" style="45" bestFit="1" customWidth="1"/>
    <col min="13034" max="13034" width="11.42578125" style="45"/>
    <col min="13035" max="13035" width="11.5703125" style="45" bestFit="1" customWidth="1"/>
    <col min="13036" max="13036" width="11.42578125" style="45"/>
    <col min="13037" max="13037" width="11.5703125" style="45" bestFit="1" customWidth="1"/>
    <col min="13038" max="13038" width="11.42578125" style="45"/>
    <col min="13039" max="13039" width="11.5703125" style="45" bestFit="1" customWidth="1"/>
    <col min="13040" max="13040" width="11.42578125" style="45"/>
    <col min="13041" max="13041" width="11.5703125" style="45" bestFit="1" customWidth="1"/>
    <col min="13042" max="13042" width="11.42578125" style="45"/>
    <col min="13043" max="13043" width="11.5703125" style="45" bestFit="1" customWidth="1"/>
    <col min="13044" max="13044" width="11.42578125" style="45"/>
    <col min="13045" max="13045" width="11.5703125" style="45" bestFit="1" customWidth="1"/>
    <col min="13046" max="13046" width="11.42578125" style="45"/>
    <col min="13047" max="13047" width="11.5703125" style="45" bestFit="1" customWidth="1"/>
    <col min="13048" max="13048" width="11.42578125" style="45"/>
    <col min="13049" max="13049" width="11.5703125" style="45" bestFit="1" customWidth="1"/>
    <col min="13050" max="13050" width="11.42578125" style="45"/>
    <col min="13051" max="13051" width="11.5703125" style="45" bestFit="1" customWidth="1"/>
    <col min="13052" max="13052" width="11.42578125" style="45"/>
    <col min="13053" max="13053" width="11.5703125" style="45" bestFit="1" customWidth="1"/>
    <col min="13054" max="13054" width="11.42578125" style="45"/>
    <col min="13055" max="13055" width="11.5703125" style="45" bestFit="1" customWidth="1"/>
    <col min="13056" max="13056" width="11.42578125" style="45"/>
    <col min="13057" max="13057" width="11.5703125" style="45" bestFit="1" customWidth="1"/>
    <col min="13058" max="13058" width="11.42578125" style="45"/>
    <col min="13059" max="13059" width="11.5703125" style="45" bestFit="1" customWidth="1"/>
    <col min="13060" max="13060" width="11.42578125" style="45"/>
    <col min="13061" max="13061" width="11.5703125" style="45" bestFit="1" customWidth="1"/>
    <col min="13062" max="13062" width="11.42578125" style="45"/>
    <col min="13063" max="13063" width="11.5703125" style="45" bestFit="1" customWidth="1"/>
    <col min="13064" max="13064" width="11.42578125" style="45"/>
    <col min="13065" max="13065" width="11.5703125" style="45" bestFit="1" customWidth="1"/>
    <col min="13066" max="13066" width="11.42578125" style="45"/>
    <col min="13067" max="13067" width="11.5703125" style="45" bestFit="1" customWidth="1"/>
    <col min="13068" max="13068" width="11.42578125" style="45"/>
    <col min="13069" max="13069" width="11.5703125" style="45" bestFit="1" customWidth="1"/>
    <col min="13070" max="13070" width="11.42578125" style="45"/>
    <col min="13071" max="13071" width="11.5703125" style="45" bestFit="1" customWidth="1"/>
    <col min="13072" max="13072" width="11.42578125" style="45"/>
    <col min="13073" max="13073" width="11.5703125" style="45" bestFit="1" customWidth="1"/>
    <col min="13074" max="13074" width="11.42578125" style="45"/>
    <col min="13075" max="13075" width="11.5703125" style="45" bestFit="1" customWidth="1"/>
    <col min="13076" max="13076" width="11.42578125" style="45"/>
    <col min="13077" max="13077" width="11.5703125" style="45" bestFit="1" customWidth="1"/>
    <col min="13078" max="13078" width="11.42578125" style="45"/>
    <col min="13079" max="13079" width="11.5703125" style="45" bestFit="1" customWidth="1"/>
    <col min="13080" max="13080" width="11.42578125" style="45"/>
    <col min="13081" max="13081" width="11.5703125" style="45" bestFit="1" customWidth="1"/>
    <col min="13082" max="13082" width="11.42578125" style="45"/>
    <col min="13083" max="13083" width="11.5703125" style="45" bestFit="1" customWidth="1"/>
    <col min="13084" max="13084" width="11.42578125" style="45"/>
    <col min="13085" max="13085" width="11.5703125" style="45" bestFit="1" customWidth="1"/>
    <col min="13086" max="13086" width="11.42578125" style="45"/>
    <col min="13087" max="13087" width="11.5703125" style="45" bestFit="1" customWidth="1"/>
    <col min="13088" max="13088" width="11.42578125" style="45"/>
    <col min="13089" max="13089" width="11.5703125" style="45" bestFit="1" customWidth="1"/>
    <col min="13090" max="13090" width="11.42578125" style="45"/>
    <col min="13091" max="13091" width="11.5703125" style="45" bestFit="1" customWidth="1"/>
    <col min="13092" max="13092" width="11.42578125" style="45"/>
    <col min="13093" max="13093" width="11.5703125" style="45" bestFit="1" customWidth="1"/>
    <col min="13094" max="13094" width="11.42578125" style="45"/>
    <col min="13095" max="13095" width="11.5703125" style="45" bestFit="1" customWidth="1"/>
    <col min="13096" max="13096" width="11.42578125" style="45"/>
    <col min="13097" max="13097" width="11.5703125" style="45" bestFit="1" customWidth="1"/>
    <col min="13098" max="13098" width="11.42578125" style="45"/>
    <col min="13099" max="13099" width="11.5703125" style="45" bestFit="1" customWidth="1"/>
    <col min="13100" max="13100" width="11.42578125" style="45"/>
    <col min="13101" max="13101" width="11.5703125" style="45" bestFit="1" customWidth="1"/>
    <col min="13102" max="13102" width="11.42578125" style="45"/>
    <col min="13103" max="13103" width="11.5703125" style="45" bestFit="1" customWidth="1"/>
    <col min="13104" max="13104" width="11.42578125" style="45"/>
    <col min="13105" max="13105" width="11.5703125" style="45" bestFit="1" customWidth="1"/>
    <col min="13106" max="13106" width="11.42578125" style="45"/>
    <col min="13107" max="13107" width="11.5703125" style="45" bestFit="1" customWidth="1"/>
    <col min="13108" max="13108" width="11.42578125" style="45"/>
    <col min="13109" max="13109" width="11.5703125" style="45" bestFit="1" customWidth="1"/>
    <col min="13110" max="13110" width="11.42578125" style="45"/>
    <col min="13111" max="13111" width="11.5703125" style="45" bestFit="1" customWidth="1"/>
    <col min="13112" max="13112" width="11.42578125" style="45"/>
    <col min="13113" max="13113" width="11.5703125" style="45" bestFit="1" customWidth="1"/>
    <col min="13114" max="13114" width="11.42578125" style="45"/>
    <col min="13115" max="13115" width="11.5703125" style="45" bestFit="1" customWidth="1"/>
    <col min="13116" max="13116" width="11.42578125" style="45"/>
    <col min="13117" max="13117" width="11.5703125" style="45" bestFit="1" customWidth="1"/>
    <col min="13118" max="13118" width="11.42578125" style="45"/>
    <col min="13119" max="13119" width="11.5703125" style="45" bestFit="1" customWidth="1"/>
    <col min="13120" max="13120" width="11.42578125" style="45"/>
    <col min="13121" max="13121" width="11.5703125" style="45" bestFit="1" customWidth="1"/>
    <col min="13122" max="13122" width="11.42578125" style="45"/>
    <col min="13123" max="13123" width="11.5703125" style="45" bestFit="1" customWidth="1"/>
    <col min="13124" max="13124" width="11.42578125" style="45"/>
    <col min="13125" max="13125" width="11.5703125" style="45" bestFit="1" customWidth="1"/>
    <col min="13126" max="13126" width="11.42578125" style="45"/>
    <col min="13127" max="13127" width="11.5703125" style="45" bestFit="1" customWidth="1"/>
    <col min="13128" max="13128" width="11.42578125" style="45"/>
    <col min="13129" max="13129" width="11.5703125" style="45" bestFit="1" customWidth="1"/>
    <col min="13130" max="13130" width="11.42578125" style="45"/>
    <col min="13131" max="13131" width="11.5703125" style="45" bestFit="1" customWidth="1"/>
    <col min="13132" max="13132" width="11.42578125" style="45"/>
    <col min="13133" max="13133" width="11.5703125" style="45" bestFit="1" customWidth="1"/>
    <col min="13134" max="13134" width="11.42578125" style="45"/>
    <col min="13135" max="13135" width="11.5703125" style="45" bestFit="1" customWidth="1"/>
    <col min="13136" max="13136" width="11.42578125" style="45"/>
    <col min="13137" max="13137" width="11.5703125" style="45" bestFit="1" customWidth="1"/>
    <col min="13138" max="13138" width="11.42578125" style="45"/>
    <col min="13139" max="13139" width="11.5703125" style="45" bestFit="1" customWidth="1"/>
    <col min="13140" max="13140" width="11.42578125" style="45"/>
    <col min="13141" max="13141" width="11.5703125" style="45" bestFit="1" customWidth="1"/>
    <col min="13142" max="13142" width="11.42578125" style="45"/>
    <col min="13143" max="13143" width="11.5703125" style="45" bestFit="1" customWidth="1"/>
    <col min="13144" max="13144" width="11.42578125" style="45"/>
    <col min="13145" max="13145" width="11.5703125" style="45" bestFit="1" customWidth="1"/>
    <col min="13146" max="13146" width="11.42578125" style="45"/>
    <col min="13147" max="13147" width="11.5703125" style="45" bestFit="1" customWidth="1"/>
    <col min="13148" max="13148" width="11.42578125" style="45"/>
    <col min="13149" max="13149" width="11.5703125" style="45" bestFit="1" customWidth="1"/>
    <col min="13150" max="13150" width="11.42578125" style="45"/>
    <col min="13151" max="13151" width="11.5703125" style="45" bestFit="1" customWidth="1"/>
    <col min="13152" max="13152" width="11.42578125" style="45"/>
    <col min="13153" max="13153" width="11.5703125" style="45" bestFit="1" customWidth="1"/>
    <col min="13154" max="13154" width="11.42578125" style="45"/>
    <col min="13155" max="13155" width="11.5703125" style="45" bestFit="1" customWidth="1"/>
    <col min="13156" max="13156" width="11.42578125" style="45"/>
    <col min="13157" max="13157" width="11.5703125" style="45" bestFit="1" customWidth="1"/>
    <col min="13158" max="13158" width="11.42578125" style="45"/>
    <col min="13159" max="13159" width="11.5703125" style="45" bestFit="1" customWidth="1"/>
    <col min="13160" max="13160" width="11.42578125" style="45"/>
    <col min="13161" max="13161" width="11.5703125" style="45" bestFit="1" customWidth="1"/>
    <col min="13162" max="13162" width="11.42578125" style="45"/>
    <col min="13163" max="13163" width="11.5703125" style="45" bestFit="1" customWidth="1"/>
    <col min="13164" max="13164" width="11.42578125" style="45"/>
    <col min="13165" max="13165" width="11.5703125" style="45" bestFit="1" customWidth="1"/>
    <col min="13166" max="13166" width="11.42578125" style="45"/>
    <col min="13167" max="13167" width="11.5703125" style="45" bestFit="1" customWidth="1"/>
    <col min="13168" max="13168" width="11.42578125" style="45"/>
    <col min="13169" max="13169" width="11.5703125" style="45" bestFit="1" customWidth="1"/>
    <col min="13170" max="13170" width="11.42578125" style="45"/>
    <col min="13171" max="13171" width="11.5703125" style="45" bestFit="1" customWidth="1"/>
    <col min="13172" max="13172" width="11.42578125" style="45"/>
    <col min="13173" max="13173" width="11.5703125" style="45" bestFit="1" customWidth="1"/>
    <col min="13174" max="13174" width="11.42578125" style="45"/>
    <col min="13175" max="13175" width="11.5703125" style="45" bestFit="1" customWidth="1"/>
    <col min="13176" max="13176" width="11.42578125" style="45"/>
    <col min="13177" max="13177" width="11.5703125" style="45" bestFit="1" customWidth="1"/>
    <col min="13178" max="13178" width="11.42578125" style="45"/>
    <col min="13179" max="13179" width="11.5703125" style="45" bestFit="1" customWidth="1"/>
    <col min="13180" max="13180" width="11.42578125" style="45"/>
    <col min="13181" max="13181" width="11.5703125" style="45" bestFit="1" customWidth="1"/>
    <col min="13182" max="13182" width="11.42578125" style="45"/>
    <col min="13183" max="13183" width="11.5703125" style="45" bestFit="1" customWidth="1"/>
    <col min="13184" max="13184" width="11.42578125" style="45"/>
    <col min="13185" max="13185" width="11.5703125" style="45" bestFit="1" customWidth="1"/>
    <col min="13186" max="13186" width="11.42578125" style="45"/>
    <col min="13187" max="13187" width="11.5703125" style="45" bestFit="1" customWidth="1"/>
    <col min="13188" max="13188" width="11.42578125" style="45"/>
    <col min="13189" max="13189" width="11.5703125" style="45" bestFit="1" customWidth="1"/>
    <col min="13190" max="13190" width="11.42578125" style="45"/>
    <col min="13191" max="13191" width="11.5703125" style="45" bestFit="1" customWidth="1"/>
    <col min="13192" max="13192" width="11.42578125" style="45"/>
    <col min="13193" max="13193" width="11.5703125" style="45" bestFit="1" customWidth="1"/>
    <col min="13194" max="13194" width="11.42578125" style="45"/>
    <col min="13195" max="13195" width="11.5703125" style="45" bestFit="1" customWidth="1"/>
    <col min="13196" max="13196" width="11.42578125" style="45"/>
    <col min="13197" max="13197" width="11.5703125" style="45" bestFit="1" customWidth="1"/>
    <col min="13198" max="13198" width="11.42578125" style="45"/>
    <col min="13199" max="13199" width="11.5703125" style="45" bestFit="1" customWidth="1"/>
    <col min="13200" max="13200" width="11.42578125" style="45"/>
    <col min="13201" max="13201" width="11.5703125" style="45" bestFit="1" customWidth="1"/>
    <col min="13202" max="13202" width="11.42578125" style="45"/>
    <col min="13203" max="13203" width="11.5703125" style="45" bestFit="1" customWidth="1"/>
    <col min="13204" max="13204" width="11.42578125" style="45"/>
    <col min="13205" max="13205" width="11.5703125" style="45" bestFit="1" customWidth="1"/>
    <col min="13206" max="13206" width="11.42578125" style="45"/>
    <col min="13207" max="13207" width="11.5703125" style="45" bestFit="1" customWidth="1"/>
    <col min="13208" max="13208" width="11.42578125" style="45"/>
    <col min="13209" max="13209" width="11.5703125" style="45" bestFit="1" customWidth="1"/>
    <col min="13210" max="13210" width="11.42578125" style="45"/>
    <col min="13211" max="13211" width="11.5703125" style="45" bestFit="1" customWidth="1"/>
    <col min="13212" max="13212" width="11.42578125" style="45"/>
    <col min="13213" max="13213" width="11.5703125" style="45" bestFit="1" customWidth="1"/>
    <col min="13214" max="13214" width="11.42578125" style="45"/>
    <col min="13215" max="13215" width="11.5703125" style="45" bestFit="1" customWidth="1"/>
    <col min="13216" max="13216" width="11.42578125" style="45"/>
    <col min="13217" max="13217" width="11.5703125" style="45" bestFit="1" customWidth="1"/>
    <col min="13218" max="13218" width="11.42578125" style="45"/>
    <col min="13219" max="13219" width="11.5703125" style="45" bestFit="1" customWidth="1"/>
    <col min="13220" max="13220" width="11.42578125" style="45"/>
    <col min="13221" max="13221" width="11.5703125" style="45" bestFit="1" customWidth="1"/>
    <col min="13222" max="13222" width="11.42578125" style="45"/>
    <col min="13223" max="13223" width="11.5703125" style="45" bestFit="1" customWidth="1"/>
    <col min="13224" max="13224" width="11.42578125" style="45"/>
    <col min="13225" max="13225" width="11.5703125" style="45" bestFit="1" customWidth="1"/>
    <col min="13226" max="13226" width="11.42578125" style="45"/>
    <col min="13227" max="13227" width="11.5703125" style="45" bestFit="1" customWidth="1"/>
    <col min="13228" max="13228" width="11.42578125" style="45"/>
    <col min="13229" max="13229" width="11.5703125" style="45" bestFit="1" customWidth="1"/>
    <col min="13230" max="13230" width="11.42578125" style="45"/>
    <col min="13231" max="13231" width="11.5703125" style="45" bestFit="1" customWidth="1"/>
    <col min="13232" max="13232" width="11.42578125" style="45"/>
    <col min="13233" max="13233" width="11.5703125" style="45" bestFit="1" customWidth="1"/>
    <col min="13234" max="13234" width="11.42578125" style="45"/>
    <col min="13235" max="13235" width="11.5703125" style="45" bestFit="1" customWidth="1"/>
    <col min="13236" max="13236" width="11.42578125" style="45"/>
    <col min="13237" max="13237" width="11.5703125" style="45" bestFit="1" customWidth="1"/>
    <col min="13238" max="13238" width="11.42578125" style="45"/>
    <col min="13239" max="13239" width="11.5703125" style="45" bestFit="1" customWidth="1"/>
    <col min="13240" max="13240" width="11.42578125" style="45"/>
    <col min="13241" max="13241" width="11.5703125" style="45" bestFit="1" customWidth="1"/>
    <col min="13242" max="13242" width="11.42578125" style="45"/>
    <col min="13243" max="13243" width="11.5703125" style="45" bestFit="1" customWidth="1"/>
    <col min="13244" max="13244" width="11.42578125" style="45"/>
    <col min="13245" max="13245" width="11.5703125" style="45" bestFit="1" customWidth="1"/>
    <col min="13246" max="13246" width="11.42578125" style="45"/>
    <col min="13247" max="13247" width="11.5703125" style="45" bestFit="1" customWidth="1"/>
    <col min="13248" max="13248" width="11.42578125" style="45"/>
    <col min="13249" max="13249" width="11.5703125" style="45" bestFit="1" customWidth="1"/>
    <col min="13250" max="13250" width="11.42578125" style="45"/>
    <col min="13251" max="13251" width="11.5703125" style="45" bestFit="1" customWidth="1"/>
    <col min="13252" max="13252" width="11.42578125" style="45"/>
    <col min="13253" max="13253" width="11.5703125" style="45" bestFit="1" customWidth="1"/>
    <col min="13254" max="13254" width="11.42578125" style="45"/>
    <col min="13255" max="13255" width="11.5703125" style="45" bestFit="1" customWidth="1"/>
    <col min="13256" max="13256" width="11.42578125" style="45"/>
    <col min="13257" max="13257" width="11.5703125" style="45" bestFit="1" customWidth="1"/>
    <col min="13258" max="13258" width="11.42578125" style="45"/>
    <col min="13259" max="13259" width="11.5703125" style="45" bestFit="1" customWidth="1"/>
    <col min="13260" max="13260" width="11.42578125" style="45"/>
    <col min="13261" max="13261" width="11.5703125" style="45" bestFit="1" customWidth="1"/>
    <col min="13262" max="13262" width="11.42578125" style="45"/>
    <col min="13263" max="13263" width="11.5703125" style="45" bestFit="1" customWidth="1"/>
    <col min="13264" max="13264" width="11.42578125" style="45"/>
    <col min="13265" max="13265" width="11.5703125" style="45" bestFit="1" customWidth="1"/>
    <col min="13266" max="13266" width="11.42578125" style="45"/>
    <col min="13267" max="13267" width="11.5703125" style="45" bestFit="1" customWidth="1"/>
    <col min="13268" max="13268" width="11.42578125" style="45"/>
    <col min="13269" max="13269" width="11.5703125" style="45" bestFit="1" customWidth="1"/>
    <col min="13270" max="13270" width="11.42578125" style="45"/>
    <col min="13271" max="13271" width="11.5703125" style="45" bestFit="1" customWidth="1"/>
    <col min="13272" max="13272" width="11.42578125" style="45"/>
    <col min="13273" max="13273" width="11.5703125" style="45" bestFit="1" customWidth="1"/>
    <col min="13274" max="13274" width="11.42578125" style="45"/>
    <col min="13275" max="13275" width="11.5703125" style="45" bestFit="1" customWidth="1"/>
    <col min="13276" max="13276" width="11.42578125" style="45"/>
    <col min="13277" max="13277" width="11.5703125" style="45" bestFit="1" customWidth="1"/>
    <col min="13278" max="13278" width="11.42578125" style="45"/>
    <col min="13279" max="13279" width="11.5703125" style="45" bestFit="1" customWidth="1"/>
    <col min="13280" max="13280" width="11.42578125" style="45"/>
    <col min="13281" max="13281" width="11.5703125" style="45" bestFit="1" customWidth="1"/>
    <col min="13282" max="13282" width="11.42578125" style="45"/>
    <col min="13283" max="13283" width="11.5703125" style="45" bestFit="1" customWidth="1"/>
    <col min="13284" max="13284" width="11.42578125" style="45"/>
    <col min="13285" max="13285" width="11.5703125" style="45" bestFit="1" customWidth="1"/>
    <col min="13286" max="13286" width="11.42578125" style="45"/>
    <col min="13287" max="13287" width="11.5703125" style="45" bestFit="1" customWidth="1"/>
    <col min="13288" max="13288" width="11.42578125" style="45"/>
    <col min="13289" max="13289" width="11.5703125" style="45" bestFit="1" customWidth="1"/>
    <col min="13290" max="13290" width="11.42578125" style="45"/>
    <col min="13291" max="13291" width="11.5703125" style="45" bestFit="1" customWidth="1"/>
    <col min="13292" max="13292" width="11.42578125" style="45"/>
    <col min="13293" max="13293" width="11.5703125" style="45" bestFit="1" customWidth="1"/>
    <col min="13294" max="13294" width="11.42578125" style="45"/>
    <col min="13295" max="13295" width="11.5703125" style="45" bestFit="1" customWidth="1"/>
    <col min="13296" max="13296" width="11.42578125" style="45"/>
    <col min="13297" max="13297" width="11.5703125" style="45" bestFit="1" customWidth="1"/>
    <col min="13298" max="13298" width="11.42578125" style="45"/>
    <col min="13299" max="13299" width="11.5703125" style="45" bestFit="1" customWidth="1"/>
    <col min="13300" max="13300" width="11.42578125" style="45"/>
    <col min="13301" max="13301" width="11.5703125" style="45" bestFit="1" customWidth="1"/>
    <col min="13302" max="13302" width="11.42578125" style="45"/>
    <col min="13303" max="13303" width="11.5703125" style="45" bestFit="1" customWidth="1"/>
    <col min="13304" max="13304" width="11.42578125" style="45"/>
    <col min="13305" max="13305" width="11.5703125" style="45" bestFit="1" customWidth="1"/>
    <col min="13306" max="13306" width="11.42578125" style="45"/>
    <col min="13307" max="13307" width="11.5703125" style="45" bestFit="1" customWidth="1"/>
    <col min="13308" max="13308" width="11.42578125" style="45"/>
    <col min="13309" max="13309" width="11.5703125" style="45" bestFit="1" customWidth="1"/>
    <col min="13310" max="13310" width="11.42578125" style="45"/>
    <col min="13311" max="13311" width="11.5703125" style="45" bestFit="1" customWidth="1"/>
    <col min="13312" max="13312" width="11.42578125" style="45"/>
    <col min="13313" max="13313" width="11.5703125" style="45" bestFit="1" customWidth="1"/>
    <col min="13314" max="13314" width="11.42578125" style="45"/>
    <col min="13315" max="13315" width="11.5703125" style="45" bestFit="1" customWidth="1"/>
    <col min="13316" max="13316" width="11.42578125" style="45"/>
    <col min="13317" max="13317" width="11.5703125" style="45" bestFit="1" customWidth="1"/>
    <col min="13318" max="13318" width="11.42578125" style="45"/>
    <col min="13319" max="13319" width="11.5703125" style="45" bestFit="1" customWidth="1"/>
    <col min="13320" max="13320" width="11.42578125" style="45"/>
    <col min="13321" max="13321" width="11.5703125" style="45" bestFit="1" customWidth="1"/>
    <col min="13322" max="13322" width="11.42578125" style="45"/>
    <col min="13323" max="13323" width="11.5703125" style="45" bestFit="1" customWidth="1"/>
    <col min="13324" max="13324" width="11.42578125" style="45"/>
    <col min="13325" max="13325" width="11.5703125" style="45" bestFit="1" customWidth="1"/>
    <col min="13326" max="13326" width="11.42578125" style="45"/>
    <col min="13327" max="13327" width="11.5703125" style="45" bestFit="1" customWidth="1"/>
    <col min="13328" max="13328" width="11.42578125" style="45"/>
    <col min="13329" max="13329" width="11.5703125" style="45" bestFit="1" customWidth="1"/>
    <col min="13330" max="13330" width="11.42578125" style="45"/>
    <col min="13331" max="13331" width="11.5703125" style="45" bestFit="1" customWidth="1"/>
    <col min="13332" max="13332" width="11.42578125" style="45"/>
    <col min="13333" max="13333" width="11.5703125" style="45" bestFit="1" customWidth="1"/>
    <col min="13334" max="13334" width="11.42578125" style="45"/>
    <col min="13335" max="13335" width="11.5703125" style="45" bestFit="1" customWidth="1"/>
    <col min="13336" max="13336" width="11.42578125" style="45"/>
    <col min="13337" max="13337" width="11.5703125" style="45" bestFit="1" customWidth="1"/>
    <col min="13338" max="13338" width="11.42578125" style="45"/>
    <col min="13339" max="13339" width="11.5703125" style="45" bestFit="1" customWidth="1"/>
    <col min="13340" max="13340" width="11.42578125" style="45"/>
    <col min="13341" max="13341" width="11.5703125" style="45" bestFit="1" customWidth="1"/>
    <col min="13342" max="13342" width="11.42578125" style="45"/>
    <col min="13343" max="13343" width="11.5703125" style="45" bestFit="1" customWidth="1"/>
    <col min="13344" max="13344" width="11.42578125" style="45"/>
    <col min="13345" max="13345" width="11.5703125" style="45" bestFit="1" customWidth="1"/>
    <col min="13346" max="13346" width="11.42578125" style="45"/>
    <col min="13347" max="13347" width="11.5703125" style="45" bestFit="1" customWidth="1"/>
    <col min="13348" max="13348" width="11.42578125" style="45"/>
    <col min="13349" max="13349" width="11.5703125" style="45" bestFit="1" customWidth="1"/>
    <col min="13350" max="13350" width="11.42578125" style="45"/>
    <col min="13351" max="13351" width="11.5703125" style="45" bestFit="1" customWidth="1"/>
    <col min="13352" max="13352" width="11.42578125" style="45"/>
    <col min="13353" max="13353" width="11.5703125" style="45" bestFit="1" customWidth="1"/>
    <col min="13354" max="13354" width="11.42578125" style="45"/>
    <col min="13355" max="13355" width="11.5703125" style="45" bestFit="1" customWidth="1"/>
    <col min="13356" max="13356" width="11.42578125" style="45"/>
    <col min="13357" max="13357" width="11.5703125" style="45" bestFit="1" customWidth="1"/>
    <col min="13358" max="13358" width="11.42578125" style="45"/>
    <col min="13359" max="13359" width="11.5703125" style="45" bestFit="1" customWidth="1"/>
    <col min="13360" max="13360" width="11.42578125" style="45"/>
    <col min="13361" max="13361" width="11.5703125" style="45" bestFit="1" customWidth="1"/>
    <col min="13362" max="13362" width="11.42578125" style="45"/>
    <col min="13363" max="13363" width="11.5703125" style="45" bestFit="1" customWidth="1"/>
    <col min="13364" max="13364" width="11.42578125" style="45"/>
    <col min="13365" max="13365" width="11.5703125" style="45" bestFit="1" customWidth="1"/>
    <col min="13366" max="13366" width="11.42578125" style="45"/>
    <col min="13367" max="13367" width="11.5703125" style="45" bestFit="1" customWidth="1"/>
    <col min="13368" max="13368" width="11.42578125" style="45"/>
    <col min="13369" max="13369" width="11.5703125" style="45" bestFit="1" customWidth="1"/>
    <col min="13370" max="13370" width="11.42578125" style="45"/>
    <col min="13371" max="13371" width="11.5703125" style="45" bestFit="1" customWidth="1"/>
    <col min="13372" max="13372" width="11.42578125" style="45"/>
    <col min="13373" max="13373" width="11.5703125" style="45" bestFit="1" customWidth="1"/>
    <col min="13374" max="13374" width="11.42578125" style="45"/>
    <col min="13375" max="13375" width="11.5703125" style="45" bestFit="1" customWidth="1"/>
    <col min="13376" max="13376" width="11.42578125" style="45"/>
    <col min="13377" max="13377" width="11.5703125" style="45" bestFit="1" customWidth="1"/>
    <col min="13378" max="13378" width="11.42578125" style="45"/>
    <col min="13379" max="13379" width="11.5703125" style="45" bestFit="1" customWidth="1"/>
    <col min="13380" max="13380" width="11.42578125" style="45"/>
    <col min="13381" max="13381" width="11.5703125" style="45" bestFit="1" customWidth="1"/>
    <col min="13382" max="13382" width="11.42578125" style="45"/>
    <col min="13383" max="13383" width="11.5703125" style="45" bestFit="1" customWidth="1"/>
    <col min="13384" max="13384" width="11.42578125" style="45"/>
    <col min="13385" max="13385" width="11.5703125" style="45" bestFit="1" customWidth="1"/>
    <col min="13386" max="13386" width="11.42578125" style="45"/>
    <col min="13387" max="13387" width="11.5703125" style="45" bestFit="1" customWidth="1"/>
    <col min="13388" max="13388" width="11.42578125" style="45"/>
    <col min="13389" max="13389" width="11.5703125" style="45" bestFit="1" customWidth="1"/>
    <col min="13390" max="13390" width="11.42578125" style="45"/>
    <col min="13391" max="13391" width="11.5703125" style="45" bestFit="1" customWidth="1"/>
    <col min="13392" max="13392" width="11.42578125" style="45"/>
    <col min="13393" max="13393" width="11.5703125" style="45" bestFit="1" customWidth="1"/>
    <col min="13394" max="13394" width="11.42578125" style="45"/>
    <col min="13395" max="13395" width="11.5703125" style="45" bestFit="1" customWidth="1"/>
    <col min="13396" max="13396" width="11.42578125" style="45"/>
    <col min="13397" max="13397" width="11.5703125" style="45" bestFit="1" customWidth="1"/>
    <col min="13398" max="13398" width="11.42578125" style="45"/>
    <col min="13399" max="13399" width="11.5703125" style="45" bestFit="1" customWidth="1"/>
    <col min="13400" max="13400" width="11.42578125" style="45"/>
    <col min="13401" max="13401" width="11.5703125" style="45" bestFit="1" customWidth="1"/>
    <col min="13402" max="13402" width="11.42578125" style="45"/>
    <col min="13403" max="13403" width="11.5703125" style="45" bestFit="1" customWidth="1"/>
    <col min="13404" max="13404" width="11.42578125" style="45"/>
    <col min="13405" max="13405" width="11.5703125" style="45" bestFit="1" customWidth="1"/>
    <col min="13406" max="13406" width="11.42578125" style="45"/>
    <col min="13407" max="13407" width="11.5703125" style="45" bestFit="1" customWidth="1"/>
    <col min="13408" max="13408" width="11.42578125" style="45"/>
    <col min="13409" max="13409" width="11.5703125" style="45" bestFit="1" customWidth="1"/>
    <col min="13410" max="13410" width="11.42578125" style="45"/>
    <col min="13411" max="13411" width="11.5703125" style="45" bestFit="1" customWidth="1"/>
    <col min="13412" max="13412" width="11.42578125" style="45"/>
    <col min="13413" max="13413" width="11.5703125" style="45" bestFit="1" customWidth="1"/>
    <col min="13414" max="13414" width="11.42578125" style="45"/>
    <col min="13415" max="13415" width="11.5703125" style="45" bestFit="1" customWidth="1"/>
    <col min="13416" max="13416" width="11.42578125" style="45"/>
    <col min="13417" max="13417" width="11.5703125" style="45" bestFit="1" customWidth="1"/>
    <col min="13418" max="13418" width="11.42578125" style="45"/>
    <col min="13419" max="13419" width="11.5703125" style="45" bestFit="1" customWidth="1"/>
    <col min="13420" max="13420" width="11.42578125" style="45"/>
    <col min="13421" max="13421" width="11.5703125" style="45" bestFit="1" customWidth="1"/>
    <col min="13422" max="13422" width="11.42578125" style="45"/>
    <col min="13423" max="13423" width="11.5703125" style="45" bestFit="1" customWidth="1"/>
    <col min="13424" max="13424" width="11.42578125" style="45"/>
    <col min="13425" max="13425" width="11.5703125" style="45" bestFit="1" customWidth="1"/>
    <col min="13426" max="13426" width="11.42578125" style="45"/>
    <col min="13427" max="13427" width="11.5703125" style="45" bestFit="1" customWidth="1"/>
    <col min="13428" max="13428" width="11.42578125" style="45"/>
    <col min="13429" max="13429" width="11.5703125" style="45" bestFit="1" customWidth="1"/>
    <col min="13430" max="13430" width="11.42578125" style="45"/>
    <col min="13431" max="13431" width="11.5703125" style="45" bestFit="1" customWidth="1"/>
    <col min="13432" max="13432" width="11.42578125" style="45"/>
    <col min="13433" max="13433" width="11.5703125" style="45" bestFit="1" customWidth="1"/>
    <col min="13434" max="13434" width="11.42578125" style="45"/>
    <col min="13435" max="13435" width="11.5703125" style="45" bestFit="1" customWidth="1"/>
    <col min="13436" max="13436" width="11.42578125" style="45"/>
    <col min="13437" max="13437" width="11.5703125" style="45" bestFit="1" customWidth="1"/>
    <col min="13438" max="13438" width="11.42578125" style="45"/>
    <col min="13439" max="13439" width="11.5703125" style="45" bestFit="1" customWidth="1"/>
    <col min="13440" max="13440" width="11.42578125" style="45"/>
    <col min="13441" max="13441" width="11.5703125" style="45" bestFit="1" customWidth="1"/>
    <col min="13442" max="13442" width="11.42578125" style="45"/>
    <col min="13443" max="13443" width="11.5703125" style="45" bestFit="1" customWidth="1"/>
    <col min="13444" max="13444" width="11.42578125" style="45"/>
    <col min="13445" max="13445" width="11.5703125" style="45" bestFit="1" customWidth="1"/>
    <col min="13446" max="13446" width="11.42578125" style="45"/>
    <col min="13447" max="13447" width="11.5703125" style="45" bestFit="1" customWidth="1"/>
    <col min="13448" max="13448" width="11.42578125" style="45"/>
    <col min="13449" max="13449" width="11.5703125" style="45" bestFit="1" customWidth="1"/>
    <col min="13450" max="13450" width="11.42578125" style="45"/>
    <col min="13451" max="13451" width="11.5703125" style="45" bestFit="1" customWidth="1"/>
    <col min="13452" max="13452" width="11.42578125" style="45"/>
    <col min="13453" max="13453" width="11.5703125" style="45" bestFit="1" customWidth="1"/>
    <col min="13454" max="13454" width="11.42578125" style="45"/>
    <col min="13455" max="13455" width="11.5703125" style="45" bestFit="1" customWidth="1"/>
    <col min="13456" max="13456" width="11.42578125" style="45"/>
    <col min="13457" max="13457" width="11.5703125" style="45" bestFit="1" customWidth="1"/>
    <col min="13458" max="13458" width="11.42578125" style="45"/>
    <col min="13459" max="13459" width="11.5703125" style="45" bestFit="1" customWidth="1"/>
    <col min="13460" max="13460" width="11.42578125" style="45"/>
    <col min="13461" max="13461" width="11.5703125" style="45" bestFit="1" customWidth="1"/>
    <col min="13462" max="13462" width="11.42578125" style="45"/>
    <col min="13463" max="13463" width="11.5703125" style="45" bestFit="1" customWidth="1"/>
    <col min="13464" max="13464" width="11.42578125" style="45"/>
    <col min="13465" max="13465" width="11.5703125" style="45" bestFit="1" customWidth="1"/>
    <col min="13466" max="13466" width="11.42578125" style="45"/>
    <col min="13467" max="13467" width="11.5703125" style="45" bestFit="1" customWidth="1"/>
    <col min="13468" max="13468" width="11.42578125" style="45"/>
    <col min="13469" max="13469" width="11.5703125" style="45" bestFit="1" customWidth="1"/>
    <col min="13470" max="13470" width="11.42578125" style="45"/>
    <col min="13471" max="13471" width="11.5703125" style="45" bestFit="1" customWidth="1"/>
    <col min="13472" max="13472" width="11.42578125" style="45"/>
    <col min="13473" max="13473" width="11.5703125" style="45" bestFit="1" customWidth="1"/>
    <col min="13474" max="13474" width="11.42578125" style="45"/>
    <col min="13475" max="13475" width="11.5703125" style="45" bestFit="1" customWidth="1"/>
    <col min="13476" max="13476" width="11.42578125" style="45"/>
    <col min="13477" max="13477" width="11.5703125" style="45" bestFit="1" customWidth="1"/>
    <col min="13478" max="13478" width="11.42578125" style="45"/>
    <col min="13479" max="13479" width="11.5703125" style="45" bestFit="1" customWidth="1"/>
    <col min="13480" max="13480" width="11.42578125" style="45"/>
    <col min="13481" max="13481" width="11.5703125" style="45" bestFit="1" customWidth="1"/>
    <col min="13482" max="13482" width="11.42578125" style="45"/>
    <col min="13483" max="13483" width="11.5703125" style="45" bestFit="1" customWidth="1"/>
    <col min="13484" max="13484" width="11.42578125" style="45"/>
    <col min="13485" max="13485" width="11.5703125" style="45" bestFit="1" customWidth="1"/>
    <col min="13486" max="13486" width="11.42578125" style="45"/>
    <col min="13487" max="13487" width="11.5703125" style="45" bestFit="1" customWidth="1"/>
    <col min="13488" max="13488" width="11.42578125" style="45"/>
    <col min="13489" max="13489" width="11.5703125" style="45" bestFit="1" customWidth="1"/>
    <col min="13490" max="13490" width="11.42578125" style="45"/>
    <col min="13491" max="13491" width="11.5703125" style="45" bestFit="1" customWidth="1"/>
    <col min="13492" max="13492" width="11.42578125" style="45"/>
    <col min="13493" max="13493" width="11.5703125" style="45" bestFit="1" customWidth="1"/>
    <col min="13494" max="13494" width="11.42578125" style="45"/>
    <col min="13495" max="13495" width="11.5703125" style="45" bestFit="1" customWidth="1"/>
    <col min="13496" max="13496" width="11.42578125" style="45"/>
    <col min="13497" max="13497" width="11.5703125" style="45" bestFit="1" customWidth="1"/>
    <col min="13498" max="13498" width="11.42578125" style="45"/>
    <col min="13499" max="13499" width="11.5703125" style="45" bestFit="1" customWidth="1"/>
    <col min="13500" max="13500" width="11.42578125" style="45"/>
    <col min="13501" max="13501" width="11.5703125" style="45" bestFit="1" customWidth="1"/>
    <col min="13502" max="13502" width="11.42578125" style="45"/>
    <col min="13503" max="13503" width="11.5703125" style="45" bestFit="1" customWidth="1"/>
    <col min="13504" max="13504" width="11.42578125" style="45"/>
    <col min="13505" max="13505" width="11.5703125" style="45" bestFit="1" customWidth="1"/>
    <col min="13506" max="13506" width="11.42578125" style="45"/>
    <col min="13507" max="13507" width="11.5703125" style="45" bestFit="1" customWidth="1"/>
    <col min="13508" max="13508" width="11.42578125" style="45"/>
    <col min="13509" max="13509" width="11.5703125" style="45" bestFit="1" customWidth="1"/>
    <col min="13510" max="13510" width="11.42578125" style="45"/>
    <col min="13511" max="13511" width="11.5703125" style="45" bestFit="1" customWidth="1"/>
    <col min="13512" max="13512" width="11.42578125" style="45"/>
    <col min="13513" max="13513" width="11.5703125" style="45" bestFit="1" customWidth="1"/>
    <col min="13514" max="13514" width="11.42578125" style="45"/>
    <col min="13515" max="13515" width="11.5703125" style="45" bestFit="1" customWidth="1"/>
    <col min="13516" max="13516" width="11.42578125" style="45"/>
    <col min="13517" max="13517" width="11.5703125" style="45" bestFit="1" customWidth="1"/>
    <col min="13518" max="13518" width="11.42578125" style="45"/>
    <col min="13519" max="13519" width="11.5703125" style="45" bestFit="1" customWidth="1"/>
    <col min="13520" max="13520" width="11.42578125" style="45"/>
    <col min="13521" max="13521" width="11.5703125" style="45" bestFit="1" customWidth="1"/>
    <col min="13522" max="13522" width="11.42578125" style="45"/>
    <col min="13523" max="13523" width="11.5703125" style="45" bestFit="1" customWidth="1"/>
    <col min="13524" max="13524" width="11.42578125" style="45"/>
    <col min="13525" max="13525" width="11.5703125" style="45" bestFit="1" customWidth="1"/>
    <col min="13526" max="13526" width="11.42578125" style="45"/>
    <col min="13527" max="13527" width="11.5703125" style="45" bestFit="1" customWidth="1"/>
    <col min="13528" max="13528" width="11.42578125" style="45"/>
    <col min="13529" max="13529" width="11.5703125" style="45" bestFit="1" customWidth="1"/>
    <col min="13530" max="13530" width="11.42578125" style="45"/>
    <col min="13531" max="13531" width="11.5703125" style="45" bestFit="1" customWidth="1"/>
    <col min="13532" max="13532" width="11.42578125" style="45"/>
    <col min="13533" max="13533" width="11.5703125" style="45" bestFit="1" customWidth="1"/>
    <col min="13534" max="13534" width="11.42578125" style="45"/>
    <col min="13535" max="13535" width="11.5703125" style="45" bestFit="1" customWidth="1"/>
    <col min="13536" max="13536" width="11.42578125" style="45"/>
    <col min="13537" max="13537" width="11.5703125" style="45" bestFit="1" customWidth="1"/>
    <col min="13538" max="13538" width="11.42578125" style="45"/>
    <col min="13539" max="13539" width="11.5703125" style="45" bestFit="1" customWidth="1"/>
    <col min="13540" max="13540" width="11.42578125" style="45"/>
    <col min="13541" max="13541" width="11.5703125" style="45" bestFit="1" customWidth="1"/>
    <col min="13542" max="13542" width="11.42578125" style="45"/>
    <col min="13543" max="13543" width="11.5703125" style="45" bestFit="1" customWidth="1"/>
    <col min="13544" max="13544" width="11.42578125" style="45"/>
    <col min="13545" max="13545" width="11.5703125" style="45" bestFit="1" customWidth="1"/>
    <col min="13546" max="13546" width="11.42578125" style="45"/>
    <col min="13547" max="13547" width="11.5703125" style="45" bestFit="1" customWidth="1"/>
    <col min="13548" max="13548" width="11.42578125" style="45"/>
    <col min="13549" max="13549" width="11.5703125" style="45" bestFit="1" customWidth="1"/>
    <col min="13550" max="13550" width="11.42578125" style="45"/>
    <col min="13551" max="13551" width="11.5703125" style="45" bestFit="1" customWidth="1"/>
    <col min="13552" max="13552" width="11.42578125" style="45"/>
    <col min="13553" max="13553" width="11.5703125" style="45" bestFit="1" customWidth="1"/>
    <col min="13554" max="13554" width="11.42578125" style="45"/>
    <col min="13555" max="13555" width="11.5703125" style="45" bestFit="1" customWidth="1"/>
    <col min="13556" max="13556" width="11.42578125" style="45"/>
    <col min="13557" max="13557" width="11.5703125" style="45" bestFit="1" customWidth="1"/>
    <col min="13558" max="13558" width="11.42578125" style="45"/>
    <col min="13559" max="13559" width="11.5703125" style="45" bestFit="1" customWidth="1"/>
    <col min="13560" max="13560" width="11.42578125" style="45"/>
    <col min="13561" max="13561" width="11.5703125" style="45" bestFit="1" customWidth="1"/>
    <col min="13562" max="13562" width="11.42578125" style="45"/>
    <col min="13563" max="13563" width="11.5703125" style="45" bestFit="1" customWidth="1"/>
    <col min="13564" max="13564" width="11.42578125" style="45"/>
    <col min="13565" max="13565" width="11.5703125" style="45" bestFit="1" customWidth="1"/>
    <col min="13566" max="13566" width="11.42578125" style="45"/>
    <col min="13567" max="13567" width="11.5703125" style="45" bestFit="1" customWidth="1"/>
    <col min="13568" max="13568" width="11.42578125" style="45"/>
    <col min="13569" max="13569" width="11.5703125" style="45" bestFit="1" customWidth="1"/>
    <col min="13570" max="13570" width="11.42578125" style="45"/>
    <col min="13571" max="13571" width="11.5703125" style="45" bestFit="1" customWidth="1"/>
    <col min="13572" max="13572" width="11.42578125" style="45"/>
    <col min="13573" max="13573" width="11.5703125" style="45" bestFit="1" customWidth="1"/>
    <col min="13574" max="13574" width="11.42578125" style="45"/>
    <col min="13575" max="13575" width="11.5703125" style="45" bestFit="1" customWidth="1"/>
    <col min="13576" max="13576" width="11.42578125" style="45"/>
    <col min="13577" max="13577" width="11.5703125" style="45" bestFit="1" customWidth="1"/>
    <col min="13578" max="13578" width="11.42578125" style="45"/>
    <col min="13579" max="13579" width="11.5703125" style="45" bestFit="1" customWidth="1"/>
    <col min="13580" max="13580" width="11.42578125" style="45"/>
    <col min="13581" max="13581" width="11.5703125" style="45" bestFit="1" customWidth="1"/>
    <col min="13582" max="13582" width="11.42578125" style="45"/>
    <col min="13583" max="13583" width="11.5703125" style="45" bestFit="1" customWidth="1"/>
    <col min="13584" max="13584" width="11.42578125" style="45"/>
    <col min="13585" max="13585" width="11.5703125" style="45" bestFit="1" customWidth="1"/>
    <col min="13586" max="13586" width="11.42578125" style="45"/>
    <col min="13587" max="13587" width="11.5703125" style="45" bestFit="1" customWidth="1"/>
    <col min="13588" max="13588" width="11.42578125" style="45"/>
    <col min="13589" max="13589" width="11.5703125" style="45" bestFit="1" customWidth="1"/>
    <col min="13590" max="13590" width="11.42578125" style="45"/>
    <col min="13591" max="13591" width="11.5703125" style="45" bestFit="1" customWidth="1"/>
    <col min="13592" max="13592" width="11.42578125" style="45"/>
    <col min="13593" max="13593" width="11.5703125" style="45" bestFit="1" customWidth="1"/>
    <col min="13594" max="13594" width="11.42578125" style="45"/>
    <col min="13595" max="13595" width="11.5703125" style="45" bestFit="1" customWidth="1"/>
    <col min="13596" max="13596" width="11.42578125" style="45"/>
    <col min="13597" max="13597" width="11.5703125" style="45" bestFit="1" customWidth="1"/>
    <col min="13598" max="13598" width="11.42578125" style="45"/>
    <col min="13599" max="13599" width="11.5703125" style="45" bestFit="1" customWidth="1"/>
    <col min="13600" max="13600" width="11.42578125" style="45"/>
    <col min="13601" max="13601" width="11.5703125" style="45" bestFit="1" customWidth="1"/>
    <col min="13602" max="13602" width="11.42578125" style="45"/>
    <col min="13603" max="13603" width="11.5703125" style="45" bestFit="1" customWidth="1"/>
    <col min="13604" max="13604" width="11.42578125" style="45"/>
    <col min="13605" max="13605" width="11.5703125" style="45" bestFit="1" customWidth="1"/>
    <col min="13606" max="13606" width="11.42578125" style="45"/>
    <col min="13607" max="13607" width="11.5703125" style="45" bestFit="1" customWidth="1"/>
    <col min="13608" max="13608" width="11.42578125" style="45"/>
    <col min="13609" max="13609" width="11.5703125" style="45" bestFit="1" customWidth="1"/>
    <col min="13610" max="13610" width="11.42578125" style="45"/>
    <col min="13611" max="13611" width="11.5703125" style="45" bestFit="1" customWidth="1"/>
    <col min="13612" max="13612" width="11.42578125" style="45"/>
    <col min="13613" max="13613" width="11.5703125" style="45" bestFit="1" customWidth="1"/>
    <col min="13614" max="13614" width="11.42578125" style="45"/>
    <col min="13615" max="13615" width="11.5703125" style="45" bestFit="1" customWidth="1"/>
    <col min="13616" max="13616" width="11.42578125" style="45"/>
    <col min="13617" max="13617" width="11.5703125" style="45" bestFit="1" customWidth="1"/>
    <col min="13618" max="13618" width="11.42578125" style="45"/>
    <col min="13619" max="13619" width="11.5703125" style="45" bestFit="1" customWidth="1"/>
    <col min="13620" max="13620" width="11.42578125" style="45"/>
    <col min="13621" max="13621" width="11.5703125" style="45" bestFit="1" customWidth="1"/>
    <col min="13622" max="13622" width="11.42578125" style="45"/>
    <col min="13623" max="13623" width="11.5703125" style="45" bestFit="1" customWidth="1"/>
    <col min="13624" max="13624" width="11.42578125" style="45"/>
    <col min="13625" max="13625" width="11.5703125" style="45" bestFit="1" customWidth="1"/>
    <col min="13626" max="13626" width="11.42578125" style="45"/>
    <col min="13627" max="13627" width="11.5703125" style="45" bestFit="1" customWidth="1"/>
    <col min="13628" max="13628" width="11.42578125" style="45"/>
    <col min="13629" max="13629" width="11.5703125" style="45" bestFit="1" customWidth="1"/>
    <col min="13630" max="13630" width="11.42578125" style="45"/>
    <col min="13631" max="13631" width="11.5703125" style="45" bestFit="1" customWidth="1"/>
    <col min="13632" max="13632" width="11.42578125" style="45"/>
    <col min="13633" max="13633" width="11.5703125" style="45" bestFit="1" customWidth="1"/>
    <col min="13634" max="13634" width="11.42578125" style="45"/>
    <col min="13635" max="13635" width="11.5703125" style="45" bestFit="1" customWidth="1"/>
    <col min="13636" max="13636" width="11.42578125" style="45"/>
    <col min="13637" max="13637" width="11.5703125" style="45" bestFit="1" customWidth="1"/>
    <col min="13638" max="13638" width="11.42578125" style="45"/>
    <col min="13639" max="13639" width="11.5703125" style="45" bestFit="1" customWidth="1"/>
    <col min="13640" max="13640" width="11.42578125" style="45"/>
    <col min="13641" max="13641" width="11.5703125" style="45" bestFit="1" customWidth="1"/>
    <col min="13642" max="13642" width="11.42578125" style="45"/>
    <col min="13643" max="13643" width="11.5703125" style="45" bestFit="1" customWidth="1"/>
    <col min="13644" max="13644" width="11.42578125" style="45"/>
    <col min="13645" max="13645" width="11.5703125" style="45" bestFit="1" customWidth="1"/>
    <col min="13646" max="13646" width="11.42578125" style="45"/>
    <col min="13647" max="13647" width="11.5703125" style="45" bestFit="1" customWidth="1"/>
    <col min="13648" max="13648" width="11.42578125" style="45"/>
    <col min="13649" max="13649" width="11.5703125" style="45" bestFit="1" customWidth="1"/>
    <col min="13650" max="13650" width="11.42578125" style="45"/>
    <col min="13651" max="13651" width="11.5703125" style="45" bestFit="1" customWidth="1"/>
    <col min="13652" max="13652" width="11.42578125" style="45"/>
    <col min="13653" max="13653" width="11.5703125" style="45" bestFit="1" customWidth="1"/>
    <col min="13654" max="13654" width="11.42578125" style="45"/>
    <col min="13655" max="13655" width="11.5703125" style="45" bestFit="1" customWidth="1"/>
    <col min="13656" max="13656" width="11.42578125" style="45"/>
    <col min="13657" max="13657" width="11.5703125" style="45" bestFit="1" customWidth="1"/>
    <col min="13658" max="13658" width="11.42578125" style="45"/>
    <col min="13659" max="13659" width="11.5703125" style="45" bestFit="1" customWidth="1"/>
    <col min="13660" max="13660" width="11.42578125" style="45"/>
    <col min="13661" max="13661" width="11.5703125" style="45" bestFit="1" customWidth="1"/>
    <col min="13662" max="13662" width="11.42578125" style="45"/>
    <col min="13663" max="13663" width="11.5703125" style="45" bestFit="1" customWidth="1"/>
    <col min="13664" max="13664" width="11.42578125" style="45"/>
    <col min="13665" max="13665" width="11.5703125" style="45" bestFit="1" customWidth="1"/>
    <col min="13666" max="13666" width="11.42578125" style="45"/>
    <col min="13667" max="13667" width="11.5703125" style="45" bestFit="1" customWidth="1"/>
    <col min="13668" max="13668" width="11.42578125" style="45"/>
    <col min="13669" max="13669" width="11.5703125" style="45" bestFit="1" customWidth="1"/>
    <col min="13670" max="13670" width="11.42578125" style="45"/>
    <col min="13671" max="13671" width="11.5703125" style="45" bestFit="1" customWidth="1"/>
    <col min="13672" max="13672" width="11.42578125" style="45"/>
    <col min="13673" max="13673" width="11.5703125" style="45" bestFit="1" customWidth="1"/>
    <col min="13674" max="13674" width="11.42578125" style="45"/>
    <col min="13675" max="13675" width="11.5703125" style="45" bestFit="1" customWidth="1"/>
    <col min="13676" max="13676" width="11.42578125" style="45"/>
    <col min="13677" max="13677" width="11.5703125" style="45" bestFit="1" customWidth="1"/>
    <col min="13678" max="13678" width="11.42578125" style="45"/>
    <col min="13679" max="13679" width="11.5703125" style="45" bestFit="1" customWidth="1"/>
    <col min="13680" max="13680" width="11.42578125" style="45"/>
    <col min="13681" max="13681" width="11.5703125" style="45" bestFit="1" customWidth="1"/>
    <col min="13682" max="13682" width="11.42578125" style="45"/>
    <col min="13683" max="13683" width="11.5703125" style="45" bestFit="1" customWidth="1"/>
    <col min="13684" max="13684" width="11.42578125" style="45"/>
    <col min="13685" max="13685" width="11.5703125" style="45" bestFit="1" customWidth="1"/>
    <col min="13686" max="13686" width="11.42578125" style="45"/>
    <col min="13687" max="13687" width="11.5703125" style="45" bestFit="1" customWidth="1"/>
    <col min="13688" max="13688" width="11.42578125" style="45"/>
    <col min="13689" max="13689" width="11.5703125" style="45" bestFit="1" customWidth="1"/>
    <col min="13690" max="13690" width="11.42578125" style="45"/>
    <col min="13691" max="13691" width="11.5703125" style="45" bestFit="1" customWidth="1"/>
    <col min="13692" max="13692" width="11.42578125" style="45"/>
    <col min="13693" max="13693" width="11.5703125" style="45" bestFit="1" customWidth="1"/>
    <col min="13694" max="13694" width="11.42578125" style="45"/>
    <col min="13695" max="13695" width="11.5703125" style="45" bestFit="1" customWidth="1"/>
    <col min="13696" max="13696" width="11.42578125" style="45"/>
    <col min="13697" max="13697" width="11.5703125" style="45" bestFit="1" customWidth="1"/>
    <col min="13698" max="13698" width="11.42578125" style="45"/>
    <col min="13699" max="13699" width="11.5703125" style="45" bestFit="1" customWidth="1"/>
    <col min="13700" max="13700" width="11.42578125" style="45"/>
    <col min="13701" max="13701" width="11.5703125" style="45" bestFit="1" customWidth="1"/>
    <col min="13702" max="13702" width="11.42578125" style="45"/>
    <col min="13703" max="13703" width="11.5703125" style="45" bestFit="1" customWidth="1"/>
    <col min="13704" max="13704" width="11.42578125" style="45"/>
    <col min="13705" max="13705" width="11.5703125" style="45" bestFit="1" customWidth="1"/>
    <col min="13706" max="13706" width="11.42578125" style="45"/>
    <col min="13707" max="13707" width="11.5703125" style="45" bestFit="1" customWidth="1"/>
    <col min="13708" max="13708" width="11.42578125" style="45"/>
    <col min="13709" max="13709" width="11.5703125" style="45" bestFit="1" customWidth="1"/>
    <col min="13710" max="13710" width="11.42578125" style="45"/>
    <col min="13711" max="13711" width="11.5703125" style="45" bestFit="1" customWidth="1"/>
    <col min="13712" max="13712" width="11.42578125" style="45"/>
    <col min="13713" max="13713" width="11.5703125" style="45" bestFit="1" customWidth="1"/>
    <col min="13714" max="13714" width="11.42578125" style="45"/>
    <col min="13715" max="13715" width="11.5703125" style="45" bestFit="1" customWidth="1"/>
    <col min="13716" max="13716" width="11.42578125" style="45"/>
    <col min="13717" max="13717" width="11.5703125" style="45" bestFit="1" customWidth="1"/>
    <col min="13718" max="13718" width="11.42578125" style="45"/>
    <col min="13719" max="13719" width="11.5703125" style="45" bestFit="1" customWidth="1"/>
    <col min="13720" max="13720" width="11.42578125" style="45"/>
    <col min="13721" max="13721" width="11.5703125" style="45" bestFit="1" customWidth="1"/>
    <col min="13722" max="13722" width="11.42578125" style="45"/>
    <col min="13723" max="13723" width="11.5703125" style="45" bestFit="1" customWidth="1"/>
    <col min="13724" max="13724" width="11.42578125" style="45"/>
    <col min="13725" max="13725" width="11.5703125" style="45" bestFit="1" customWidth="1"/>
    <col min="13726" max="13726" width="11.42578125" style="45"/>
    <col min="13727" max="13727" width="11.5703125" style="45" bestFit="1" customWidth="1"/>
    <col min="13728" max="13728" width="11.42578125" style="45"/>
    <col min="13729" max="13729" width="11.5703125" style="45" bestFit="1" customWidth="1"/>
    <col min="13730" max="13730" width="11.42578125" style="45"/>
    <col min="13731" max="13731" width="11.5703125" style="45" bestFit="1" customWidth="1"/>
    <col min="13732" max="13732" width="11.42578125" style="45"/>
    <col min="13733" max="13733" width="11.5703125" style="45" bestFit="1" customWidth="1"/>
    <col min="13734" max="13734" width="11.42578125" style="45"/>
    <col min="13735" max="13735" width="11.5703125" style="45" bestFit="1" customWidth="1"/>
    <col min="13736" max="13736" width="11.42578125" style="45"/>
    <col min="13737" max="13737" width="11.5703125" style="45" bestFit="1" customWidth="1"/>
    <col min="13738" max="13738" width="11.42578125" style="45"/>
    <col min="13739" max="13739" width="11.5703125" style="45" bestFit="1" customWidth="1"/>
    <col min="13740" max="13740" width="11.42578125" style="45"/>
    <col min="13741" max="13741" width="11.5703125" style="45" bestFit="1" customWidth="1"/>
    <col min="13742" max="13742" width="11.42578125" style="45"/>
    <col min="13743" max="13743" width="11.5703125" style="45" bestFit="1" customWidth="1"/>
    <col min="13744" max="13744" width="11.42578125" style="45"/>
    <col min="13745" max="13745" width="11.5703125" style="45" bestFit="1" customWidth="1"/>
    <col min="13746" max="13746" width="11.42578125" style="45"/>
    <col min="13747" max="13747" width="11.5703125" style="45" bestFit="1" customWidth="1"/>
    <col min="13748" max="13748" width="11.42578125" style="45"/>
    <col min="13749" max="13749" width="11.5703125" style="45" bestFit="1" customWidth="1"/>
    <col min="13750" max="13750" width="11.42578125" style="45"/>
    <col min="13751" max="13751" width="11.5703125" style="45" bestFit="1" customWidth="1"/>
    <col min="13752" max="13752" width="11.42578125" style="45"/>
    <col min="13753" max="13753" width="11.5703125" style="45" bestFit="1" customWidth="1"/>
    <col min="13754" max="13754" width="11.42578125" style="45"/>
    <col min="13755" max="13755" width="11.5703125" style="45" bestFit="1" customWidth="1"/>
    <col min="13756" max="13756" width="11.42578125" style="45"/>
    <col min="13757" max="13757" width="11.5703125" style="45" bestFit="1" customWidth="1"/>
    <col min="13758" max="13758" width="11.42578125" style="45"/>
    <col min="13759" max="13759" width="11.5703125" style="45" bestFit="1" customWidth="1"/>
    <col min="13760" max="13760" width="11.42578125" style="45"/>
    <col min="13761" max="13761" width="11.5703125" style="45" bestFit="1" customWidth="1"/>
    <col min="13762" max="13762" width="11.42578125" style="45"/>
    <col min="13763" max="13763" width="11.5703125" style="45" bestFit="1" customWidth="1"/>
    <col min="13764" max="13764" width="11.42578125" style="45"/>
    <col min="13765" max="13765" width="11.5703125" style="45" bestFit="1" customWidth="1"/>
    <col min="13766" max="13766" width="11.42578125" style="45"/>
    <col min="13767" max="13767" width="11.5703125" style="45" bestFit="1" customWidth="1"/>
    <col min="13768" max="13768" width="11.42578125" style="45"/>
    <col min="13769" max="13769" width="11.5703125" style="45" bestFit="1" customWidth="1"/>
    <col min="13770" max="13770" width="11.42578125" style="45"/>
    <col min="13771" max="13771" width="11.5703125" style="45" bestFit="1" customWidth="1"/>
    <col min="13772" max="13772" width="11.42578125" style="45"/>
    <col min="13773" max="13773" width="11.5703125" style="45" bestFit="1" customWidth="1"/>
    <col min="13774" max="13774" width="11.42578125" style="45"/>
    <col min="13775" max="13775" width="11.5703125" style="45" bestFit="1" customWidth="1"/>
    <col min="13776" max="13776" width="11.42578125" style="45"/>
    <col min="13777" max="13777" width="11.5703125" style="45" bestFit="1" customWidth="1"/>
    <col min="13778" max="13778" width="11.42578125" style="45"/>
    <col min="13779" max="13779" width="11.5703125" style="45" bestFit="1" customWidth="1"/>
    <col min="13780" max="13780" width="11.42578125" style="45"/>
    <col min="13781" max="13781" width="11.5703125" style="45" bestFit="1" customWidth="1"/>
    <col min="13782" max="13782" width="11.42578125" style="45"/>
    <col min="13783" max="13783" width="11.5703125" style="45" bestFit="1" customWidth="1"/>
    <col min="13784" max="13784" width="11.42578125" style="45"/>
    <col min="13785" max="13785" width="11.5703125" style="45" bestFit="1" customWidth="1"/>
    <col min="13786" max="13786" width="11.42578125" style="45"/>
    <col min="13787" max="13787" width="11.5703125" style="45" bestFit="1" customWidth="1"/>
    <col min="13788" max="13788" width="11.42578125" style="45"/>
    <col min="13789" max="13789" width="11.5703125" style="45" bestFit="1" customWidth="1"/>
    <col min="13790" max="13790" width="11.42578125" style="45"/>
    <col min="13791" max="13791" width="11.5703125" style="45" bestFit="1" customWidth="1"/>
    <col min="13792" max="13792" width="11.42578125" style="45"/>
    <col min="13793" max="13793" width="11.5703125" style="45" bestFit="1" customWidth="1"/>
    <col min="13794" max="13794" width="11.42578125" style="45"/>
    <col min="13795" max="13795" width="11.5703125" style="45" bestFit="1" customWidth="1"/>
    <col min="13796" max="13796" width="11.42578125" style="45"/>
    <col min="13797" max="13797" width="11.5703125" style="45" bestFit="1" customWidth="1"/>
    <col min="13798" max="13798" width="11.42578125" style="45"/>
    <col min="13799" max="13799" width="11.5703125" style="45" bestFit="1" customWidth="1"/>
    <col min="13800" max="13800" width="11.42578125" style="45"/>
    <col min="13801" max="13801" width="11.5703125" style="45" bestFit="1" customWidth="1"/>
    <col min="13802" max="13802" width="11.42578125" style="45"/>
    <col min="13803" max="13803" width="11.5703125" style="45" bestFit="1" customWidth="1"/>
    <col min="13804" max="13804" width="11.42578125" style="45"/>
    <col min="13805" max="13805" width="11.5703125" style="45" bestFit="1" customWidth="1"/>
    <col min="13806" max="13806" width="11.42578125" style="45"/>
    <col min="13807" max="13807" width="11.5703125" style="45" bestFit="1" customWidth="1"/>
    <col min="13808" max="13808" width="11.42578125" style="45"/>
    <col min="13809" max="13809" width="11.5703125" style="45" bestFit="1" customWidth="1"/>
    <col min="13810" max="13810" width="11.42578125" style="45"/>
    <col min="13811" max="13811" width="11.5703125" style="45" bestFit="1" customWidth="1"/>
    <col min="13812" max="13812" width="11.42578125" style="45"/>
    <col min="13813" max="13813" width="11.5703125" style="45" bestFit="1" customWidth="1"/>
    <col min="13814" max="13814" width="11.42578125" style="45"/>
    <col min="13815" max="13815" width="11.5703125" style="45" bestFit="1" customWidth="1"/>
    <col min="13816" max="13816" width="11.42578125" style="45"/>
    <col min="13817" max="13817" width="11.5703125" style="45" bestFit="1" customWidth="1"/>
    <col min="13818" max="13818" width="11.42578125" style="45"/>
    <col min="13819" max="13819" width="11.5703125" style="45" bestFit="1" customWidth="1"/>
    <col min="13820" max="13820" width="11.42578125" style="45"/>
    <col min="13821" max="13821" width="11.5703125" style="45" bestFit="1" customWidth="1"/>
    <col min="13822" max="13822" width="11.42578125" style="45"/>
    <col min="13823" max="13823" width="11.5703125" style="45" bestFit="1" customWidth="1"/>
    <col min="13824" max="13824" width="11.42578125" style="45"/>
    <col min="13825" max="13825" width="11.5703125" style="45" bestFit="1" customWidth="1"/>
    <col min="13826" max="13826" width="11.42578125" style="45"/>
    <col min="13827" max="13827" width="11.5703125" style="45" bestFit="1" customWidth="1"/>
    <col min="13828" max="13828" width="11.42578125" style="45"/>
    <col min="13829" max="13829" width="11.5703125" style="45" bestFit="1" customWidth="1"/>
    <col min="13830" max="13830" width="11.42578125" style="45"/>
    <col min="13831" max="13831" width="11.5703125" style="45" bestFit="1" customWidth="1"/>
    <col min="13832" max="13832" width="11.42578125" style="45"/>
    <col min="13833" max="13833" width="11.5703125" style="45" bestFit="1" customWidth="1"/>
    <col min="13834" max="13834" width="11.42578125" style="45"/>
    <col min="13835" max="13835" width="11.5703125" style="45" bestFit="1" customWidth="1"/>
    <col min="13836" max="13836" width="11.42578125" style="45"/>
    <col min="13837" max="13837" width="11.5703125" style="45" bestFit="1" customWidth="1"/>
    <col min="13838" max="13838" width="11.42578125" style="45"/>
    <col min="13839" max="13839" width="11.5703125" style="45" bestFit="1" customWidth="1"/>
    <col min="13840" max="13840" width="11.42578125" style="45"/>
    <col min="13841" max="13841" width="11.5703125" style="45" bestFit="1" customWidth="1"/>
    <col min="13842" max="13842" width="11.42578125" style="45"/>
    <col min="13843" max="13843" width="11.5703125" style="45" bestFit="1" customWidth="1"/>
    <col min="13844" max="13844" width="11.42578125" style="45"/>
    <col min="13845" max="13845" width="11.5703125" style="45" bestFit="1" customWidth="1"/>
    <col min="13846" max="13846" width="11.42578125" style="45"/>
    <col min="13847" max="13847" width="11.5703125" style="45" bestFit="1" customWidth="1"/>
    <col min="13848" max="13848" width="11.42578125" style="45"/>
    <col min="13849" max="13849" width="11.5703125" style="45" bestFit="1" customWidth="1"/>
    <col min="13850" max="13850" width="11.42578125" style="45"/>
    <col min="13851" max="13851" width="11.5703125" style="45" bestFit="1" customWidth="1"/>
    <col min="13852" max="13852" width="11.42578125" style="45"/>
    <col min="13853" max="13853" width="11.5703125" style="45" bestFit="1" customWidth="1"/>
    <col min="13854" max="13854" width="11.42578125" style="45"/>
    <col min="13855" max="13855" width="11.5703125" style="45" bestFit="1" customWidth="1"/>
    <col min="13856" max="13856" width="11.42578125" style="45"/>
    <col min="13857" max="13857" width="11.5703125" style="45" bestFit="1" customWidth="1"/>
    <col min="13858" max="13858" width="11.42578125" style="45"/>
    <col min="13859" max="13859" width="11.5703125" style="45" bestFit="1" customWidth="1"/>
    <col min="13860" max="13860" width="11.42578125" style="45"/>
    <col min="13861" max="13861" width="11.5703125" style="45" bestFit="1" customWidth="1"/>
    <col min="13862" max="13862" width="11.42578125" style="45"/>
    <col min="13863" max="13863" width="11.5703125" style="45" bestFit="1" customWidth="1"/>
    <col min="13864" max="13864" width="11.42578125" style="45"/>
    <col min="13865" max="13865" width="11.5703125" style="45" bestFit="1" customWidth="1"/>
    <col min="13866" max="13866" width="11.42578125" style="45"/>
    <col min="13867" max="13867" width="11.5703125" style="45" bestFit="1" customWidth="1"/>
    <col min="13868" max="13868" width="11.42578125" style="45"/>
    <col min="13869" max="13869" width="11.5703125" style="45" bestFit="1" customWidth="1"/>
    <col min="13870" max="13870" width="11.42578125" style="45"/>
    <col min="13871" max="13871" width="11.5703125" style="45" bestFit="1" customWidth="1"/>
    <col min="13872" max="13872" width="11.42578125" style="45"/>
    <col min="13873" max="13873" width="11.5703125" style="45" bestFit="1" customWidth="1"/>
    <col min="13874" max="13874" width="11.42578125" style="45"/>
    <col min="13875" max="13875" width="11.5703125" style="45" bestFit="1" customWidth="1"/>
    <col min="13876" max="13876" width="11.42578125" style="45"/>
    <col min="13877" max="13877" width="11.5703125" style="45" bestFit="1" customWidth="1"/>
    <col min="13878" max="13878" width="11.42578125" style="45"/>
    <col min="13879" max="13879" width="11.5703125" style="45" bestFit="1" customWidth="1"/>
    <col min="13880" max="13880" width="11.42578125" style="45"/>
    <col min="13881" max="13881" width="11.5703125" style="45" bestFit="1" customWidth="1"/>
    <col min="13882" max="13882" width="11.42578125" style="45"/>
    <col min="13883" max="13883" width="11.5703125" style="45" bestFit="1" customWidth="1"/>
    <col min="13884" max="13884" width="11.42578125" style="45"/>
    <col min="13885" max="13885" width="11.5703125" style="45" bestFit="1" customWidth="1"/>
    <col min="13886" max="13886" width="11.42578125" style="45"/>
    <col min="13887" max="13887" width="11.5703125" style="45" bestFit="1" customWidth="1"/>
    <col min="13888" max="13888" width="11.42578125" style="45"/>
    <col min="13889" max="13889" width="11.5703125" style="45" bestFit="1" customWidth="1"/>
    <col min="13890" max="13890" width="11.42578125" style="45"/>
    <col min="13891" max="13891" width="11.5703125" style="45" bestFit="1" customWidth="1"/>
    <col min="13892" max="13892" width="11.42578125" style="45"/>
    <col min="13893" max="13893" width="11.5703125" style="45" bestFit="1" customWidth="1"/>
    <col min="13894" max="13894" width="11.42578125" style="45"/>
    <col min="13895" max="13895" width="11.5703125" style="45" bestFit="1" customWidth="1"/>
    <col min="13896" max="13896" width="11.42578125" style="45"/>
    <col min="13897" max="13897" width="11.5703125" style="45" bestFit="1" customWidth="1"/>
    <col min="13898" max="13898" width="11.42578125" style="45"/>
    <col min="13899" max="13899" width="11.5703125" style="45" bestFit="1" customWidth="1"/>
    <col min="13900" max="13900" width="11.42578125" style="45"/>
    <col min="13901" max="13901" width="11.5703125" style="45" bestFit="1" customWidth="1"/>
    <col min="13902" max="13902" width="11.42578125" style="45"/>
    <col min="13903" max="13903" width="11.5703125" style="45" bestFit="1" customWidth="1"/>
    <col min="13904" max="13904" width="11.42578125" style="45"/>
    <col min="13905" max="13905" width="11.5703125" style="45" bestFit="1" customWidth="1"/>
    <col min="13906" max="13906" width="11.42578125" style="45"/>
    <col min="13907" max="13907" width="11.5703125" style="45" bestFit="1" customWidth="1"/>
    <col min="13908" max="13908" width="11.42578125" style="45"/>
    <col min="13909" max="13909" width="11.5703125" style="45" bestFit="1" customWidth="1"/>
    <col min="13910" max="13910" width="11.42578125" style="45"/>
    <col min="13911" max="13911" width="11.5703125" style="45" bestFit="1" customWidth="1"/>
    <col min="13912" max="13912" width="11.42578125" style="45"/>
    <col min="13913" max="13913" width="11.5703125" style="45" bestFit="1" customWidth="1"/>
    <col min="13914" max="13914" width="11.42578125" style="45"/>
    <col min="13915" max="13915" width="11.5703125" style="45" bestFit="1" customWidth="1"/>
    <col min="13916" max="13916" width="11.42578125" style="45"/>
    <col min="13917" max="13917" width="11.5703125" style="45" bestFit="1" customWidth="1"/>
    <col min="13918" max="13918" width="11.42578125" style="45"/>
    <col min="13919" max="13919" width="11.5703125" style="45" bestFit="1" customWidth="1"/>
    <col min="13920" max="13920" width="11.42578125" style="45"/>
    <col min="13921" max="13921" width="11.5703125" style="45" bestFit="1" customWidth="1"/>
    <col min="13922" max="13922" width="11.42578125" style="45"/>
    <col min="13923" max="13923" width="11.5703125" style="45" bestFit="1" customWidth="1"/>
    <col min="13924" max="13924" width="11.42578125" style="45"/>
    <col min="13925" max="13925" width="11.5703125" style="45" bestFit="1" customWidth="1"/>
    <col min="13926" max="13926" width="11.42578125" style="45"/>
    <col min="13927" max="13927" width="11.5703125" style="45" bestFit="1" customWidth="1"/>
    <col min="13928" max="13928" width="11.42578125" style="45"/>
    <col min="13929" max="13929" width="11.5703125" style="45" bestFit="1" customWidth="1"/>
    <col min="13930" max="13930" width="11.42578125" style="45"/>
    <col min="13931" max="13931" width="11.5703125" style="45" bestFit="1" customWidth="1"/>
    <col min="13932" max="13932" width="11.42578125" style="45"/>
    <col min="13933" max="13933" width="11.5703125" style="45" bestFit="1" customWidth="1"/>
    <col min="13934" max="13934" width="11.42578125" style="45"/>
    <col min="13935" max="13935" width="11.5703125" style="45" bestFit="1" customWidth="1"/>
    <col min="13936" max="13936" width="11.42578125" style="45"/>
    <col min="13937" max="13937" width="11.5703125" style="45" bestFit="1" customWidth="1"/>
    <col min="13938" max="13938" width="11.42578125" style="45"/>
    <col min="13939" max="13939" width="11.5703125" style="45" bestFit="1" customWidth="1"/>
    <col min="13940" max="13940" width="11.42578125" style="45"/>
    <col min="13941" max="13941" width="11.5703125" style="45" bestFit="1" customWidth="1"/>
    <col min="13942" max="13942" width="11.42578125" style="45"/>
    <col min="13943" max="13943" width="11.5703125" style="45" bestFit="1" customWidth="1"/>
    <col min="13944" max="13944" width="11.42578125" style="45"/>
    <col min="13945" max="13945" width="11.5703125" style="45" bestFit="1" customWidth="1"/>
    <col min="13946" max="13946" width="11.42578125" style="45"/>
    <col min="13947" max="13947" width="11.5703125" style="45" bestFit="1" customWidth="1"/>
    <col min="13948" max="13948" width="11.42578125" style="45"/>
    <col min="13949" max="13949" width="11.5703125" style="45" bestFit="1" customWidth="1"/>
    <col min="13950" max="13950" width="11.42578125" style="45"/>
    <col min="13951" max="13951" width="11.5703125" style="45" bestFit="1" customWidth="1"/>
    <col min="13952" max="13952" width="11.42578125" style="45"/>
    <col min="13953" max="13953" width="11.5703125" style="45" bestFit="1" customWidth="1"/>
    <col min="13954" max="13954" width="11.42578125" style="45"/>
    <col min="13955" max="13955" width="11.5703125" style="45" bestFit="1" customWidth="1"/>
    <col min="13956" max="13956" width="11.42578125" style="45"/>
    <col min="13957" max="13957" width="11.5703125" style="45" bestFit="1" customWidth="1"/>
    <col min="13958" max="13958" width="11.42578125" style="45"/>
    <col min="13959" max="13959" width="11.5703125" style="45" bestFit="1" customWidth="1"/>
    <col min="13960" max="13960" width="11.42578125" style="45"/>
    <col min="13961" max="13961" width="11.5703125" style="45" bestFit="1" customWidth="1"/>
    <col min="13962" max="13962" width="11.42578125" style="45"/>
    <col min="13963" max="13963" width="11.5703125" style="45" bestFit="1" customWidth="1"/>
    <col min="13964" max="13964" width="11.42578125" style="45"/>
    <col min="13965" max="13965" width="11.5703125" style="45" bestFit="1" customWidth="1"/>
    <col min="13966" max="13966" width="11.42578125" style="45"/>
    <col min="13967" max="13967" width="11.5703125" style="45" bestFit="1" customWidth="1"/>
    <col min="13968" max="13968" width="11.42578125" style="45"/>
    <col min="13969" max="13969" width="11.5703125" style="45" bestFit="1" customWidth="1"/>
    <col min="13970" max="13970" width="11.42578125" style="45"/>
    <col min="13971" max="13971" width="11.5703125" style="45" bestFit="1" customWidth="1"/>
    <col min="13972" max="13972" width="11.42578125" style="45"/>
    <col min="13973" max="13973" width="11.5703125" style="45" bestFit="1" customWidth="1"/>
    <col min="13974" max="13974" width="11.42578125" style="45"/>
    <col min="13975" max="13975" width="11.5703125" style="45" bestFit="1" customWidth="1"/>
    <col min="13976" max="13976" width="11.42578125" style="45"/>
    <col min="13977" max="13977" width="11.5703125" style="45" bestFit="1" customWidth="1"/>
    <col min="13978" max="13978" width="11.42578125" style="45"/>
    <col min="13979" max="13979" width="11.5703125" style="45" bestFit="1" customWidth="1"/>
    <col min="13980" max="13980" width="11.42578125" style="45"/>
    <col min="13981" max="13981" width="11.5703125" style="45" bestFit="1" customWidth="1"/>
    <col min="13982" max="13982" width="11.42578125" style="45"/>
    <col min="13983" max="13983" width="11.5703125" style="45" bestFit="1" customWidth="1"/>
    <col min="13984" max="13984" width="11.42578125" style="45"/>
    <col min="13985" max="13985" width="11.5703125" style="45" bestFit="1" customWidth="1"/>
    <col min="13986" max="13986" width="11.42578125" style="45"/>
    <col min="13987" max="13987" width="11.5703125" style="45" bestFit="1" customWidth="1"/>
    <col min="13988" max="13988" width="11.42578125" style="45"/>
    <col min="13989" max="13989" width="11.5703125" style="45" bestFit="1" customWidth="1"/>
    <col min="13990" max="13990" width="11.42578125" style="45"/>
    <col min="13991" max="13991" width="11.5703125" style="45" bestFit="1" customWidth="1"/>
    <col min="13992" max="13992" width="11.42578125" style="45"/>
    <col min="13993" max="13993" width="11.5703125" style="45" bestFit="1" customWidth="1"/>
    <col min="13994" max="13994" width="11.42578125" style="45"/>
    <col min="13995" max="13995" width="11.5703125" style="45" bestFit="1" customWidth="1"/>
    <col min="13996" max="13996" width="11.42578125" style="45"/>
    <col min="13997" max="13997" width="11.5703125" style="45" bestFit="1" customWidth="1"/>
    <col min="13998" max="13998" width="11.42578125" style="45"/>
    <col min="13999" max="13999" width="11.5703125" style="45" bestFit="1" customWidth="1"/>
    <col min="14000" max="14000" width="11.42578125" style="45"/>
    <col min="14001" max="14001" width="11.5703125" style="45" bestFit="1" customWidth="1"/>
    <col min="14002" max="14002" width="11.42578125" style="45"/>
    <col min="14003" max="14003" width="11.5703125" style="45" bestFit="1" customWidth="1"/>
    <col min="14004" max="14004" width="11.42578125" style="45"/>
    <col min="14005" max="14005" width="11.5703125" style="45" bestFit="1" customWidth="1"/>
    <col min="14006" max="14006" width="11.42578125" style="45"/>
    <col min="14007" max="14007" width="11.5703125" style="45" bestFit="1" customWidth="1"/>
    <col min="14008" max="14008" width="11.42578125" style="45"/>
    <col min="14009" max="14009" width="11.5703125" style="45" bestFit="1" customWidth="1"/>
    <col min="14010" max="14010" width="11.42578125" style="45"/>
    <col min="14011" max="14011" width="11.5703125" style="45" bestFit="1" customWidth="1"/>
    <col min="14012" max="14012" width="11.42578125" style="45"/>
    <col min="14013" max="14013" width="11.5703125" style="45" bestFit="1" customWidth="1"/>
    <col min="14014" max="14014" width="11.42578125" style="45"/>
    <col min="14015" max="14015" width="11.5703125" style="45" bestFit="1" customWidth="1"/>
    <col min="14016" max="14016" width="11.42578125" style="45"/>
    <col min="14017" max="14017" width="11.5703125" style="45" bestFit="1" customWidth="1"/>
    <col min="14018" max="14018" width="11.42578125" style="45"/>
    <col min="14019" max="14019" width="11.5703125" style="45" bestFit="1" customWidth="1"/>
    <col min="14020" max="14020" width="11.42578125" style="45"/>
    <col min="14021" max="14021" width="11.5703125" style="45" bestFit="1" customWidth="1"/>
    <col min="14022" max="14022" width="11.42578125" style="45"/>
    <col min="14023" max="14023" width="11.5703125" style="45" bestFit="1" customWidth="1"/>
    <col min="14024" max="14024" width="11.42578125" style="45"/>
    <col min="14025" max="14025" width="11.5703125" style="45" bestFit="1" customWidth="1"/>
    <col min="14026" max="14026" width="11.42578125" style="45"/>
    <col min="14027" max="14027" width="11.5703125" style="45" bestFit="1" customWidth="1"/>
    <col min="14028" max="14028" width="11.42578125" style="45"/>
    <col min="14029" max="14029" width="11.5703125" style="45" bestFit="1" customWidth="1"/>
    <col min="14030" max="14030" width="11.42578125" style="45"/>
    <col min="14031" max="14031" width="11.5703125" style="45" bestFit="1" customWidth="1"/>
    <col min="14032" max="14032" width="11.42578125" style="45"/>
    <col min="14033" max="14033" width="11.5703125" style="45" bestFit="1" customWidth="1"/>
    <col min="14034" max="14034" width="11.42578125" style="45"/>
    <col min="14035" max="14035" width="11.5703125" style="45" bestFit="1" customWidth="1"/>
    <col min="14036" max="14036" width="11.42578125" style="45"/>
    <col min="14037" max="14037" width="11.5703125" style="45" bestFit="1" customWidth="1"/>
    <col min="14038" max="14038" width="11.42578125" style="45"/>
    <col min="14039" max="14039" width="11.5703125" style="45" bestFit="1" customWidth="1"/>
    <col min="14040" max="14040" width="11.42578125" style="45"/>
    <col min="14041" max="14041" width="11.5703125" style="45" bestFit="1" customWidth="1"/>
    <col min="14042" max="14042" width="11.42578125" style="45"/>
    <col min="14043" max="14043" width="11.5703125" style="45" bestFit="1" customWidth="1"/>
    <col min="14044" max="14044" width="11.42578125" style="45"/>
    <col min="14045" max="14045" width="11.5703125" style="45" bestFit="1" customWidth="1"/>
    <col min="14046" max="14046" width="11.42578125" style="45"/>
    <col min="14047" max="14047" width="11.5703125" style="45" bestFit="1" customWidth="1"/>
    <col min="14048" max="14048" width="11.42578125" style="45"/>
    <col min="14049" max="14049" width="11.5703125" style="45" bestFit="1" customWidth="1"/>
    <col min="14050" max="14050" width="11.42578125" style="45"/>
    <col min="14051" max="14051" width="11.5703125" style="45" bestFit="1" customWidth="1"/>
    <col min="14052" max="14052" width="11.42578125" style="45"/>
    <col min="14053" max="14053" width="11.5703125" style="45" bestFit="1" customWidth="1"/>
    <col min="14054" max="14054" width="11.42578125" style="45"/>
    <col min="14055" max="14055" width="11.5703125" style="45" bestFit="1" customWidth="1"/>
    <col min="14056" max="14056" width="11.42578125" style="45"/>
    <col min="14057" max="14057" width="11.5703125" style="45" bestFit="1" customWidth="1"/>
    <col min="14058" max="14058" width="11.42578125" style="45"/>
    <col min="14059" max="14059" width="11.5703125" style="45" bestFit="1" customWidth="1"/>
    <col min="14060" max="14060" width="11.42578125" style="45"/>
    <col min="14061" max="14061" width="11.5703125" style="45" bestFit="1" customWidth="1"/>
    <col min="14062" max="14062" width="11.42578125" style="45"/>
    <col min="14063" max="14063" width="11.5703125" style="45" bestFit="1" customWidth="1"/>
    <col min="14064" max="14064" width="11.42578125" style="45"/>
    <col min="14065" max="14065" width="11.5703125" style="45" bestFit="1" customWidth="1"/>
    <col min="14066" max="14066" width="11.42578125" style="45"/>
    <col min="14067" max="14067" width="11.5703125" style="45" bestFit="1" customWidth="1"/>
    <col min="14068" max="14068" width="11.42578125" style="45"/>
    <col min="14069" max="14069" width="11.5703125" style="45" bestFit="1" customWidth="1"/>
    <col min="14070" max="14070" width="11.42578125" style="45"/>
    <col min="14071" max="14071" width="11.5703125" style="45" bestFit="1" customWidth="1"/>
    <col min="14072" max="14072" width="11.42578125" style="45"/>
    <col min="14073" max="14073" width="11.5703125" style="45" bestFit="1" customWidth="1"/>
    <col min="14074" max="14074" width="11.42578125" style="45"/>
    <col min="14075" max="14075" width="11.5703125" style="45" bestFit="1" customWidth="1"/>
    <col min="14076" max="14076" width="11.42578125" style="45"/>
    <col min="14077" max="14077" width="11.5703125" style="45" bestFit="1" customWidth="1"/>
    <col min="14078" max="14078" width="11.42578125" style="45"/>
    <col min="14079" max="14079" width="11.5703125" style="45" bestFit="1" customWidth="1"/>
    <col min="14080" max="14080" width="11.42578125" style="45"/>
    <col min="14081" max="14081" width="11.5703125" style="45" bestFit="1" customWidth="1"/>
    <col min="14082" max="14082" width="11.42578125" style="45"/>
    <col min="14083" max="14083" width="11.5703125" style="45" bestFit="1" customWidth="1"/>
    <col min="14084" max="14084" width="11.42578125" style="45"/>
    <col min="14085" max="14085" width="11.5703125" style="45" bestFit="1" customWidth="1"/>
    <col min="14086" max="14086" width="11.42578125" style="45"/>
    <col min="14087" max="14087" width="11.5703125" style="45" bestFit="1" customWidth="1"/>
    <col min="14088" max="14088" width="11.42578125" style="45"/>
    <col min="14089" max="14089" width="11.5703125" style="45" bestFit="1" customWidth="1"/>
    <col min="14090" max="14090" width="11.42578125" style="45"/>
    <col min="14091" max="14091" width="11.5703125" style="45" bestFit="1" customWidth="1"/>
    <col min="14092" max="14092" width="11.42578125" style="45"/>
    <col min="14093" max="14093" width="11.5703125" style="45" bestFit="1" customWidth="1"/>
    <col min="14094" max="14094" width="11.42578125" style="45"/>
    <col min="14095" max="14095" width="11.5703125" style="45" bestFit="1" customWidth="1"/>
    <col min="14096" max="14096" width="11.42578125" style="45"/>
    <col min="14097" max="14097" width="11.5703125" style="45" bestFit="1" customWidth="1"/>
    <col min="14098" max="14098" width="11.42578125" style="45"/>
    <col min="14099" max="14099" width="11.5703125" style="45" bestFit="1" customWidth="1"/>
    <col min="14100" max="14100" width="11.42578125" style="45"/>
    <col min="14101" max="14101" width="11.5703125" style="45" bestFit="1" customWidth="1"/>
    <col min="14102" max="14102" width="11.42578125" style="45"/>
    <col min="14103" max="14103" width="11.5703125" style="45" bestFit="1" customWidth="1"/>
    <col min="14104" max="14104" width="11.42578125" style="45"/>
    <col min="14105" max="14105" width="11.5703125" style="45" bestFit="1" customWidth="1"/>
    <col min="14106" max="14106" width="11.42578125" style="45"/>
    <col min="14107" max="14107" width="11.5703125" style="45" bestFit="1" customWidth="1"/>
    <col min="14108" max="14108" width="11.42578125" style="45"/>
    <col min="14109" max="14109" width="11.5703125" style="45" bestFit="1" customWidth="1"/>
    <col min="14110" max="14110" width="11.42578125" style="45"/>
    <col min="14111" max="14111" width="11.5703125" style="45" bestFit="1" customWidth="1"/>
    <col min="14112" max="14112" width="11.42578125" style="45"/>
    <col min="14113" max="14113" width="11.5703125" style="45" bestFit="1" customWidth="1"/>
    <col min="14114" max="14114" width="11.42578125" style="45"/>
    <col min="14115" max="14115" width="11.5703125" style="45" bestFit="1" customWidth="1"/>
    <col min="14116" max="14116" width="11.42578125" style="45"/>
    <col min="14117" max="14117" width="11.5703125" style="45" bestFit="1" customWidth="1"/>
    <col min="14118" max="14118" width="11.42578125" style="45"/>
    <col min="14119" max="14119" width="11.5703125" style="45" bestFit="1" customWidth="1"/>
    <col min="14120" max="14120" width="11.42578125" style="45"/>
    <col min="14121" max="14121" width="11.5703125" style="45" bestFit="1" customWidth="1"/>
    <col min="14122" max="14122" width="11.42578125" style="45"/>
    <col min="14123" max="14123" width="11.5703125" style="45" bestFit="1" customWidth="1"/>
    <col min="14124" max="14124" width="11.42578125" style="45"/>
    <col min="14125" max="14125" width="11.5703125" style="45" bestFit="1" customWidth="1"/>
    <col min="14126" max="14126" width="11.42578125" style="45"/>
    <col min="14127" max="14127" width="11.5703125" style="45" bestFit="1" customWidth="1"/>
    <col min="14128" max="14128" width="11.42578125" style="45"/>
    <col min="14129" max="14129" width="11.5703125" style="45" bestFit="1" customWidth="1"/>
    <col min="14130" max="14130" width="11.42578125" style="45"/>
    <col min="14131" max="14131" width="11.5703125" style="45" bestFit="1" customWidth="1"/>
    <col min="14132" max="14132" width="11.42578125" style="45"/>
    <col min="14133" max="14133" width="11.5703125" style="45" bestFit="1" customWidth="1"/>
    <col min="14134" max="14134" width="11.42578125" style="45"/>
    <col min="14135" max="14135" width="11.5703125" style="45" bestFit="1" customWidth="1"/>
    <col min="14136" max="14136" width="11.42578125" style="45"/>
    <col min="14137" max="14137" width="11.5703125" style="45" bestFit="1" customWidth="1"/>
    <col min="14138" max="14138" width="11.42578125" style="45"/>
    <col min="14139" max="14139" width="11.5703125" style="45" bestFit="1" customWidth="1"/>
    <col min="14140" max="14140" width="11.42578125" style="45"/>
    <col min="14141" max="14141" width="11.5703125" style="45" bestFit="1" customWidth="1"/>
    <col min="14142" max="14142" width="11.42578125" style="45"/>
    <col min="14143" max="14143" width="11.5703125" style="45" bestFit="1" customWidth="1"/>
    <col min="14144" max="14144" width="11.42578125" style="45"/>
    <col min="14145" max="14145" width="11.5703125" style="45" bestFit="1" customWidth="1"/>
    <col min="14146" max="14146" width="11.42578125" style="45"/>
    <col min="14147" max="14147" width="11.5703125" style="45" bestFit="1" customWidth="1"/>
    <col min="14148" max="14148" width="11.42578125" style="45"/>
    <col min="14149" max="14149" width="11.5703125" style="45" bestFit="1" customWidth="1"/>
    <col min="14150" max="14150" width="11.42578125" style="45"/>
    <col min="14151" max="14151" width="11.5703125" style="45" bestFit="1" customWidth="1"/>
    <col min="14152" max="14152" width="11.42578125" style="45"/>
    <col min="14153" max="14153" width="11.5703125" style="45" bestFit="1" customWidth="1"/>
    <col min="14154" max="14154" width="11.42578125" style="45"/>
    <col min="14155" max="14155" width="11.5703125" style="45" bestFit="1" customWidth="1"/>
    <col min="14156" max="14156" width="11.42578125" style="45"/>
    <col min="14157" max="14157" width="11.5703125" style="45" bestFit="1" customWidth="1"/>
    <col min="14158" max="14158" width="11.42578125" style="45"/>
    <col min="14159" max="14159" width="11.5703125" style="45" bestFit="1" customWidth="1"/>
    <col min="14160" max="14160" width="11.42578125" style="45"/>
    <col min="14161" max="14161" width="11.5703125" style="45" bestFit="1" customWidth="1"/>
    <col min="14162" max="14162" width="11.42578125" style="45"/>
    <col min="14163" max="14163" width="11.5703125" style="45" bestFit="1" customWidth="1"/>
    <col min="14164" max="14164" width="11.42578125" style="45"/>
    <col min="14165" max="14165" width="11.5703125" style="45" bestFit="1" customWidth="1"/>
    <col min="14166" max="14166" width="11.42578125" style="45"/>
    <col min="14167" max="14167" width="11.5703125" style="45" bestFit="1" customWidth="1"/>
    <col min="14168" max="14168" width="11.42578125" style="45"/>
    <col min="14169" max="14169" width="11.5703125" style="45" bestFit="1" customWidth="1"/>
    <col min="14170" max="14170" width="11.42578125" style="45"/>
    <col min="14171" max="14171" width="11.5703125" style="45" bestFit="1" customWidth="1"/>
    <col min="14172" max="14172" width="11.42578125" style="45"/>
    <col min="14173" max="14173" width="11.5703125" style="45" bestFit="1" customWidth="1"/>
    <col min="14174" max="14174" width="11.42578125" style="45"/>
    <col min="14175" max="14175" width="11.5703125" style="45" bestFit="1" customWidth="1"/>
    <col min="14176" max="14176" width="11.42578125" style="45"/>
    <col min="14177" max="14177" width="11.5703125" style="45" bestFit="1" customWidth="1"/>
    <col min="14178" max="14178" width="11.42578125" style="45"/>
    <col min="14179" max="14179" width="11.5703125" style="45" bestFit="1" customWidth="1"/>
    <col min="14180" max="14180" width="11.42578125" style="45"/>
    <col min="14181" max="14181" width="11.5703125" style="45" bestFit="1" customWidth="1"/>
    <col min="14182" max="14182" width="11.42578125" style="45"/>
    <col min="14183" max="14183" width="11.5703125" style="45" bestFit="1" customWidth="1"/>
    <col min="14184" max="14184" width="11.42578125" style="45"/>
    <col min="14185" max="14185" width="11.5703125" style="45" bestFit="1" customWidth="1"/>
    <col min="14186" max="14186" width="11.42578125" style="45"/>
    <col min="14187" max="14187" width="11.5703125" style="45" bestFit="1" customWidth="1"/>
    <col min="14188" max="14188" width="11.42578125" style="45"/>
    <col min="14189" max="14189" width="11.5703125" style="45" bestFit="1" customWidth="1"/>
    <col min="14190" max="14190" width="11.42578125" style="45"/>
    <col min="14191" max="14191" width="11.5703125" style="45" bestFit="1" customWidth="1"/>
    <col min="14192" max="14192" width="11.42578125" style="45"/>
    <col min="14193" max="14193" width="11.5703125" style="45" bestFit="1" customWidth="1"/>
    <col min="14194" max="14194" width="11.42578125" style="45"/>
    <col min="14195" max="14195" width="11.5703125" style="45" bestFit="1" customWidth="1"/>
    <col min="14196" max="14196" width="11.42578125" style="45"/>
    <col min="14197" max="14197" width="11.5703125" style="45" bestFit="1" customWidth="1"/>
    <col min="14198" max="14198" width="11.42578125" style="45"/>
    <col min="14199" max="14199" width="11.5703125" style="45" bestFit="1" customWidth="1"/>
    <col min="14200" max="14200" width="11.42578125" style="45"/>
    <col min="14201" max="14201" width="11.5703125" style="45" bestFit="1" customWidth="1"/>
    <col min="14202" max="14202" width="11.42578125" style="45"/>
    <col min="14203" max="14203" width="11.5703125" style="45" bestFit="1" customWidth="1"/>
    <col min="14204" max="14204" width="11.42578125" style="45"/>
    <col min="14205" max="14205" width="11.5703125" style="45" bestFit="1" customWidth="1"/>
    <col min="14206" max="14206" width="11.42578125" style="45"/>
    <col min="14207" max="14207" width="11.5703125" style="45" bestFit="1" customWidth="1"/>
    <col min="14208" max="14208" width="11.42578125" style="45"/>
    <col min="14209" max="14209" width="11.5703125" style="45" bestFit="1" customWidth="1"/>
    <col min="14210" max="14210" width="11.42578125" style="45"/>
    <col min="14211" max="14211" width="11.5703125" style="45" bestFit="1" customWidth="1"/>
    <col min="14212" max="14212" width="11.42578125" style="45"/>
    <col min="14213" max="14213" width="11.5703125" style="45" bestFit="1" customWidth="1"/>
    <col min="14214" max="14214" width="11.42578125" style="45"/>
    <col min="14215" max="14215" width="11.5703125" style="45" bestFit="1" customWidth="1"/>
    <col min="14216" max="14216" width="11.42578125" style="45"/>
    <col min="14217" max="14217" width="11.5703125" style="45" bestFit="1" customWidth="1"/>
    <col min="14218" max="14218" width="11.42578125" style="45"/>
    <col min="14219" max="14219" width="11.5703125" style="45" bestFit="1" customWidth="1"/>
    <col min="14220" max="14220" width="11.42578125" style="45"/>
    <col min="14221" max="14221" width="11.5703125" style="45" bestFit="1" customWidth="1"/>
    <col min="14222" max="14222" width="11.42578125" style="45"/>
    <col min="14223" max="14223" width="11.5703125" style="45" bestFit="1" customWidth="1"/>
    <col min="14224" max="14224" width="11.42578125" style="45"/>
    <col min="14225" max="14225" width="11.5703125" style="45" bestFit="1" customWidth="1"/>
    <col min="14226" max="14226" width="11.42578125" style="45"/>
    <col min="14227" max="14227" width="11.5703125" style="45" bestFit="1" customWidth="1"/>
    <col min="14228" max="14228" width="11.42578125" style="45"/>
    <col min="14229" max="14229" width="11.5703125" style="45" bestFit="1" customWidth="1"/>
    <col min="14230" max="14230" width="11.42578125" style="45"/>
    <col min="14231" max="14231" width="11.5703125" style="45" bestFit="1" customWidth="1"/>
    <col min="14232" max="14232" width="11.42578125" style="45"/>
    <col min="14233" max="14233" width="11.5703125" style="45" bestFit="1" customWidth="1"/>
    <col min="14234" max="14234" width="11.42578125" style="45"/>
    <col min="14235" max="14235" width="11.5703125" style="45" bestFit="1" customWidth="1"/>
    <col min="14236" max="14236" width="11.42578125" style="45"/>
    <col min="14237" max="14237" width="11.5703125" style="45" bestFit="1" customWidth="1"/>
    <col min="14238" max="14238" width="11.42578125" style="45"/>
    <col min="14239" max="14239" width="11.5703125" style="45" bestFit="1" customWidth="1"/>
    <col min="14240" max="14240" width="11.42578125" style="45"/>
    <col min="14241" max="14241" width="11.5703125" style="45" bestFit="1" customWidth="1"/>
    <col min="14242" max="14242" width="11.42578125" style="45"/>
    <col min="14243" max="14243" width="11.5703125" style="45" bestFit="1" customWidth="1"/>
    <col min="14244" max="14244" width="11.42578125" style="45"/>
    <col min="14245" max="14245" width="11.5703125" style="45" bestFit="1" customWidth="1"/>
    <col min="14246" max="14246" width="11.42578125" style="45"/>
    <col min="14247" max="14247" width="11.5703125" style="45" bestFit="1" customWidth="1"/>
    <col min="14248" max="14248" width="11.42578125" style="45"/>
    <col min="14249" max="14249" width="11.5703125" style="45" bestFit="1" customWidth="1"/>
    <col min="14250" max="14250" width="11.42578125" style="45"/>
    <col min="14251" max="14251" width="11.5703125" style="45" bestFit="1" customWidth="1"/>
    <col min="14252" max="14252" width="11.42578125" style="45"/>
    <col min="14253" max="14253" width="11.5703125" style="45" bestFit="1" customWidth="1"/>
    <col min="14254" max="14254" width="11.42578125" style="45"/>
    <col min="14255" max="14255" width="11.5703125" style="45" bestFit="1" customWidth="1"/>
    <col min="14256" max="14256" width="11.42578125" style="45"/>
    <col min="14257" max="14257" width="11.5703125" style="45" bestFit="1" customWidth="1"/>
    <col min="14258" max="14258" width="11.42578125" style="45"/>
    <col min="14259" max="14259" width="11.5703125" style="45" bestFit="1" customWidth="1"/>
    <col min="14260" max="14260" width="11.42578125" style="45"/>
    <col min="14261" max="14261" width="11.5703125" style="45" bestFit="1" customWidth="1"/>
    <col min="14262" max="14262" width="11.42578125" style="45"/>
    <col min="14263" max="14263" width="11.5703125" style="45" bestFit="1" customWidth="1"/>
    <col min="14264" max="14264" width="11.42578125" style="45"/>
    <col min="14265" max="14265" width="11.5703125" style="45" bestFit="1" customWidth="1"/>
    <col min="14266" max="14266" width="11.42578125" style="45"/>
    <col min="14267" max="14267" width="11.5703125" style="45" bestFit="1" customWidth="1"/>
    <col min="14268" max="14268" width="11.42578125" style="45"/>
    <col min="14269" max="14269" width="11.5703125" style="45" bestFit="1" customWidth="1"/>
    <col min="14270" max="14270" width="11.42578125" style="45"/>
    <col min="14271" max="14271" width="11.5703125" style="45" bestFit="1" customWidth="1"/>
    <col min="14272" max="14272" width="11.42578125" style="45"/>
    <col min="14273" max="14273" width="11.5703125" style="45" bestFit="1" customWidth="1"/>
    <col min="14274" max="14274" width="11.42578125" style="45"/>
    <col min="14275" max="14275" width="11.5703125" style="45" bestFit="1" customWidth="1"/>
    <col min="14276" max="14276" width="11.42578125" style="45"/>
    <col min="14277" max="14277" width="11.5703125" style="45" bestFit="1" customWidth="1"/>
    <col min="14278" max="14278" width="11.42578125" style="45"/>
    <col min="14279" max="14279" width="11.5703125" style="45" bestFit="1" customWidth="1"/>
    <col min="14280" max="14280" width="11.42578125" style="45"/>
    <col min="14281" max="14281" width="11.5703125" style="45" bestFit="1" customWidth="1"/>
    <col min="14282" max="14282" width="11.42578125" style="45"/>
    <col min="14283" max="14283" width="11.5703125" style="45" bestFit="1" customWidth="1"/>
    <col min="14284" max="14284" width="11.42578125" style="45"/>
    <col min="14285" max="14285" width="11.5703125" style="45" bestFit="1" customWidth="1"/>
    <col min="14286" max="14286" width="11.42578125" style="45"/>
    <col min="14287" max="14287" width="11.5703125" style="45" bestFit="1" customWidth="1"/>
    <col min="14288" max="14288" width="11.42578125" style="45"/>
    <col min="14289" max="14289" width="11.5703125" style="45" bestFit="1" customWidth="1"/>
    <col min="14290" max="14290" width="11.42578125" style="45"/>
    <col min="14291" max="14291" width="11.5703125" style="45" bestFit="1" customWidth="1"/>
    <col min="14292" max="14292" width="11.42578125" style="45"/>
    <col min="14293" max="14293" width="11.5703125" style="45" bestFit="1" customWidth="1"/>
    <col min="14294" max="14294" width="11.42578125" style="45"/>
    <col min="14295" max="14295" width="11.5703125" style="45" bestFit="1" customWidth="1"/>
    <col min="14296" max="14296" width="11.42578125" style="45"/>
    <col min="14297" max="14297" width="11.5703125" style="45" bestFit="1" customWidth="1"/>
    <col min="14298" max="14298" width="11.42578125" style="45"/>
    <col min="14299" max="14299" width="11.5703125" style="45" bestFit="1" customWidth="1"/>
    <col min="14300" max="14300" width="11.42578125" style="45"/>
    <col min="14301" max="14301" width="11.5703125" style="45" bestFit="1" customWidth="1"/>
    <col min="14302" max="14302" width="11.42578125" style="45"/>
    <col min="14303" max="14303" width="11.5703125" style="45" bestFit="1" customWidth="1"/>
    <col min="14304" max="14304" width="11.42578125" style="45"/>
    <col min="14305" max="14305" width="11.5703125" style="45" bestFit="1" customWidth="1"/>
    <col min="14306" max="14306" width="11.42578125" style="45"/>
    <col min="14307" max="14307" width="11.5703125" style="45" bestFit="1" customWidth="1"/>
    <col min="14308" max="14308" width="11.42578125" style="45"/>
    <col min="14309" max="14309" width="11.5703125" style="45" bestFit="1" customWidth="1"/>
    <col min="14310" max="14310" width="11.42578125" style="45"/>
    <col min="14311" max="14311" width="11.5703125" style="45" bestFit="1" customWidth="1"/>
    <col min="14312" max="14312" width="11.42578125" style="45"/>
    <col min="14313" max="14313" width="11.5703125" style="45" bestFit="1" customWidth="1"/>
    <col min="14314" max="14314" width="11.42578125" style="45"/>
    <col min="14315" max="14315" width="11.5703125" style="45" bestFit="1" customWidth="1"/>
    <col min="14316" max="14316" width="11.42578125" style="45"/>
    <col min="14317" max="14317" width="11.5703125" style="45" bestFit="1" customWidth="1"/>
    <col min="14318" max="14318" width="11.42578125" style="45"/>
    <col min="14319" max="14319" width="11.5703125" style="45" bestFit="1" customWidth="1"/>
    <col min="14320" max="14320" width="11.42578125" style="45"/>
    <col min="14321" max="14321" width="11.5703125" style="45" bestFit="1" customWidth="1"/>
    <col min="14322" max="14322" width="11.42578125" style="45"/>
    <col min="14323" max="14323" width="11.5703125" style="45" bestFit="1" customWidth="1"/>
    <col min="14324" max="14324" width="11.42578125" style="45"/>
    <col min="14325" max="14325" width="11.5703125" style="45" bestFit="1" customWidth="1"/>
    <col min="14326" max="14326" width="11.42578125" style="45"/>
    <col min="14327" max="14327" width="11.5703125" style="45" bestFit="1" customWidth="1"/>
    <col min="14328" max="14328" width="11.42578125" style="45"/>
    <col min="14329" max="14329" width="11.5703125" style="45" bestFit="1" customWidth="1"/>
    <col min="14330" max="14330" width="11.42578125" style="45"/>
    <col min="14331" max="14331" width="11.5703125" style="45" bestFit="1" customWidth="1"/>
    <col min="14332" max="14332" width="11.42578125" style="45"/>
    <col min="14333" max="14333" width="11.5703125" style="45" bestFit="1" customWidth="1"/>
    <col min="14334" max="14334" width="11.42578125" style="45"/>
    <col min="14335" max="14335" width="11.5703125" style="45" bestFit="1" customWidth="1"/>
    <col min="14336" max="14336" width="11.42578125" style="45"/>
    <col min="14337" max="14337" width="11.5703125" style="45" bestFit="1" customWidth="1"/>
    <col min="14338" max="14338" width="11.42578125" style="45"/>
    <col min="14339" max="14339" width="11.5703125" style="45" bestFit="1" customWidth="1"/>
    <col min="14340" max="14340" width="11.42578125" style="45"/>
    <col min="14341" max="14341" width="11.5703125" style="45" bestFit="1" customWidth="1"/>
    <col min="14342" max="14342" width="11.42578125" style="45"/>
    <col min="14343" max="14343" width="11.5703125" style="45" bestFit="1" customWidth="1"/>
    <col min="14344" max="14344" width="11.42578125" style="45"/>
    <col min="14345" max="14345" width="11.5703125" style="45" bestFit="1" customWidth="1"/>
    <col min="14346" max="14346" width="11.42578125" style="45"/>
    <col min="14347" max="14347" width="11.5703125" style="45" bestFit="1" customWidth="1"/>
    <col min="14348" max="14348" width="11.42578125" style="45"/>
    <col min="14349" max="14349" width="11.5703125" style="45" bestFit="1" customWidth="1"/>
    <col min="14350" max="14350" width="11.42578125" style="45"/>
    <col min="14351" max="14351" width="11.5703125" style="45" bestFit="1" customWidth="1"/>
    <col min="14352" max="14352" width="11.42578125" style="45"/>
    <col min="14353" max="14353" width="11.5703125" style="45" bestFit="1" customWidth="1"/>
    <col min="14354" max="14354" width="11.42578125" style="45"/>
    <col min="14355" max="14355" width="11.5703125" style="45" bestFit="1" customWidth="1"/>
    <col min="14356" max="14356" width="11.42578125" style="45"/>
    <col min="14357" max="14357" width="11.5703125" style="45" bestFit="1" customWidth="1"/>
    <col min="14358" max="14358" width="11.42578125" style="45"/>
    <col min="14359" max="14359" width="11.5703125" style="45" bestFit="1" customWidth="1"/>
    <col min="14360" max="14360" width="11.42578125" style="45"/>
    <col min="14361" max="14361" width="11.5703125" style="45" bestFit="1" customWidth="1"/>
    <col min="14362" max="14362" width="11.42578125" style="45"/>
    <col min="14363" max="14363" width="11.5703125" style="45" bestFit="1" customWidth="1"/>
    <col min="14364" max="14364" width="11.42578125" style="45"/>
    <col min="14365" max="14365" width="11.5703125" style="45" bestFit="1" customWidth="1"/>
    <col min="14366" max="14366" width="11.42578125" style="45"/>
    <col min="14367" max="14367" width="11.5703125" style="45" bestFit="1" customWidth="1"/>
    <col min="14368" max="14368" width="11.42578125" style="45"/>
    <col min="14369" max="14369" width="11.5703125" style="45" bestFit="1" customWidth="1"/>
    <col min="14370" max="14370" width="11.42578125" style="45"/>
    <col min="14371" max="14371" width="11.5703125" style="45" bestFit="1" customWidth="1"/>
    <col min="14372" max="14372" width="11.42578125" style="45"/>
    <col min="14373" max="14373" width="11.5703125" style="45" bestFit="1" customWidth="1"/>
    <col min="14374" max="14374" width="11.42578125" style="45"/>
    <col min="14375" max="14375" width="11.5703125" style="45" bestFit="1" customWidth="1"/>
    <col min="14376" max="14376" width="11.42578125" style="45"/>
    <col min="14377" max="14377" width="11.5703125" style="45" bestFit="1" customWidth="1"/>
    <col min="14378" max="14378" width="11.42578125" style="45"/>
    <col min="14379" max="14379" width="11.5703125" style="45" bestFit="1" customWidth="1"/>
    <col min="14380" max="14380" width="11.42578125" style="45"/>
    <col min="14381" max="14381" width="11.5703125" style="45" bestFit="1" customWidth="1"/>
    <col min="14382" max="14382" width="11.42578125" style="45"/>
    <col min="14383" max="14383" width="11.5703125" style="45" bestFit="1" customWidth="1"/>
    <col min="14384" max="14384" width="11.42578125" style="45"/>
    <col min="14385" max="14385" width="11.5703125" style="45" bestFit="1" customWidth="1"/>
    <col min="14386" max="14386" width="11.42578125" style="45"/>
    <col min="14387" max="14387" width="11.5703125" style="45" bestFit="1" customWidth="1"/>
    <col min="14388" max="14388" width="11.42578125" style="45"/>
    <col min="14389" max="14389" width="11.5703125" style="45" bestFit="1" customWidth="1"/>
    <col min="14390" max="14390" width="11.42578125" style="45"/>
    <col min="14391" max="14391" width="11.5703125" style="45" bestFit="1" customWidth="1"/>
    <col min="14392" max="14392" width="11.42578125" style="45"/>
    <col min="14393" max="14393" width="11.5703125" style="45" bestFit="1" customWidth="1"/>
    <col min="14394" max="14394" width="11.42578125" style="45"/>
    <col min="14395" max="14395" width="11.5703125" style="45" bestFit="1" customWidth="1"/>
    <col min="14396" max="14396" width="11.42578125" style="45"/>
    <col min="14397" max="14397" width="11.5703125" style="45" bestFit="1" customWidth="1"/>
    <col min="14398" max="14398" width="11.42578125" style="45"/>
    <col min="14399" max="14399" width="11.5703125" style="45" bestFit="1" customWidth="1"/>
    <col min="14400" max="14400" width="11.42578125" style="45"/>
    <col min="14401" max="14401" width="11.5703125" style="45" bestFit="1" customWidth="1"/>
    <col min="14402" max="14402" width="11.42578125" style="45"/>
    <col min="14403" max="14403" width="11.5703125" style="45" bestFit="1" customWidth="1"/>
    <col min="14404" max="14404" width="11.42578125" style="45"/>
    <col min="14405" max="14405" width="11.5703125" style="45" bestFit="1" customWidth="1"/>
    <col min="14406" max="14406" width="11.42578125" style="45"/>
    <col min="14407" max="14407" width="11.5703125" style="45" bestFit="1" customWidth="1"/>
    <col min="14408" max="14408" width="11.42578125" style="45"/>
    <col min="14409" max="14409" width="11.5703125" style="45" bestFit="1" customWidth="1"/>
    <col min="14410" max="14410" width="11.42578125" style="45"/>
    <col min="14411" max="14411" width="11.5703125" style="45" bestFit="1" customWidth="1"/>
    <col min="14412" max="14412" width="11.42578125" style="45"/>
    <col min="14413" max="14413" width="11.5703125" style="45" bestFit="1" customWidth="1"/>
    <col min="14414" max="14414" width="11.42578125" style="45"/>
    <col min="14415" max="14415" width="11.5703125" style="45" bestFit="1" customWidth="1"/>
    <col min="14416" max="14416" width="11.42578125" style="45"/>
    <col min="14417" max="14417" width="11.5703125" style="45" bestFit="1" customWidth="1"/>
    <col min="14418" max="14418" width="11.42578125" style="45"/>
    <col min="14419" max="14419" width="11.5703125" style="45" bestFit="1" customWidth="1"/>
    <col min="14420" max="14420" width="11.42578125" style="45"/>
    <col min="14421" max="14421" width="11.5703125" style="45" bestFit="1" customWidth="1"/>
    <col min="14422" max="14422" width="11.42578125" style="45"/>
    <col min="14423" max="14423" width="11.5703125" style="45" bestFit="1" customWidth="1"/>
    <col min="14424" max="14424" width="11.42578125" style="45"/>
    <col min="14425" max="14425" width="11.5703125" style="45" bestFit="1" customWidth="1"/>
    <col min="14426" max="14426" width="11.42578125" style="45"/>
    <col min="14427" max="14427" width="11.5703125" style="45" bestFit="1" customWidth="1"/>
    <col min="14428" max="14428" width="11.42578125" style="45"/>
    <col min="14429" max="14429" width="11.5703125" style="45" bestFit="1" customWidth="1"/>
    <col min="14430" max="14430" width="11.42578125" style="45"/>
    <col min="14431" max="14431" width="11.5703125" style="45" bestFit="1" customWidth="1"/>
    <col min="14432" max="14432" width="11.42578125" style="45"/>
    <col min="14433" max="14433" width="11.5703125" style="45" bestFit="1" customWidth="1"/>
    <col min="14434" max="14434" width="11.42578125" style="45"/>
    <col min="14435" max="14435" width="11.5703125" style="45" bestFit="1" customWidth="1"/>
    <col min="14436" max="14436" width="11.42578125" style="45"/>
    <col min="14437" max="14437" width="11.5703125" style="45" bestFit="1" customWidth="1"/>
    <col min="14438" max="14438" width="11.42578125" style="45"/>
    <col min="14439" max="14439" width="11.5703125" style="45" bestFit="1" customWidth="1"/>
    <col min="14440" max="14440" width="11.42578125" style="45"/>
    <col min="14441" max="14441" width="11.5703125" style="45" bestFit="1" customWidth="1"/>
    <col min="14442" max="14442" width="11.42578125" style="45"/>
    <col min="14443" max="14443" width="11.5703125" style="45" bestFit="1" customWidth="1"/>
    <col min="14444" max="14444" width="11.42578125" style="45"/>
    <col min="14445" max="14445" width="11.5703125" style="45" bestFit="1" customWidth="1"/>
    <col min="14446" max="14446" width="11.42578125" style="45"/>
    <col min="14447" max="14447" width="11.5703125" style="45" bestFit="1" customWidth="1"/>
    <col min="14448" max="14448" width="11.42578125" style="45"/>
    <col min="14449" max="14449" width="11.5703125" style="45" bestFit="1" customWidth="1"/>
    <col min="14450" max="14450" width="11.42578125" style="45"/>
    <col min="14451" max="14451" width="11.5703125" style="45" bestFit="1" customWidth="1"/>
    <col min="14452" max="14452" width="11.42578125" style="45"/>
    <col min="14453" max="14453" width="11.5703125" style="45" bestFit="1" customWidth="1"/>
    <col min="14454" max="14454" width="11.42578125" style="45"/>
    <col min="14455" max="14455" width="11.5703125" style="45" bestFit="1" customWidth="1"/>
    <col min="14456" max="14456" width="11.42578125" style="45"/>
    <col min="14457" max="14457" width="11.5703125" style="45" bestFit="1" customWidth="1"/>
    <col min="14458" max="14458" width="11.42578125" style="45"/>
    <col min="14459" max="14459" width="11.5703125" style="45" bestFit="1" customWidth="1"/>
    <col min="14460" max="14460" width="11.42578125" style="45"/>
    <col min="14461" max="14461" width="11.5703125" style="45" bestFit="1" customWidth="1"/>
    <col min="14462" max="14462" width="11.42578125" style="45"/>
    <col min="14463" max="14463" width="11.5703125" style="45" bestFit="1" customWidth="1"/>
    <col min="14464" max="14464" width="11.42578125" style="45"/>
    <col min="14465" max="14465" width="11.5703125" style="45" bestFit="1" customWidth="1"/>
    <col min="14466" max="14466" width="11.42578125" style="45"/>
    <col min="14467" max="14467" width="11.5703125" style="45" bestFit="1" customWidth="1"/>
    <col min="14468" max="14468" width="11.42578125" style="45"/>
    <col min="14469" max="14469" width="11.5703125" style="45" bestFit="1" customWidth="1"/>
    <col min="14470" max="14470" width="11.42578125" style="45"/>
    <col min="14471" max="14471" width="11.5703125" style="45" bestFit="1" customWidth="1"/>
    <col min="14472" max="14472" width="11.42578125" style="45"/>
    <col min="14473" max="14473" width="11.5703125" style="45" bestFit="1" customWidth="1"/>
    <col min="14474" max="14474" width="11.42578125" style="45"/>
    <col min="14475" max="14475" width="11.5703125" style="45" bestFit="1" customWidth="1"/>
    <col min="14476" max="14476" width="11.42578125" style="45"/>
    <col min="14477" max="14477" width="11.5703125" style="45" bestFit="1" customWidth="1"/>
    <col min="14478" max="14478" width="11.42578125" style="45"/>
    <col min="14479" max="14479" width="11.5703125" style="45" bestFit="1" customWidth="1"/>
    <col min="14480" max="14480" width="11.42578125" style="45"/>
    <col min="14481" max="14481" width="11.5703125" style="45" bestFit="1" customWidth="1"/>
    <col min="14482" max="14482" width="11.42578125" style="45"/>
    <col min="14483" max="14483" width="11.5703125" style="45" bestFit="1" customWidth="1"/>
    <col min="14484" max="14484" width="11.42578125" style="45"/>
    <col min="14485" max="14485" width="11.5703125" style="45" bestFit="1" customWidth="1"/>
    <col min="14486" max="14486" width="11.42578125" style="45"/>
    <col min="14487" max="14487" width="11.5703125" style="45" bestFit="1" customWidth="1"/>
    <col min="14488" max="14488" width="11.42578125" style="45"/>
    <col min="14489" max="14489" width="11.5703125" style="45" bestFit="1" customWidth="1"/>
    <col min="14490" max="14490" width="11.42578125" style="45"/>
    <col min="14491" max="14491" width="11.5703125" style="45" bestFit="1" customWidth="1"/>
    <col min="14492" max="14492" width="11.42578125" style="45"/>
    <col min="14493" max="14493" width="11.5703125" style="45" bestFit="1" customWidth="1"/>
    <col min="14494" max="14494" width="11.42578125" style="45"/>
    <col min="14495" max="14495" width="11.5703125" style="45" bestFit="1" customWidth="1"/>
    <col min="14496" max="14496" width="11.42578125" style="45"/>
    <col min="14497" max="14497" width="11.5703125" style="45" bestFit="1" customWidth="1"/>
    <col min="14498" max="14498" width="11.42578125" style="45"/>
    <col min="14499" max="14499" width="11.5703125" style="45" bestFit="1" customWidth="1"/>
    <col min="14500" max="14500" width="11.42578125" style="45"/>
    <col min="14501" max="14501" width="11.5703125" style="45" bestFit="1" customWidth="1"/>
    <col min="14502" max="14502" width="11.42578125" style="45"/>
    <col min="14503" max="14503" width="11.5703125" style="45" bestFit="1" customWidth="1"/>
    <col min="14504" max="14504" width="11.42578125" style="45"/>
    <col min="14505" max="14505" width="11.5703125" style="45" bestFit="1" customWidth="1"/>
    <col min="14506" max="14506" width="11.42578125" style="45"/>
    <col min="14507" max="14507" width="11.5703125" style="45" bestFit="1" customWidth="1"/>
    <col min="14508" max="14508" width="11.42578125" style="45"/>
    <col min="14509" max="14509" width="11.5703125" style="45" bestFit="1" customWidth="1"/>
    <col min="14510" max="14510" width="11.42578125" style="45"/>
    <col min="14511" max="14511" width="11.5703125" style="45" bestFit="1" customWidth="1"/>
    <col min="14512" max="14512" width="11.42578125" style="45"/>
    <col min="14513" max="14513" width="11.5703125" style="45" bestFit="1" customWidth="1"/>
    <col min="14514" max="14514" width="11.42578125" style="45"/>
    <col min="14515" max="14515" width="11.5703125" style="45" bestFit="1" customWidth="1"/>
    <col min="14516" max="14516" width="11.42578125" style="45"/>
    <col min="14517" max="14517" width="11.5703125" style="45" bestFit="1" customWidth="1"/>
    <col min="14518" max="14518" width="11.42578125" style="45"/>
    <col min="14519" max="14519" width="11.5703125" style="45" bestFit="1" customWidth="1"/>
    <col min="14520" max="14520" width="11.42578125" style="45"/>
    <col min="14521" max="14521" width="11.5703125" style="45" bestFit="1" customWidth="1"/>
    <col min="14522" max="14522" width="11.42578125" style="45"/>
    <col min="14523" max="14523" width="11.5703125" style="45" bestFit="1" customWidth="1"/>
    <col min="14524" max="14524" width="11.42578125" style="45"/>
    <col min="14525" max="14525" width="11.5703125" style="45" bestFit="1" customWidth="1"/>
    <col min="14526" max="14526" width="11.42578125" style="45"/>
    <col min="14527" max="14527" width="11.5703125" style="45" bestFit="1" customWidth="1"/>
    <col min="14528" max="14528" width="11.42578125" style="45"/>
    <col min="14529" max="14529" width="11.5703125" style="45" bestFit="1" customWidth="1"/>
    <col min="14530" max="14530" width="11.42578125" style="45"/>
    <col min="14531" max="14531" width="11.5703125" style="45" bestFit="1" customWidth="1"/>
    <col min="14532" max="14532" width="11.42578125" style="45"/>
    <col min="14533" max="14533" width="11.5703125" style="45" bestFit="1" customWidth="1"/>
    <col min="14534" max="14534" width="11.42578125" style="45"/>
    <col min="14535" max="14535" width="11.5703125" style="45" bestFit="1" customWidth="1"/>
    <col min="14536" max="14536" width="11.42578125" style="45"/>
    <col min="14537" max="14537" width="11.5703125" style="45" bestFit="1" customWidth="1"/>
    <col min="14538" max="14538" width="11.42578125" style="45"/>
    <col min="14539" max="14539" width="11.5703125" style="45" bestFit="1" customWidth="1"/>
    <col min="14540" max="14540" width="11.42578125" style="45"/>
    <col min="14541" max="14541" width="11.5703125" style="45" bestFit="1" customWidth="1"/>
    <col min="14542" max="14542" width="11.42578125" style="45"/>
    <col min="14543" max="14543" width="11.5703125" style="45" bestFit="1" customWidth="1"/>
    <col min="14544" max="14544" width="11.42578125" style="45"/>
    <col min="14545" max="14545" width="11.5703125" style="45" bestFit="1" customWidth="1"/>
    <col min="14546" max="14546" width="11.42578125" style="45"/>
    <col min="14547" max="14547" width="11.5703125" style="45" bestFit="1" customWidth="1"/>
    <col min="14548" max="14548" width="11.42578125" style="45"/>
    <col min="14549" max="14549" width="11.5703125" style="45" bestFit="1" customWidth="1"/>
    <col min="14550" max="14550" width="11.42578125" style="45"/>
    <col min="14551" max="14551" width="11.5703125" style="45" bestFit="1" customWidth="1"/>
    <col min="14552" max="14552" width="11.42578125" style="45"/>
    <col min="14553" max="14553" width="11.5703125" style="45" bestFit="1" customWidth="1"/>
    <col min="14554" max="14554" width="11.42578125" style="45"/>
    <col min="14555" max="14555" width="11.5703125" style="45" bestFit="1" customWidth="1"/>
    <col min="14556" max="14556" width="11.42578125" style="45"/>
    <col min="14557" max="14557" width="11.5703125" style="45" bestFit="1" customWidth="1"/>
    <col min="14558" max="14558" width="11.42578125" style="45"/>
    <col min="14559" max="14559" width="11.5703125" style="45" bestFit="1" customWidth="1"/>
    <col min="14560" max="14560" width="11.42578125" style="45"/>
    <col min="14561" max="14561" width="11.5703125" style="45" bestFit="1" customWidth="1"/>
    <col min="14562" max="14562" width="11.42578125" style="45"/>
    <col min="14563" max="14563" width="11.5703125" style="45" bestFit="1" customWidth="1"/>
    <col min="14564" max="14564" width="11.42578125" style="45"/>
    <col min="14565" max="14565" width="11.5703125" style="45" bestFit="1" customWidth="1"/>
    <col min="14566" max="14566" width="11.42578125" style="45"/>
    <col min="14567" max="14567" width="11.5703125" style="45" bestFit="1" customWidth="1"/>
    <col min="14568" max="14568" width="11.42578125" style="45"/>
    <col min="14569" max="14569" width="11.5703125" style="45" bestFit="1" customWidth="1"/>
    <col min="14570" max="14570" width="11.42578125" style="45"/>
    <col min="14571" max="14571" width="11.5703125" style="45" bestFit="1" customWidth="1"/>
    <col min="14572" max="14572" width="11.42578125" style="45"/>
    <col min="14573" max="14573" width="11.5703125" style="45" bestFit="1" customWidth="1"/>
    <col min="14574" max="14574" width="11.42578125" style="45"/>
    <col min="14575" max="14575" width="11.5703125" style="45" bestFit="1" customWidth="1"/>
    <col min="14576" max="14576" width="11.42578125" style="45"/>
    <col min="14577" max="14577" width="11.5703125" style="45" bestFit="1" customWidth="1"/>
    <col min="14578" max="14578" width="11.42578125" style="45"/>
    <col min="14579" max="14579" width="11.5703125" style="45" bestFit="1" customWidth="1"/>
    <col min="14580" max="14580" width="11.42578125" style="45"/>
    <col min="14581" max="14581" width="11.5703125" style="45" bestFit="1" customWidth="1"/>
    <col min="14582" max="14582" width="11.42578125" style="45"/>
    <col min="14583" max="14583" width="11.5703125" style="45" bestFit="1" customWidth="1"/>
    <col min="14584" max="14584" width="11.42578125" style="45"/>
    <col min="14585" max="14585" width="11.5703125" style="45" bestFit="1" customWidth="1"/>
    <col min="14586" max="14586" width="11.42578125" style="45"/>
    <col min="14587" max="14587" width="11.5703125" style="45" bestFit="1" customWidth="1"/>
    <col min="14588" max="14588" width="11.42578125" style="45"/>
    <col min="14589" max="14589" width="11.5703125" style="45" bestFit="1" customWidth="1"/>
    <col min="14590" max="14590" width="11.42578125" style="45"/>
    <col min="14591" max="14591" width="11.5703125" style="45" bestFit="1" customWidth="1"/>
    <col min="14592" max="14592" width="11.42578125" style="45"/>
    <col min="14593" max="14593" width="11.5703125" style="45" bestFit="1" customWidth="1"/>
    <col min="14594" max="14594" width="11.42578125" style="45"/>
    <col min="14595" max="14595" width="11.5703125" style="45" bestFit="1" customWidth="1"/>
    <col min="14596" max="14596" width="11.42578125" style="45"/>
    <col min="14597" max="14597" width="11.5703125" style="45" bestFit="1" customWidth="1"/>
    <col min="14598" max="14598" width="11.42578125" style="45"/>
    <col min="14599" max="14599" width="11.5703125" style="45" bestFit="1" customWidth="1"/>
    <col min="14600" max="14600" width="11.42578125" style="45"/>
    <col min="14601" max="14601" width="11.5703125" style="45" bestFit="1" customWidth="1"/>
    <col min="14602" max="14602" width="11.42578125" style="45"/>
    <col min="14603" max="14603" width="11.5703125" style="45" bestFit="1" customWidth="1"/>
    <col min="14604" max="14604" width="11.42578125" style="45"/>
    <col min="14605" max="14605" width="11.5703125" style="45" bestFit="1" customWidth="1"/>
    <col min="14606" max="14606" width="11.42578125" style="45"/>
    <col min="14607" max="14607" width="11.5703125" style="45" bestFit="1" customWidth="1"/>
    <col min="14608" max="14608" width="11.42578125" style="45"/>
    <col min="14609" max="14609" width="11.5703125" style="45" bestFit="1" customWidth="1"/>
    <col min="14610" max="14610" width="11.42578125" style="45"/>
    <col min="14611" max="14611" width="11.5703125" style="45" bestFit="1" customWidth="1"/>
    <col min="14612" max="14612" width="11.42578125" style="45"/>
    <col min="14613" max="14613" width="11.5703125" style="45" bestFit="1" customWidth="1"/>
    <col min="14614" max="14614" width="11.42578125" style="45"/>
    <col min="14615" max="14615" width="11.5703125" style="45" bestFit="1" customWidth="1"/>
    <col min="14616" max="14616" width="11.42578125" style="45"/>
    <col min="14617" max="14617" width="11.5703125" style="45" bestFit="1" customWidth="1"/>
    <col min="14618" max="14618" width="11.42578125" style="45"/>
    <col min="14619" max="14619" width="11.5703125" style="45" bestFit="1" customWidth="1"/>
    <col min="14620" max="14620" width="11.42578125" style="45"/>
    <col min="14621" max="14621" width="11.5703125" style="45" bestFit="1" customWidth="1"/>
    <col min="14622" max="14622" width="11.42578125" style="45"/>
    <col min="14623" max="14623" width="11.5703125" style="45" bestFit="1" customWidth="1"/>
    <col min="14624" max="14624" width="11.42578125" style="45"/>
    <col min="14625" max="14625" width="11.5703125" style="45" bestFit="1" customWidth="1"/>
    <col min="14626" max="14626" width="11.42578125" style="45"/>
    <col min="14627" max="14627" width="11.5703125" style="45" bestFit="1" customWidth="1"/>
    <col min="14628" max="14628" width="11.42578125" style="45"/>
    <col min="14629" max="14629" width="11.5703125" style="45" bestFit="1" customWidth="1"/>
    <col min="14630" max="14630" width="11.42578125" style="45"/>
    <col min="14631" max="14631" width="11.5703125" style="45" bestFit="1" customWidth="1"/>
    <col min="14632" max="14632" width="11.42578125" style="45"/>
    <col min="14633" max="14633" width="11.5703125" style="45" bestFit="1" customWidth="1"/>
    <col min="14634" max="14634" width="11.42578125" style="45"/>
    <col min="14635" max="14635" width="11.5703125" style="45" bestFit="1" customWidth="1"/>
    <col min="14636" max="14636" width="11.42578125" style="45"/>
    <col min="14637" max="14637" width="11.5703125" style="45" bestFit="1" customWidth="1"/>
    <col min="14638" max="14638" width="11.42578125" style="45"/>
    <col min="14639" max="14639" width="11.5703125" style="45" bestFit="1" customWidth="1"/>
    <col min="14640" max="14640" width="11.42578125" style="45"/>
    <col min="14641" max="14641" width="11.5703125" style="45" bestFit="1" customWidth="1"/>
    <col min="14642" max="14642" width="11.42578125" style="45"/>
    <col min="14643" max="14643" width="11.5703125" style="45" bestFit="1" customWidth="1"/>
    <col min="14644" max="14644" width="11.42578125" style="45"/>
    <col min="14645" max="14645" width="11.5703125" style="45" bestFit="1" customWidth="1"/>
    <col min="14646" max="14646" width="11.42578125" style="45"/>
    <col min="14647" max="14647" width="11.5703125" style="45" bestFit="1" customWidth="1"/>
    <col min="14648" max="14648" width="11.42578125" style="45"/>
    <col min="14649" max="14649" width="11.5703125" style="45" bestFit="1" customWidth="1"/>
    <col min="14650" max="14650" width="11.42578125" style="45"/>
    <col min="14651" max="14651" width="11.5703125" style="45" bestFit="1" customWidth="1"/>
    <col min="14652" max="14652" width="11.42578125" style="45"/>
    <col min="14653" max="14653" width="11.5703125" style="45" bestFit="1" customWidth="1"/>
    <col min="14654" max="14654" width="11.42578125" style="45"/>
    <col min="14655" max="14655" width="11.5703125" style="45" bestFit="1" customWidth="1"/>
    <col min="14656" max="14656" width="11.42578125" style="45"/>
    <col min="14657" max="14657" width="11.5703125" style="45" bestFit="1" customWidth="1"/>
    <col min="14658" max="14658" width="11.42578125" style="45"/>
    <col min="14659" max="14659" width="11.5703125" style="45" bestFit="1" customWidth="1"/>
    <col min="14660" max="14660" width="11.42578125" style="45"/>
    <col min="14661" max="14661" width="11.5703125" style="45" bestFit="1" customWidth="1"/>
    <col min="14662" max="14662" width="11.42578125" style="45"/>
    <col min="14663" max="14663" width="11.5703125" style="45" bestFit="1" customWidth="1"/>
    <col min="14664" max="14664" width="11.42578125" style="45"/>
    <col min="14665" max="14665" width="11.5703125" style="45" bestFit="1" customWidth="1"/>
    <col min="14666" max="14666" width="11.42578125" style="45"/>
    <col min="14667" max="14667" width="11.5703125" style="45" bestFit="1" customWidth="1"/>
    <col min="14668" max="14668" width="11.42578125" style="45"/>
    <col min="14669" max="14669" width="11.5703125" style="45" bestFit="1" customWidth="1"/>
    <col min="14670" max="14670" width="11.42578125" style="45"/>
    <col min="14671" max="14671" width="11.5703125" style="45" bestFit="1" customWidth="1"/>
    <col min="14672" max="14672" width="11.42578125" style="45"/>
    <col min="14673" max="14673" width="11.5703125" style="45" bestFit="1" customWidth="1"/>
    <col min="14674" max="14674" width="11.42578125" style="45"/>
    <col min="14675" max="14675" width="11.5703125" style="45" bestFit="1" customWidth="1"/>
    <col min="14676" max="14676" width="11.42578125" style="45"/>
    <col min="14677" max="14677" width="11.5703125" style="45" bestFit="1" customWidth="1"/>
    <col min="14678" max="14678" width="11.42578125" style="45"/>
    <col min="14679" max="14679" width="11.5703125" style="45" bestFit="1" customWidth="1"/>
    <col min="14680" max="14680" width="11.42578125" style="45"/>
    <col min="14681" max="14681" width="11.5703125" style="45" bestFit="1" customWidth="1"/>
    <col min="14682" max="14682" width="11.42578125" style="45"/>
    <col min="14683" max="14683" width="11.5703125" style="45" bestFit="1" customWidth="1"/>
    <col min="14684" max="14684" width="11.42578125" style="45"/>
    <col min="14685" max="14685" width="11.5703125" style="45" bestFit="1" customWidth="1"/>
    <col min="14686" max="14686" width="11.42578125" style="45"/>
    <col min="14687" max="14687" width="11.5703125" style="45" bestFit="1" customWidth="1"/>
    <col min="14688" max="14688" width="11.42578125" style="45"/>
    <col min="14689" max="14689" width="11.5703125" style="45" bestFit="1" customWidth="1"/>
    <col min="14690" max="14690" width="11.42578125" style="45"/>
    <col min="14691" max="14691" width="11.5703125" style="45" bestFit="1" customWidth="1"/>
    <col min="14692" max="14692" width="11.42578125" style="45"/>
    <col min="14693" max="14693" width="11.5703125" style="45" bestFit="1" customWidth="1"/>
    <col min="14694" max="14694" width="11.42578125" style="45"/>
    <col min="14695" max="14695" width="11.5703125" style="45" bestFit="1" customWidth="1"/>
    <col min="14696" max="14696" width="11.42578125" style="45"/>
    <col min="14697" max="14697" width="11.5703125" style="45" bestFit="1" customWidth="1"/>
    <col min="14698" max="14698" width="11.42578125" style="45"/>
    <col min="14699" max="14699" width="11.5703125" style="45" bestFit="1" customWidth="1"/>
    <col min="14700" max="14700" width="11.42578125" style="45"/>
    <col min="14701" max="14701" width="11.5703125" style="45" bestFit="1" customWidth="1"/>
    <col min="14702" max="14702" width="11.42578125" style="45"/>
    <col min="14703" max="14703" width="11.5703125" style="45" bestFit="1" customWidth="1"/>
    <col min="14704" max="14704" width="11.42578125" style="45"/>
    <col min="14705" max="14705" width="11.5703125" style="45" bestFit="1" customWidth="1"/>
    <col min="14706" max="14706" width="11.42578125" style="45"/>
    <col min="14707" max="14707" width="11.5703125" style="45" bestFit="1" customWidth="1"/>
    <col min="14708" max="14708" width="11.42578125" style="45"/>
    <col min="14709" max="14709" width="11.5703125" style="45" bestFit="1" customWidth="1"/>
    <col min="14710" max="14710" width="11.42578125" style="45"/>
    <col min="14711" max="14711" width="11.5703125" style="45" bestFit="1" customWidth="1"/>
    <col min="14712" max="14712" width="11.42578125" style="45"/>
    <col min="14713" max="14713" width="11.5703125" style="45" bestFit="1" customWidth="1"/>
    <col min="14714" max="14714" width="11.42578125" style="45"/>
    <col min="14715" max="14715" width="11.5703125" style="45" bestFit="1" customWidth="1"/>
    <col min="14716" max="14716" width="11.42578125" style="45"/>
    <col min="14717" max="14717" width="11.5703125" style="45" bestFit="1" customWidth="1"/>
    <col min="14718" max="14718" width="11.42578125" style="45"/>
    <col min="14719" max="14719" width="11.5703125" style="45" bestFit="1" customWidth="1"/>
    <col min="14720" max="14720" width="11.42578125" style="45"/>
    <col min="14721" max="14721" width="11.5703125" style="45" bestFit="1" customWidth="1"/>
    <col min="14722" max="14722" width="11.42578125" style="45"/>
    <col min="14723" max="14723" width="11.5703125" style="45" bestFit="1" customWidth="1"/>
    <col min="14724" max="14724" width="11.42578125" style="45"/>
    <col min="14725" max="14725" width="11.5703125" style="45" bestFit="1" customWidth="1"/>
    <col min="14726" max="14726" width="11.42578125" style="45"/>
    <col min="14727" max="14727" width="11.5703125" style="45" bestFit="1" customWidth="1"/>
    <col min="14728" max="14728" width="11.42578125" style="45"/>
    <col min="14729" max="14729" width="11.5703125" style="45" bestFit="1" customWidth="1"/>
    <col min="14730" max="14730" width="11.42578125" style="45"/>
    <col min="14731" max="14731" width="11.5703125" style="45" bestFit="1" customWidth="1"/>
    <col min="14732" max="14732" width="11.42578125" style="45"/>
    <col min="14733" max="14733" width="11.5703125" style="45" bestFit="1" customWidth="1"/>
    <col min="14734" max="14734" width="11.42578125" style="45"/>
    <col min="14735" max="14735" width="11.5703125" style="45" bestFit="1" customWidth="1"/>
    <col min="14736" max="14736" width="11.42578125" style="45"/>
    <col min="14737" max="14737" width="11.5703125" style="45" bestFit="1" customWidth="1"/>
    <col min="14738" max="14738" width="11.42578125" style="45"/>
    <col min="14739" max="14739" width="11.5703125" style="45" bestFit="1" customWidth="1"/>
    <col min="14740" max="14740" width="11.42578125" style="45"/>
    <col min="14741" max="14741" width="11.5703125" style="45" bestFit="1" customWidth="1"/>
    <col min="14742" max="14742" width="11.42578125" style="45"/>
    <col min="14743" max="14743" width="11.5703125" style="45" bestFit="1" customWidth="1"/>
    <col min="14744" max="14744" width="11.42578125" style="45"/>
    <col min="14745" max="14745" width="11.5703125" style="45" bestFit="1" customWidth="1"/>
    <col min="14746" max="14746" width="11.42578125" style="45"/>
    <col min="14747" max="14747" width="11.5703125" style="45" bestFit="1" customWidth="1"/>
    <col min="14748" max="14748" width="11.42578125" style="45"/>
    <col min="14749" max="14749" width="11.5703125" style="45" bestFit="1" customWidth="1"/>
    <col min="14750" max="14750" width="11.42578125" style="45"/>
    <col min="14751" max="14751" width="11.5703125" style="45" bestFit="1" customWidth="1"/>
    <col min="14752" max="14752" width="11.42578125" style="45"/>
    <col min="14753" max="14753" width="11.5703125" style="45" bestFit="1" customWidth="1"/>
    <col min="14754" max="14754" width="11.42578125" style="45"/>
    <col min="14755" max="14755" width="11.5703125" style="45" bestFit="1" customWidth="1"/>
    <col min="14756" max="14756" width="11.42578125" style="45"/>
    <col min="14757" max="14757" width="11.5703125" style="45" bestFit="1" customWidth="1"/>
    <col min="14758" max="14758" width="11.42578125" style="45"/>
    <col min="14759" max="14759" width="11.5703125" style="45" bestFit="1" customWidth="1"/>
    <col min="14760" max="14760" width="11.42578125" style="45"/>
    <col min="14761" max="14761" width="11.5703125" style="45" bestFit="1" customWidth="1"/>
    <col min="14762" max="14762" width="11.42578125" style="45"/>
    <col min="14763" max="14763" width="11.5703125" style="45" bestFit="1" customWidth="1"/>
    <col min="14764" max="14764" width="11.42578125" style="45"/>
    <col min="14765" max="14765" width="11.5703125" style="45" bestFit="1" customWidth="1"/>
    <col min="14766" max="14766" width="11.42578125" style="45"/>
    <col min="14767" max="14767" width="11.5703125" style="45" bestFit="1" customWidth="1"/>
    <col min="14768" max="14768" width="11.42578125" style="45"/>
    <col min="14769" max="14769" width="11.5703125" style="45" bestFit="1" customWidth="1"/>
    <col min="14770" max="14770" width="11.42578125" style="45"/>
    <col min="14771" max="14771" width="11.5703125" style="45" bestFit="1" customWidth="1"/>
    <col min="14772" max="14772" width="11.42578125" style="45"/>
    <col min="14773" max="14773" width="11.5703125" style="45" bestFit="1" customWidth="1"/>
    <col min="14774" max="14774" width="11.42578125" style="45"/>
    <col min="14775" max="14775" width="11.5703125" style="45" bestFit="1" customWidth="1"/>
    <col min="14776" max="14776" width="11.42578125" style="45"/>
    <col min="14777" max="14777" width="11.5703125" style="45" bestFit="1" customWidth="1"/>
    <col min="14778" max="14778" width="11.42578125" style="45"/>
    <col min="14779" max="14779" width="11.5703125" style="45" bestFit="1" customWidth="1"/>
    <col min="14780" max="14780" width="11.42578125" style="45"/>
    <col min="14781" max="14781" width="11.5703125" style="45" bestFit="1" customWidth="1"/>
    <col min="14782" max="14782" width="11.42578125" style="45"/>
    <col min="14783" max="14783" width="11.5703125" style="45" bestFit="1" customWidth="1"/>
    <col min="14784" max="14784" width="11.42578125" style="45"/>
    <col min="14785" max="14785" width="11.5703125" style="45" bestFit="1" customWidth="1"/>
    <col min="14786" max="14786" width="11.42578125" style="45"/>
    <col min="14787" max="14787" width="11.5703125" style="45" bestFit="1" customWidth="1"/>
    <col min="14788" max="14788" width="11.42578125" style="45"/>
    <col min="14789" max="14789" width="11.5703125" style="45" bestFit="1" customWidth="1"/>
    <col min="14790" max="14790" width="11.42578125" style="45"/>
    <col min="14791" max="14791" width="11.5703125" style="45" bestFit="1" customWidth="1"/>
    <col min="14792" max="14792" width="11.42578125" style="45"/>
    <col min="14793" max="14793" width="11.5703125" style="45" bestFit="1" customWidth="1"/>
    <col min="14794" max="14794" width="11.42578125" style="45"/>
    <col min="14795" max="14795" width="11.5703125" style="45" bestFit="1" customWidth="1"/>
    <col min="14796" max="14796" width="11.42578125" style="45"/>
    <col min="14797" max="14797" width="11.5703125" style="45" bestFit="1" customWidth="1"/>
    <col min="14798" max="14798" width="11.42578125" style="45"/>
    <col min="14799" max="14799" width="11.5703125" style="45" bestFit="1" customWidth="1"/>
    <col min="14800" max="14800" width="11.42578125" style="45"/>
    <col min="14801" max="14801" width="11.5703125" style="45" bestFit="1" customWidth="1"/>
    <col min="14802" max="14802" width="11.42578125" style="45"/>
    <col min="14803" max="14803" width="11.5703125" style="45" bestFit="1" customWidth="1"/>
    <col min="14804" max="14804" width="11.42578125" style="45"/>
    <col min="14805" max="14805" width="11.5703125" style="45" bestFit="1" customWidth="1"/>
    <col min="14806" max="14806" width="11.42578125" style="45"/>
    <col min="14807" max="14807" width="11.5703125" style="45" bestFit="1" customWidth="1"/>
    <col min="14808" max="14808" width="11.42578125" style="45"/>
    <col min="14809" max="14809" width="11.5703125" style="45" bestFit="1" customWidth="1"/>
    <col min="14810" max="14810" width="11.42578125" style="45"/>
    <col min="14811" max="14811" width="11.5703125" style="45" bestFit="1" customWidth="1"/>
    <col min="14812" max="14812" width="11.42578125" style="45"/>
    <col min="14813" max="14813" width="11.5703125" style="45" bestFit="1" customWidth="1"/>
    <col min="14814" max="14814" width="11.42578125" style="45"/>
    <col min="14815" max="14815" width="11.5703125" style="45" bestFit="1" customWidth="1"/>
    <col min="14816" max="14816" width="11.42578125" style="45"/>
    <col min="14817" max="14817" width="11.5703125" style="45" bestFit="1" customWidth="1"/>
    <col min="14818" max="14818" width="11.42578125" style="45"/>
    <col min="14819" max="14819" width="11.5703125" style="45" bestFit="1" customWidth="1"/>
    <col min="14820" max="14820" width="11.42578125" style="45"/>
    <col min="14821" max="14821" width="11.5703125" style="45" bestFit="1" customWidth="1"/>
    <col min="14822" max="14822" width="11.42578125" style="45"/>
    <col min="14823" max="14823" width="11.5703125" style="45" bestFit="1" customWidth="1"/>
    <col min="14824" max="14824" width="11.42578125" style="45"/>
    <col min="14825" max="14825" width="11.5703125" style="45" bestFit="1" customWidth="1"/>
    <col min="14826" max="14826" width="11.42578125" style="45"/>
    <col min="14827" max="14827" width="11.5703125" style="45" bestFit="1" customWidth="1"/>
    <col min="14828" max="14828" width="11.42578125" style="45"/>
    <col min="14829" max="14829" width="11.5703125" style="45" bestFit="1" customWidth="1"/>
    <col min="14830" max="14830" width="11.42578125" style="45"/>
    <col min="14831" max="14831" width="11.5703125" style="45" bestFit="1" customWidth="1"/>
    <col min="14832" max="14832" width="11.42578125" style="45"/>
    <col min="14833" max="14833" width="11.5703125" style="45" bestFit="1" customWidth="1"/>
    <col min="14834" max="14834" width="11.42578125" style="45"/>
    <col min="14835" max="14835" width="11.5703125" style="45" bestFit="1" customWidth="1"/>
    <col min="14836" max="14836" width="11.42578125" style="45"/>
    <col min="14837" max="14837" width="11.5703125" style="45" bestFit="1" customWidth="1"/>
    <col min="14838" max="14838" width="11.42578125" style="45"/>
    <col min="14839" max="14839" width="11.5703125" style="45" bestFit="1" customWidth="1"/>
    <col min="14840" max="14840" width="11.42578125" style="45"/>
    <col min="14841" max="14841" width="11.5703125" style="45" bestFit="1" customWidth="1"/>
    <col min="14842" max="14842" width="11.42578125" style="45"/>
    <col min="14843" max="14843" width="11.5703125" style="45" bestFit="1" customWidth="1"/>
    <col min="14844" max="14844" width="11.42578125" style="45"/>
    <col min="14845" max="14845" width="11.5703125" style="45" bestFit="1" customWidth="1"/>
    <col min="14846" max="14846" width="11.42578125" style="45"/>
    <col min="14847" max="14847" width="11.5703125" style="45" bestFit="1" customWidth="1"/>
    <col min="14848" max="14848" width="11.42578125" style="45"/>
    <col min="14849" max="14849" width="11.5703125" style="45" bestFit="1" customWidth="1"/>
    <col min="14850" max="14850" width="11.42578125" style="45"/>
    <col min="14851" max="14851" width="11.5703125" style="45" bestFit="1" customWidth="1"/>
    <col min="14852" max="14852" width="11.42578125" style="45"/>
    <col min="14853" max="14853" width="11.5703125" style="45" bestFit="1" customWidth="1"/>
    <col min="14854" max="14854" width="11.42578125" style="45"/>
    <col min="14855" max="14855" width="11.5703125" style="45" bestFit="1" customWidth="1"/>
    <col min="14856" max="14856" width="11.42578125" style="45"/>
    <col min="14857" max="14857" width="11.5703125" style="45" bestFit="1" customWidth="1"/>
    <col min="14858" max="14858" width="11.42578125" style="45"/>
    <col min="14859" max="14859" width="11.5703125" style="45" bestFit="1" customWidth="1"/>
    <col min="14860" max="14860" width="11.42578125" style="45"/>
    <col min="14861" max="14861" width="11.5703125" style="45" bestFit="1" customWidth="1"/>
    <col min="14862" max="14862" width="11.42578125" style="45"/>
    <col min="14863" max="14863" width="11.5703125" style="45" bestFit="1" customWidth="1"/>
    <col min="14864" max="14864" width="11.42578125" style="45"/>
    <col min="14865" max="14865" width="11.5703125" style="45" bestFit="1" customWidth="1"/>
    <col min="14866" max="14866" width="11.42578125" style="45"/>
    <col min="14867" max="14867" width="11.5703125" style="45" bestFit="1" customWidth="1"/>
    <col min="14868" max="14868" width="11.42578125" style="45"/>
    <col min="14869" max="14869" width="11.5703125" style="45" bestFit="1" customWidth="1"/>
    <col min="14870" max="14870" width="11.42578125" style="45"/>
    <col min="14871" max="14871" width="11.5703125" style="45" bestFit="1" customWidth="1"/>
    <col min="14872" max="14872" width="11.42578125" style="45"/>
    <col min="14873" max="14873" width="11.5703125" style="45" bestFit="1" customWidth="1"/>
    <col min="14874" max="14874" width="11.42578125" style="45"/>
    <col min="14875" max="14875" width="11.5703125" style="45" bestFit="1" customWidth="1"/>
    <col min="14876" max="14876" width="11.42578125" style="45"/>
    <col min="14877" max="14877" width="11.5703125" style="45" bestFit="1" customWidth="1"/>
    <col min="14878" max="14878" width="11.42578125" style="45"/>
    <col min="14879" max="14879" width="11.5703125" style="45" bestFit="1" customWidth="1"/>
    <col min="14880" max="14880" width="11.42578125" style="45"/>
    <col min="14881" max="14881" width="11.5703125" style="45" bestFit="1" customWidth="1"/>
    <col min="14882" max="14882" width="11.42578125" style="45"/>
    <col min="14883" max="14883" width="11.5703125" style="45" bestFit="1" customWidth="1"/>
    <col min="14884" max="14884" width="11.42578125" style="45"/>
    <col min="14885" max="14885" width="11.5703125" style="45" bestFit="1" customWidth="1"/>
    <col min="14886" max="14886" width="11.42578125" style="45"/>
    <col min="14887" max="14887" width="11.5703125" style="45" bestFit="1" customWidth="1"/>
    <col min="14888" max="14888" width="11.42578125" style="45"/>
    <col min="14889" max="14889" width="11.5703125" style="45" bestFit="1" customWidth="1"/>
    <col min="14890" max="14890" width="11.42578125" style="45"/>
    <col min="14891" max="14891" width="11.5703125" style="45" bestFit="1" customWidth="1"/>
    <col min="14892" max="14892" width="11.42578125" style="45"/>
    <col min="14893" max="14893" width="11.5703125" style="45" bestFit="1" customWidth="1"/>
    <col min="14894" max="14894" width="11.42578125" style="45"/>
    <col min="14895" max="14895" width="11.5703125" style="45" bestFit="1" customWidth="1"/>
    <col min="14896" max="14896" width="11.42578125" style="45"/>
    <col min="14897" max="14897" width="11.5703125" style="45" bestFit="1" customWidth="1"/>
    <col min="14898" max="14898" width="11.42578125" style="45"/>
    <col min="14899" max="14899" width="11.5703125" style="45" bestFit="1" customWidth="1"/>
    <col min="14900" max="14900" width="11.42578125" style="45"/>
    <col min="14901" max="14901" width="11.5703125" style="45" bestFit="1" customWidth="1"/>
    <col min="14902" max="14902" width="11.42578125" style="45"/>
    <col min="14903" max="14903" width="11.5703125" style="45" bestFit="1" customWidth="1"/>
    <col min="14904" max="14904" width="11.42578125" style="45"/>
    <col min="14905" max="14905" width="11.5703125" style="45" bestFit="1" customWidth="1"/>
    <col min="14906" max="14906" width="11.42578125" style="45"/>
    <col min="14907" max="14907" width="11.5703125" style="45" bestFit="1" customWidth="1"/>
    <col min="14908" max="14908" width="11.42578125" style="45"/>
    <col min="14909" max="14909" width="11.5703125" style="45" bestFit="1" customWidth="1"/>
    <col min="14910" max="14910" width="11.42578125" style="45"/>
    <col min="14911" max="14911" width="11.5703125" style="45" bestFit="1" customWidth="1"/>
    <col min="14912" max="14912" width="11.42578125" style="45"/>
    <col min="14913" max="14913" width="11.5703125" style="45" bestFit="1" customWidth="1"/>
    <col min="14914" max="14914" width="11.42578125" style="45"/>
    <col min="14915" max="14915" width="11.5703125" style="45" bestFit="1" customWidth="1"/>
    <col min="14916" max="14916" width="11.42578125" style="45"/>
    <col min="14917" max="14917" width="11.5703125" style="45" bestFit="1" customWidth="1"/>
    <col min="14918" max="14918" width="11.42578125" style="45"/>
    <col min="14919" max="14919" width="11.5703125" style="45" bestFit="1" customWidth="1"/>
    <col min="14920" max="14920" width="11.42578125" style="45"/>
    <col min="14921" max="14921" width="11.5703125" style="45" bestFit="1" customWidth="1"/>
    <col min="14922" max="14922" width="11.42578125" style="45"/>
    <col min="14923" max="14923" width="11.5703125" style="45" bestFit="1" customWidth="1"/>
    <col min="14924" max="14924" width="11.42578125" style="45"/>
    <col min="14925" max="14925" width="11.5703125" style="45" bestFit="1" customWidth="1"/>
    <col min="14926" max="14926" width="11.42578125" style="45"/>
    <col min="14927" max="14927" width="11.5703125" style="45" bestFit="1" customWidth="1"/>
    <col min="14928" max="14928" width="11.42578125" style="45"/>
    <col min="14929" max="14929" width="11.5703125" style="45" bestFit="1" customWidth="1"/>
    <col min="14930" max="14930" width="11.42578125" style="45"/>
    <col min="14931" max="14931" width="11.5703125" style="45" bestFit="1" customWidth="1"/>
    <col min="14932" max="14932" width="11.42578125" style="45"/>
    <col min="14933" max="14933" width="11.5703125" style="45" bestFit="1" customWidth="1"/>
    <col min="14934" max="14934" width="11.42578125" style="45"/>
    <col min="14935" max="14935" width="11.5703125" style="45" bestFit="1" customWidth="1"/>
    <col min="14936" max="14936" width="11.42578125" style="45"/>
    <col min="14937" max="14937" width="11.5703125" style="45" bestFit="1" customWidth="1"/>
    <col min="14938" max="14938" width="11.42578125" style="45"/>
    <col min="14939" max="14939" width="11.5703125" style="45" bestFit="1" customWidth="1"/>
    <col min="14940" max="14940" width="11.42578125" style="45"/>
    <col min="14941" max="14941" width="11.5703125" style="45" bestFit="1" customWidth="1"/>
    <col min="14942" max="14942" width="11.42578125" style="45"/>
    <col min="14943" max="14943" width="11.5703125" style="45" bestFit="1" customWidth="1"/>
    <col min="14944" max="14944" width="11.42578125" style="45"/>
    <col min="14945" max="14945" width="11.5703125" style="45" bestFit="1" customWidth="1"/>
    <col min="14946" max="14946" width="11.42578125" style="45"/>
    <col min="14947" max="14947" width="11.5703125" style="45" bestFit="1" customWidth="1"/>
    <col min="14948" max="14948" width="11.42578125" style="45"/>
    <col min="14949" max="14949" width="11.5703125" style="45" bestFit="1" customWidth="1"/>
    <col min="14950" max="14950" width="11.42578125" style="45"/>
    <col min="14951" max="14951" width="11.5703125" style="45" bestFit="1" customWidth="1"/>
    <col min="14952" max="14952" width="11.42578125" style="45"/>
    <col min="14953" max="14953" width="11.5703125" style="45" bestFit="1" customWidth="1"/>
    <col min="14954" max="14954" width="11.42578125" style="45"/>
    <col min="14955" max="14955" width="11.5703125" style="45" bestFit="1" customWidth="1"/>
    <col min="14956" max="14956" width="11.42578125" style="45"/>
    <col min="14957" max="14957" width="11.5703125" style="45" bestFit="1" customWidth="1"/>
    <col min="14958" max="14958" width="11.42578125" style="45"/>
    <col min="14959" max="14959" width="11.5703125" style="45" bestFit="1" customWidth="1"/>
    <col min="14960" max="14960" width="11.42578125" style="45"/>
    <col min="14961" max="14961" width="11.5703125" style="45" bestFit="1" customWidth="1"/>
    <col min="14962" max="14962" width="11.42578125" style="45"/>
    <col min="14963" max="14963" width="11.5703125" style="45" bestFit="1" customWidth="1"/>
    <col min="14964" max="14964" width="11.42578125" style="45"/>
    <col min="14965" max="14965" width="11.5703125" style="45" bestFit="1" customWidth="1"/>
    <col min="14966" max="14966" width="11.42578125" style="45"/>
    <col min="14967" max="14967" width="11.5703125" style="45" bestFit="1" customWidth="1"/>
    <col min="14968" max="14968" width="11.42578125" style="45"/>
    <col min="14969" max="14969" width="11.5703125" style="45" bestFit="1" customWidth="1"/>
    <col min="14970" max="14970" width="11.42578125" style="45"/>
    <col min="14971" max="14971" width="11.5703125" style="45" bestFit="1" customWidth="1"/>
    <col min="14972" max="14972" width="11.42578125" style="45"/>
    <col min="14973" max="14973" width="11.5703125" style="45" bestFit="1" customWidth="1"/>
    <col min="14974" max="14974" width="11.42578125" style="45"/>
    <col min="14975" max="14975" width="11.5703125" style="45" bestFit="1" customWidth="1"/>
    <col min="14976" max="14976" width="11.42578125" style="45"/>
    <col min="14977" max="14977" width="11.5703125" style="45" bestFit="1" customWidth="1"/>
    <col min="14978" max="14978" width="11.42578125" style="45"/>
    <col min="14979" max="14979" width="11.5703125" style="45" bestFit="1" customWidth="1"/>
    <col min="14980" max="14980" width="11.42578125" style="45"/>
    <col min="14981" max="14981" width="11.5703125" style="45" bestFit="1" customWidth="1"/>
    <col min="14982" max="14982" width="11.42578125" style="45"/>
    <col min="14983" max="14983" width="11.5703125" style="45" bestFit="1" customWidth="1"/>
    <col min="14984" max="14984" width="11.42578125" style="45"/>
    <col min="14985" max="14985" width="11.5703125" style="45" bestFit="1" customWidth="1"/>
    <col min="14986" max="14986" width="11.42578125" style="45"/>
    <col min="14987" max="14987" width="11.5703125" style="45" bestFit="1" customWidth="1"/>
    <col min="14988" max="14988" width="11.42578125" style="45"/>
    <col min="14989" max="14989" width="11.5703125" style="45" bestFit="1" customWidth="1"/>
    <col min="14990" max="14990" width="11.42578125" style="45"/>
    <col min="14991" max="14991" width="11.5703125" style="45" bestFit="1" customWidth="1"/>
    <col min="14992" max="14992" width="11.42578125" style="45"/>
    <col min="14993" max="14993" width="11.5703125" style="45" bestFit="1" customWidth="1"/>
    <col min="14994" max="14994" width="11.42578125" style="45"/>
    <col min="14995" max="14995" width="11.5703125" style="45" bestFit="1" customWidth="1"/>
    <col min="14996" max="14996" width="11.42578125" style="45"/>
    <col min="14997" max="14997" width="11.5703125" style="45" bestFit="1" customWidth="1"/>
    <col min="14998" max="14998" width="11.42578125" style="45"/>
    <col min="14999" max="14999" width="11.5703125" style="45" bestFit="1" customWidth="1"/>
    <col min="15000" max="15000" width="11.42578125" style="45"/>
    <col min="15001" max="15001" width="11.5703125" style="45" bestFit="1" customWidth="1"/>
    <col min="15002" max="15002" width="11.42578125" style="45"/>
    <col min="15003" max="15003" width="11.5703125" style="45" bestFit="1" customWidth="1"/>
    <col min="15004" max="15004" width="11.42578125" style="45"/>
    <col min="15005" max="15005" width="11.5703125" style="45" bestFit="1" customWidth="1"/>
    <col min="15006" max="15006" width="11.42578125" style="45"/>
    <col min="15007" max="15007" width="11.5703125" style="45" bestFit="1" customWidth="1"/>
    <col min="15008" max="15008" width="11.42578125" style="45"/>
    <col min="15009" max="15009" width="11.5703125" style="45" bestFit="1" customWidth="1"/>
    <col min="15010" max="15010" width="11.42578125" style="45"/>
    <col min="15011" max="15011" width="11.5703125" style="45" bestFit="1" customWidth="1"/>
    <col min="15012" max="15012" width="11.42578125" style="45"/>
    <col min="15013" max="15013" width="11.5703125" style="45" bestFit="1" customWidth="1"/>
    <col min="15014" max="15014" width="11.42578125" style="45"/>
    <col min="15015" max="15015" width="11.5703125" style="45" bestFit="1" customWidth="1"/>
    <col min="15016" max="15016" width="11.42578125" style="45"/>
    <col min="15017" max="15017" width="11.5703125" style="45" bestFit="1" customWidth="1"/>
    <col min="15018" max="15018" width="11.42578125" style="45"/>
    <col min="15019" max="15019" width="11.5703125" style="45" bestFit="1" customWidth="1"/>
    <col min="15020" max="15020" width="11.42578125" style="45"/>
    <col min="15021" max="15021" width="11.5703125" style="45" bestFit="1" customWidth="1"/>
    <col min="15022" max="15022" width="11.42578125" style="45"/>
    <col min="15023" max="15023" width="11.5703125" style="45" bestFit="1" customWidth="1"/>
    <col min="15024" max="15024" width="11.42578125" style="45"/>
    <col min="15025" max="15025" width="11.5703125" style="45" bestFit="1" customWidth="1"/>
    <col min="15026" max="15026" width="11.42578125" style="45"/>
    <col min="15027" max="15027" width="11.5703125" style="45" bestFit="1" customWidth="1"/>
    <col min="15028" max="15028" width="11.42578125" style="45"/>
    <col min="15029" max="15029" width="11.5703125" style="45" bestFit="1" customWidth="1"/>
    <col min="15030" max="15030" width="11.42578125" style="45"/>
    <col min="15031" max="15031" width="11.5703125" style="45" bestFit="1" customWidth="1"/>
    <col min="15032" max="15032" width="11.42578125" style="45"/>
    <col min="15033" max="15033" width="11.5703125" style="45" bestFit="1" customWidth="1"/>
    <col min="15034" max="15034" width="11.42578125" style="45"/>
    <col min="15035" max="15035" width="11.5703125" style="45" bestFit="1" customWidth="1"/>
    <col min="15036" max="15036" width="11.42578125" style="45"/>
    <col min="15037" max="15037" width="11.5703125" style="45" bestFit="1" customWidth="1"/>
    <col min="15038" max="15038" width="11.42578125" style="45"/>
    <col min="15039" max="15039" width="11.5703125" style="45" bestFit="1" customWidth="1"/>
    <col min="15040" max="15040" width="11.42578125" style="45"/>
    <col min="15041" max="15041" width="11.5703125" style="45" bestFit="1" customWidth="1"/>
    <col min="15042" max="15042" width="11.42578125" style="45"/>
    <col min="15043" max="15043" width="11.5703125" style="45" bestFit="1" customWidth="1"/>
    <col min="15044" max="15044" width="11.42578125" style="45"/>
    <col min="15045" max="15045" width="11.5703125" style="45" bestFit="1" customWidth="1"/>
    <col min="15046" max="15046" width="11.42578125" style="45"/>
    <col min="15047" max="15047" width="11.5703125" style="45" bestFit="1" customWidth="1"/>
    <col min="15048" max="15048" width="11.42578125" style="45"/>
    <col min="15049" max="15049" width="11.5703125" style="45" bestFit="1" customWidth="1"/>
    <col min="15050" max="15050" width="11.42578125" style="45"/>
    <col min="15051" max="15051" width="11.5703125" style="45" bestFit="1" customWidth="1"/>
    <col min="15052" max="15052" width="11.42578125" style="45"/>
    <col min="15053" max="15053" width="11.5703125" style="45" bestFit="1" customWidth="1"/>
    <col min="15054" max="15054" width="11.42578125" style="45"/>
    <col min="15055" max="15055" width="11.5703125" style="45" bestFit="1" customWidth="1"/>
    <col min="15056" max="15056" width="11.42578125" style="45"/>
    <col min="15057" max="15057" width="11.5703125" style="45" bestFit="1" customWidth="1"/>
    <col min="15058" max="15058" width="11.42578125" style="45"/>
    <col min="15059" max="15059" width="11.5703125" style="45" bestFit="1" customWidth="1"/>
    <col min="15060" max="15060" width="11.42578125" style="45"/>
    <col min="15061" max="15061" width="11.5703125" style="45" bestFit="1" customWidth="1"/>
    <col min="15062" max="15062" width="11.42578125" style="45"/>
    <col min="15063" max="15063" width="11.5703125" style="45" bestFit="1" customWidth="1"/>
    <col min="15064" max="15064" width="11.42578125" style="45"/>
    <col min="15065" max="15065" width="11.5703125" style="45" bestFit="1" customWidth="1"/>
    <col min="15066" max="15066" width="11.42578125" style="45"/>
    <col min="15067" max="15067" width="11.5703125" style="45" bestFit="1" customWidth="1"/>
    <col min="15068" max="15068" width="11.42578125" style="45"/>
    <col min="15069" max="15069" width="11.5703125" style="45" bestFit="1" customWidth="1"/>
    <col min="15070" max="15070" width="11.42578125" style="45"/>
    <col min="15071" max="15071" width="11.5703125" style="45" bestFit="1" customWidth="1"/>
    <col min="15072" max="15072" width="11.42578125" style="45"/>
    <col min="15073" max="15073" width="11.5703125" style="45" bestFit="1" customWidth="1"/>
    <col min="15074" max="15074" width="11.42578125" style="45"/>
    <col min="15075" max="15075" width="11.5703125" style="45" bestFit="1" customWidth="1"/>
    <col min="15076" max="15076" width="11.42578125" style="45"/>
    <col min="15077" max="15077" width="11.5703125" style="45" bestFit="1" customWidth="1"/>
    <col min="15078" max="15078" width="11.42578125" style="45"/>
    <col min="15079" max="15079" width="11.5703125" style="45" bestFit="1" customWidth="1"/>
    <col min="15080" max="15080" width="11.42578125" style="45"/>
    <col min="15081" max="15081" width="11.5703125" style="45" bestFit="1" customWidth="1"/>
    <col min="15082" max="15082" width="11.42578125" style="45"/>
    <col min="15083" max="15083" width="11.5703125" style="45" bestFit="1" customWidth="1"/>
    <col min="15084" max="15084" width="11.42578125" style="45"/>
    <col min="15085" max="15085" width="11.5703125" style="45" bestFit="1" customWidth="1"/>
    <col min="15086" max="15086" width="11.42578125" style="45"/>
    <col min="15087" max="15087" width="11.5703125" style="45" bestFit="1" customWidth="1"/>
    <col min="15088" max="15088" width="11.42578125" style="45"/>
    <col min="15089" max="15089" width="11.5703125" style="45" bestFit="1" customWidth="1"/>
    <col min="15090" max="15090" width="11.42578125" style="45"/>
    <col min="15091" max="15091" width="11.5703125" style="45" bestFit="1" customWidth="1"/>
    <col min="15092" max="15092" width="11.42578125" style="45"/>
    <col min="15093" max="15093" width="11.5703125" style="45" bestFit="1" customWidth="1"/>
    <col min="15094" max="15094" width="11.42578125" style="45"/>
    <col min="15095" max="15095" width="11.5703125" style="45" bestFit="1" customWidth="1"/>
    <col min="15096" max="15096" width="11.42578125" style="45"/>
    <col min="15097" max="15097" width="11.5703125" style="45" bestFit="1" customWidth="1"/>
    <col min="15098" max="15098" width="11.42578125" style="45"/>
    <col min="15099" max="15099" width="11.5703125" style="45" bestFit="1" customWidth="1"/>
    <col min="15100" max="15100" width="11.42578125" style="45"/>
    <col min="15101" max="15101" width="11.5703125" style="45" bestFit="1" customWidth="1"/>
    <col min="15102" max="15102" width="11.42578125" style="45"/>
    <col min="15103" max="15103" width="11.5703125" style="45" bestFit="1" customWidth="1"/>
    <col min="15104" max="15104" width="11.42578125" style="45"/>
    <col min="15105" max="15105" width="11.5703125" style="45" bestFit="1" customWidth="1"/>
    <col min="15106" max="15106" width="11.42578125" style="45"/>
    <col min="15107" max="15107" width="11.5703125" style="45" bestFit="1" customWidth="1"/>
    <col min="15108" max="15108" width="11.42578125" style="45"/>
    <col min="15109" max="15109" width="11.5703125" style="45" bestFit="1" customWidth="1"/>
    <col min="15110" max="15110" width="11.42578125" style="45"/>
    <col min="15111" max="15111" width="11.5703125" style="45" bestFit="1" customWidth="1"/>
    <col min="15112" max="15112" width="11.42578125" style="45"/>
    <col min="15113" max="15113" width="11.5703125" style="45" bestFit="1" customWidth="1"/>
    <col min="15114" max="15114" width="11.42578125" style="45"/>
    <col min="15115" max="15115" width="11.5703125" style="45" bestFit="1" customWidth="1"/>
    <col min="15116" max="15116" width="11.42578125" style="45"/>
    <col min="15117" max="15117" width="11.5703125" style="45" bestFit="1" customWidth="1"/>
    <col min="15118" max="15118" width="11.42578125" style="45"/>
    <col min="15119" max="15119" width="11.5703125" style="45" bestFit="1" customWidth="1"/>
    <col min="15120" max="15120" width="11.42578125" style="45"/>
    <col min="15121" max="15121" width="11.5703125" style="45" bestFit="1" customWidth="1"/>
    <col min="15122" max="15122" width="11.42578125" style="45"/>
    <col min="15123" max="15123" width="11.5703125" style="45" bestFit="1" customWidth="1"/>
    <col min="15124" max="15124" width="11.42578125" style="45"/>
    <col min="15125" max="15125" width="11.5703125" style="45" bestFit="1" customWidth="1"/>
    <col min="15126" max="15126" width="11.42578125" style="45"/>
    <col min="15127" max="15127" width="11.5703125" style="45" bestFit="1" customWidth="1"/>
    <col min="15128" max="15128" width="11.42578125" style="45"/>
    <col min="15129" max="15129" width="11.5703125" style="45" bestFit="1" customWidth="1"/>
    <col min="15130" max="15130" width="11.42578125" style="45"/>
    <col min="15131" max="15131" width="11.5703125" style="45" bestFit="1" customWidth="1"/>
    <col min="15132" max="15132" width="11.42578125" style="45"/>
    <col min="15133" max="15133" width="11.5703125" style="45" bestFit="1" customWidth="1"/>
    <col min="15134" max="15134" width="11.42578125" style="45"/>
    <col min="15135" max="15135" width="11.5703125" style="45" bestFit="1" customWidth="1"/>
    <col min="15136" max="15136" width="11.42578125" style="45"/>
    <col min="15137" max="15137" width="11.5703125" style="45" bestFit="1" customWidth="1"/>
    <col min="15138" max="15138" width="11.42578125" style="45"/>
    <col min="15139" max="15139" width="11.5703125" style="45" bestFit="1" customWidth="1"/>
    <col min="15140" max="15140" width="11.42578125" style="45"/>
    <col min="15141" max="15141" width="11.5703125" style="45" bestFit="1" customWidth="1"/>
    <col min="15142" max="15142" width="11.42578125" style="45"/>
    <col min="15143" max="15143" width="11.5703125" style="45" bestFit="1" customWidth="1"/>
    <col min="15144" max="15144" width="11.42578125" style="45"/>
    <col min="15145" max="15145" width="11.5703125" style="45" bestFit="1" customWidth="1"/>
    <col min="15146" max="15146" width="11.42578125" style="45"/>
    <col min="15147" max="15147" width="11.5703125" style="45" bestFit="1" customWidth="1"/>
    <col min="15148" max="15148" width="11.42578125" style="45"/>
    <col min="15149" max="15149" width="11.5703125" style="45" bestFit="1" customWidth="1"/>
    <col min="15150" max="15150" width="11.42578125" style="45"/>
    <col min="15151" max="15151" width="11.5703125" style="45" bestFit="1" customWidth="1"/>
    <col min="15152" max="15152" width="11.42578125" style="45"/>
    <col min="15153" max="15153" width="11.5703125" style="45" bestFit="1" customWidth="1"/>
    <col min="15154" max="15154" width="11.42578125" style="45"/>
    <col min="15155" max="15155" width="11.5703125" style="45" bestFit="1" customWidth="1"/>
    <col min="15156" max="15156" width="11.42578125" style="45"/>
    <col min="15157" max="15157" width="11.5703125" style="45" bestFit="1" customWidth="1"/>
    <col min="15158" max="15158" width="11.42578125" style="45"/>
    <col min="15159" max="15159" width="11.5703125" style="45" bestFit="1" customWidth="1"/>
    <col min="15160" max="15160" width="11.42578125" style="45"/>
    <col min="15161" max="15161" width="11.5703125" style="45" bestFit="1" customWidth="1"/>
    <col min="15162" max="15162" width="11.42578125" style="45"/>
    <col min="15163" max="15163" width="11.5703125" style="45" bestFit="1" customWidth="1"/>
    <col min="15164" max="15164" width="11.42578125" style="45"/>
    <col min="15165" max="15165" width="11.5703125" style="45" bestFit="1" customWidth="1"/>
    <col min="15166" max="15166" width="11.42578125" style="45"/>
    <col min="15167" max="15167" width="11.5703125" style="45" bestFit="1" customWidth="1"/>
    <col min="15168" max="15168" width="11.42578125" style="45"/>
    <col min="15169" max="15169" width="11.5703125" style="45" bestFit="1" customWidth="1"/>
    <col min="15170" max="15170" width="11.42578125" style="45"/>
    <col min="15171" max="15171" width="11.5703125" style="45" bestFit="1" customWidth="1"/>
    <col min="15172" max="15172" width="11.42578125" style="45"/>
    <col min="15173" max="15173" width="11.5703125" style="45" bestFit="1" customWidth="1"/>
    <col min="15174" max="15174" width="11.42578125" style="45"/>
    <col min="15175" max="15175" width="11.5703125" style="45" bestFit="1" customWidth="1"/>
    <col min="15176" max="15176" width="11.42578125" style="45"/>
    <col min="15177" max="15177" width="11.5703125" style="45" bestFit="1" customWidth="1"/>
    <col min="15178" max="15178" width="11.42578125" style="45"/>
    <col min="15179" max="15179" width="11.5703125" style="45" bestFit="1" customWidth="1"/>
    <col min="15180" max="15180" width="11.42578125" style="45"/>
    <col min="15181" max="15181" width="11.5703125" style="45" bestFit="1" customWidth="1"/>
    <col min="15182" max="15182" width="11.42578125" style="45"/>
    <col min="15183" max="15183" width="11.5703125" style="45" bestFit="1" customWidth="1"/>
    <col min="15184" max="15184" width="11.42578125" style="45"/>
    <col min="15185" max="15185" width="11.5703125" style="45" bestFit="1" customWidth="1"/>
    <col min="15186" max="15186" width="11.42578125" style="45"/>
    <col min="15187" max="15187" width="11.5703125" style="45" bestFit="1" customWidth="1"/>
    <col min="15188" max="15188" width="11.42578125" style="45"/>
    <col min="15189" max="15189" width="11.5703125" style="45" bestFit="1" customWidth="1"/>
    <col min="15190" max="15190" width="11.42578125" style="45"/>
    <col min="15191" max="15191" width="11.5703125" style="45" bestFit="1" customWidth="1"/>
    <col min="15192" max="15192" width="11.42578125" style="45"/>
    <col min="15193" max="15193" width="11.5703125" style="45" bestFit="1" customWidth="1"/>
    <col min="15194" max="15194" width="11.42578125" style="45"/>
    <col min="15195" max="15195" width="11.5703125" style="45" bestFit="1" customWidth="1"/>
    <col min="15196" max="15196" width="11.42578125" style="45"/>
    <col min="15197" max="15197" width="11.5703125" style="45" bestFit="1" customWidth="1"/>
    <col min="15198" max="15198" width="11.42578125" style="45"/>
    <col min="15199" max="15199" width="11.5703125" style="45" bestFit="1" customWidth="1"/>
    <col min="15200" max="15200" width="11.42578125" style="45"/>
    <col min="15201" max="15201" width="11.5703125" style="45" bestFit="1" customWidth="1"/>
    <col min="15202" max="15202" width="11.42578125" style="45"/>
    <col min="15203" max="15203" width="11.5703125" style="45" bestFit="1" customWidth="1"/>
    <col min="15204" max="15204" width="11.42578125" style="45"/>
    <col min="15205" max="15205" width="11.5703125" style="45" bestFit="1" customWidth="1"/>
    <col min="15206" max="15206" width="11.42578125" style="45"/>
    <col min="15207" max="15207" width="11.5703125" style="45" bestFit="1" customWidth="1"/>
    <col min="15208" max="15208" width="11.42578125" style="45"/>
    <col min="15209" max="15209" width="11.5703125" style="45" bestFit="1" customWidth="1"/>
    <col min="15210" max="15210" width="11.42578125" style="45"/>
    <col min="15211" max="15211" width="11.5703125" style="45" bestFit="1" customWidth="1"/>
    <col min="15212" max="15212" width="11.42578125" style="45"/>
    <col min="15213" max="15213" width="11.5703125" style="45" bestFit="1" customWidth="1"/>
    <col min="15214" max="15214" width="11.42578125" style="45"/>
    <col min="15215" max="15215" width="11.5703125" style="45" bestFit="1" customWidth="1"/>
    <col min="15216" max="15216" width="11.42578125" style="45"/>
    <col min="15217" max="15217" width="11.5703125" style="45" bestFit="1" customWidth="1"/>
    <col min="15218" max="15218" width="11.42578125" style="45"/>
    <col min="15219" max="15219" width="11.5703125" style="45" bestFit="1" customWidth="1"/>
    <col min="15220" max="15220" width="11.42578125" style="45"/>
    <col min="15221" max="15221" width="11.5703125" style="45" bestFit="1" customWidth="1"/>
    <col min="15222" max="15222" width="11.42578125" style="45"/>
    <col min="15223" max="15223" width="11.5703125" style="45" bestFit="1" customWidth="1"/>
    <col min="15224" max="15224" width="11.42578125" style="45"/>
    <col min="15225" max="15225" width="11.5703125" style="45" bestFit="1" customWidth="1"/>
    <col min="15226" max="15226" width="11.42578125" style="45"/>
    <col min="15227" max="15227" width="11.5703125" style="45" bestFit="1" customWidth="1"/>
    <col min="15228" max="15228" width="11.42578125" style="45"/>
    <col min="15229" max="15229" width="11.5703125" style="45" bestFit="1" customWidth="1"/>
    <col min="15230" max="15230" width="11.42578125" style="45"/>
    <col min="15231" max="15231" width="11.5703125" style="45" bestFit="1" customWidth="1"/>
    <col min="15232" max="15232" width="11.42578125" style="45"/>
    <col min="15233" max="15233" width="11.5703125" style="45" bestFit="1" customWidth="1"/>
    <col min="15234" max="15234" width="11.42578125" style="45"/>
    <col min="15235" max="15235" width="11.5703125" style="45" bestFit="1" customWidth="1"/>
    <col min="15236" max="15236" width="11.42578125" style="45"/>
    <col min="15237" max="15237" width="11.5703125" style="45" bestFit="1" customWidth="1"/>
    <col min="15238" max="15238" width="11.42578125" style="45"/>
    <col min="15239" max="15239" width="11.5703125" style="45" bestFit="1" customWidth="1"/>
    <col min="15240" max="15240" width="11.42578125" style="45"/>
    <col min="15241" max="15241" width="11.5703125" style="45" bestFit="1" customWidth="1"/>
    <col min="15242" max="15242" width="11.42578125" style="45"/>
    <col min="15243" max="15243" width="11.5703125" style="45" bestFit="1" customWidth="1"/>
    <col min="15244" max="15244" width="11.42578125" style="45"/>
    <col min="15245" max="15245" width="11.5703125" style="45" bestFit="1" customWidth="1"/>
    <col min="15246" max="15246" width="11.42578125" style="45"/>
    <col min="15247" max="15247" width="11.5703125" style="45" bestFit="1" customWidth="1"/>
    <col min="15248" max="15248" width="11.42578125" style="45"/>
    <col min="15249" max="15249" width="11.5703125" style="45" bestFit="1" customWidth="1"/>
    <col min="15250" max="15250" width="11.42578125" style="45"/>
    <col min="15251" max="15251" width="11.5703125" style="45" bestFit="1" customWidth="1"/>
    <col min="15252" max="15252" width="11.42578125" style="45"/>
    <col min="15253" max="15253" width="11.5703125" style="45" bestFit="1" customWidth="1"/>
    <col min="15254" max="15254" width="11.42578125" style="45"/>
    <col min="15255" max="15255" width="11.5703125" style="45" bestFit="1" customWidth="1"/>
    <col min="15256" max="15256" width="11.42578125" style="45"/>
    <col min="15257" max="15257" width="11.5703125" style="45" bestFit="1" customWidth="1"/>
    <col min="15258" max="15258" width="11.42578125" style="45"/>
    <col min="15259" max="15259" width="11.5703125" style="45" bestFit="1" customWidth="1"/>
    <col min="15260" max="15260" width="11.42578125" style="45"/>
    <col min="15261" max="15261" width="11.5703125" style="45" bestFit="1" customWidth="1"/>
    <col min="15262" max="15262" width="11.42578125" style="45"/>
    <col min="15263" max="15263" width="11.5703125" style="45" bestFit="1" customWidth="1"/>
    <col min="15264" max="15264" width="11.42578125" style="45"/>
    <col min="15265" max="15265" width="11.5703125" style="45" bestFit="1" customWidth="1"/>
    <col min="15266" max="15266" width="11.42578125" style="45"/>
    <col min="15267" max="15267" width="11.5703125" style="45" bestFit="1" customWidth="1"/>
    <col min="15268" max="15268" width="11.42578125" style="45"/>
    <col min="15269" max="15269" width="11.5703125" style="45" bestFit="1" customWidth="1"/>
    <col min="15270" max="15270" width="11.42578125" style="45"/>
    <col min="15271" max="15271" width="11.5703125" style="45" bestFit="1" customWidth="1"/>
    <col min="15272" max="15272" width="11.42578125" style="45"/>
    <col min="15273" max="15273" width="11.5703125" style="45" bestFit="1" customWidth="1"/>
    <col min="15274" max="15274" width="11.42578125" style="45"/>
    <col min="15275" max="15275" width="11.5703125" style="45" bestFit="1" customWidth="1"/>
    <col min="15276" max="15276" width="11.42578125" style="45"/>
    <col min="15277" max="15277" width="11.5703125" style="45" bestFit="1" customWidth="1"/>
    <col min="15278" max="15278" width="11.42578125" style="45"/>
    <col min="15279" max="15279" width="11.5703125" style="45" bestFit="1" customWidth="1"/>
    <col min="15280" max="15280" width="11.42578125" style="45"/>
    <col min="15281" max="15281" width="11.5703125" style="45" bestFit="1" customWidth="1"/>
    <col min="15282" max="15282" width="11.42578125" style="45"/>
    <col min="15283" max="15283" width="11.5703125" style="45" bestFit="1" customWidth="1"/>
    <col min="15284" max="15284" width="11.42578125" style="45"/>
    <col min="15285" max="15285" width="11.5703125" style="45" bestFit="1" customWidth="1"/>
    <col min="15286" max="15286" width="11.42578125" style="45"/>
    <col min="15287" max="15287" width="11.5703125" style="45" bestFit="1" customWidth="1"/>
    <col min="15288" max="15288" width="11.42578125" style="45"/>
    <col min="15289" max="15289" width="11.5703125" style="45" bestFit="1" customWidth="1"/>
    <col min="15290" max="15290" width="11.42578125" style="45"/>
    <col min="15291" max="15291" width="11.5703125" style="45" bestFit="1" customWidth="1"/>
    <col min="15292" max="15292" width="11.42578125" style="45"/>
    <col min="15293" max="15293" width="11.5703125" style="45" bestFit="1" customWidth="1"/>
    <col min="15294" max="15294" width="11.42578125" style="45"/>
    <col min="15295" max="15295" width="11.5703125" style="45" bestFit="1" customWidth="1"/>
    <col min="15296" max="15296" width="11.42578125" style="45"/>
    <col min="15297" max="15297" width="11.5703125" style="45" bestFit="1" customWidth="1"/>
    <col min="15298" max="15298" width="11.42578125" style="45"/>
    <col min="15299" max="15299" width="11.5703125" style="45" bestFit="1" customWidth="1"/>
    <col min="15300" max="15300" width="11.42578125" style="45"/>
    <col min="15301" max="15301" width="11.5703125" style="45" bestFit="1" customWidth="1"/>
    <col min="15302" max="15302" width="11.42578125" style="45"/>
    <col min="15303" max="15303" width="11.5703125" style="45" bestFit="1" customWidth="1"/>
    <col min="15304" max="15304" width="11.42578125" style="45"/>
    <col min="15305" max="15305" width="11.5703125" style="45" bestFit="1" customWidth="1"/>
    <col min="15306" max="15306" width="11.42578125" style="45"/>
    <col min="15307" max="15307" width="11.5703125" style="45" bestFit="1" customWidth="1"/>
    <col min="15308" max="15308" width="11.42578125" style="45"/>
    <col min="15309" max="15309" width="11.5703125" style="45" bestFit="1" customWidth="1"/>
    <col min="15310" max="15310" width="11.42578125" style="45"/>
    <col min="15311" max="15311" width="11.5703125" style="45" bestFit="1" customWidth="1"/>
    <col min="15312" max="15312" width="11.42578125" style="45"/>
    <col min="15313" max="15313" width="11.5703125" style="45" bestFit="1" customWidth="1"/>
    <col min="15314" max="15314" width="11.42578125" style="45"/>
    <col min="15315" max="15315" width="11.5703125" style="45" bestFit="1" customWidth="1"/>
    <col min="15316" max="15316" width="11.42578125" style="45"/>
    <col min="15317" max="15317" width="11.5703125" style="45" bestFit="1" customWidth="1"/>
    <col min="15318" max="15318" width="11.42578125" style="45"/>
    <col min="15319" max="15319" width="11.5703125" style="45" bestFit="1" customWidth="1"/>
    <col min="15320" max="15320" width="11.42578125" style="45"/>
    <col min="15321" max="15321" width="11.5703125" style="45" bestFit="1" customWidth="1"/>
    <col min="15322" max="15322" width="11.42578125" style="45"/>
    <col min="15323" max="15323" width="11.5703125" style="45" bestFit="1" customWidth="1"/>
    <col min="15324" max="15324" width="11.42578125" style="45"/>
    <col min="15325" max="15325" width="11.5703125" style="45" bestFit="1" customWidth="1"/>
    <col min="15326" max="15326" width="11.42578125" style="45"/>
    <col min="15327" max="15327" width="11.5703125" style="45" bestFit="1" customWidth="1"/>
    <col min="15328" max="15328" width="11.42578125" style="45"/>
    <col min="15329" max="15329" width="11.5703125" style="45" bestFit="1" customWidth="1"/>
    <col min="15330" max="15330" width="11.42578125" style="45"/>
    <col min="15331" max="15331" width="11.5703125" style="45" bestFit="1" customWidth="1"/>
    <col min="15332" max="15332" width="11.42578125" style="45"/>
    <col min="15333" max="15333" width="11.5703125" style="45" bestFit="1" customWidth="1"/>
    <col min="15334" max="15334" width="11.42578125" style="45"/>
    <col min="15335" max="15335" width="11.5703125" style="45" bestFit="1" customWidth="1"/>
    <col min="15336" max="15336" width="11.42578125" style="45"/>
    <col min="15337" max="15337" width="11.5703125" style="45" bestFit="1" customWidth="1"/>
    <col min="15338" max="15338" width="11.42578125" style="45"/>
    <col min="15339" max="15339" width="11.5703125" style="45" bestFit="1" customWidth="1"/>
    <col min="15340" max="15340" width="11.42578125" style="45"/>
    <col min="15341" max="15341" width="11.5703125" style="45" bestFit="1" customWidth="1"/>
    <col min="15342" max="15342" width="11.42578125" style="45"/>
    <col min="15343" max="15343" width="11.5703125" style="45" bestFit="1" customWidth="1"/>
    <col min="15344" max="15344" width="11.42578125" style="45"/>
    <col min="15345" max="15345" width="11.5703125" style="45" bestFit="1" customWidth="1"/>
    <col min="15346" max="15346" width="11.42578125" style="45"/>
    <col min="15347" max="15347" width="11.5703125" style="45" bestFit="1" customWidth="1"/>
    <col min="15348" max="15348" width="11.42578125" style="45"/>
    <col min="15349" max="15349" width="11.5703125" style="45" bestFit="1" customWidth="1"/>
    <col min="15350" max="15350" width="11.42578125" style="45"/>
    <col min="15351" max="15351" width="11.5703125" style="45" bestFit="1" customWidth="1"/>
    <col min="15352" max="15352" width="11.42578125" style="45"/>
    <col min="15353" max="15353" width="11.5703125" style="45" bestFit="1" customWidth="1"/>
    <col min="15354" max="15354" width="11.42578125" style="45"/>
    <col min="15355" max="15355" width="11.5703125" style="45" bestFit="1" customWidth="1"/>
    <col min="15356" max="15356" width="11.42578125" style="45"/>
    <col min="15357" max="15357" width="11.5703125" style="45" bestFit="1" customWidth="1"/>
    <col min="15358" max="15358" width="11.42578125" style="45"/>
    <col min="15359" max="15359" width="11.5703125" style="45" bestFit="1" customWidth="1"/>
    <col min="15360" max="15360" width="11.42578125" style="45"/>
    <col min="15361" max="15361" width="11.5703125" style="45" bestFit="1" customWidth="1"/>
    <col min="15362" max="15362" width="11.42578125" style="45"/>
    <col min="15363" max="15363" width="11.5703125" style="45" bestFit="1" customWidth="1"/>
    <col min="15364" max="15364" width="11.42578125" style="45"/>
    <col min="15365" max="15365" width="11.5703125" style="45" bestFit="1" customWidth="1"/>
    <col min="15366" max="15366" width="11.42578125" style="45"/>
    <col min="15367" max="15367" width="11.5703125" style="45" bestFit="1" customWidth="1"/>
    <col min="15368" max="15368" width="11.42578125" style="45"/>
    <col min="15369" max="15369" width="11.5703125" style="45" bestFit="1" customWidth="1"/>
    <col min="15370" max="15370" width="11.42578125" style="45"/>
    <col min="15371" max="15371" width="11.5703125" style="45" bestFit="1" customWidth="1"/>
    <col min="15372" max="15372" width="11.42578125" style="45"/>
    <col min="15373" max="15373" width="11.5703125" style="45" bestFit="1" customWidth="1"/>
    <col min="15374" max="15374" width="11.42578125" style="45"/>
    <col min="15375" max="15375" width="11.5703125" style="45" bestFit="1" customWidth="1"/>
    <col min="15376" max="15376" width="11.42578125" style="45"/>
    <col min="15377" max="15377" width="11.5703125" style="45" bestFit="1" customWidth="1"/>
    <col min="15378" max="15378" width="11.42578125" style="45"/>
    <col min="15379" max="15379" width="11.5703125" style="45" bestFit="1" customWidth="1"/>
    <col min="15380" max="15380" width="11.42578125" style="45"/>
    <col min="15381" max="15381" width="11.5703125" style="45" bestFit="1" customWidth="1"/>
    <col min="15382" max="15382" width="11.42578125" style="45"/>
    <col min="15383" max="15383" width="11.5703125" style="45" bestFit="1" customWidth="1"/>
    <col min="15384" max="15384" width="11.42578125" style="45"/>
    <col min="15385" max="15385" width="11.5703125" style="45" bestFit="1" customWidth="1"/>
    <col min="15386" max="15386" width="11.42578125" style="45"/>
    <col min="15387" max="15387" width="11.5703125" style="45" bestFit="1" customWidth="1"/>
    <col min="15388" max="15388" width="11.42578125" style="45"/>
    <col min="15389" max="15389" width="11.5703125" style="45" bestFit="1" customWidth="1"/>
    <col min="15390" max="15390" width="11.42578125" style="45"/>
    <col min="15391" max="15391" width="11.5703125" style="45" bestFit="1" customWidth="1"/>
    <col min="15392" max="15392" width="11.42578125" style="45"/>
    <col min="15393" max="15393" width="11.5703125" style="45" bestFit="1" customWidth="1"/>
    <col min="15394" max="15394" width="11.42578125" style="45"/>
    <col min="15395" max="15395" width="11.5703125" style="45" bestFit="1" customWidth="1"/>
    <col min="15396" max="15396" width="11.42578125" style="45"/>
    <col min="15397" max="15397" width="11.5703125" style="45" bestFit="1" customWidth="1"/>
    <col min="15398" max="15398" width="11.42578125" style="45"/>
    <col min="15399" max="15399" width="11.5703125" style="45" bestFit="1" customWidth="1"/>
    <col min="15400" max="15400" width="11.42578125" style="45"/>
    <col min="15401" max="15401" width="11.5703125" style="45" bestFit="1" customWidth="1"/>
    <col min="15402" max="15402" width="11.42578125" style="45"/>
    <col min="15403" max="15403" width="11.5703125" style="45" bestFit="1" customWidth="1"/>
    <col min="15404" max="15404" width="11.42578125" style="45"/>
    <col min="15405" max="15405" width="11.5703125" style="45" bestFit="1" customWidth="1"/>
    <col min="15406" max="15406" width="11.42578125" style="45"/>
    <col min="15407" max="15407" width="11.5703125" style="45" bestFit="1" customWidth="1"/>
    <col min="15408" max="15408" width="11.42578125" style="45"/>
    <col min="15409" max="15409" width="11.5703125" style="45" bestFit="1" customWidth="1"/>
    <col min="15410" max="15410" width="11.42578125" style="45"/>
    <col min="15411" max="15411" width="11.5703125" style="45" bestFit="1" customWidth="1"/>
    <col min="15412" max="15412" width="11.42578125" style="45"/>
    <col min="15413" max="15413" width="11.5703125" style="45" bestFit="1" customWidth="1"/>
    <col min="15414" max="15414" width="11.42578125" style="45"/>
    <col min="15415" max="15415" width="11.5703125" style="45" bestFit="1" customWidth="1"/>
    <col min="15416" max="15416" width="11.42578125" style="45"/>
    <col min="15417" max="15417" width="11.5703125" style="45" bestFit="1" customWidth="1"/>
    <col min="15418" max="15418" width="11.42578125" style="45"/>
    <col min="15419" max="15419" width="11.5703125" style="45" bestFit="1" customWidth="1"/>
    <col min="15420" max="15420" width="11.42578125" style="45"/>
    <col min="15421" max="15421" width="11.5703125" style="45" bestFit="1" customWidth="1"/>
    <col min="15422" max="15422" width="11.42578125" style="45"/>
    <col min="15423" max="15423" width="11.5703125" style="45" bestFit="1" customWidth="1"/>
    <col min="15424" max="15424" width="11.42578125" style="45"/>
    <col min="15425" max="15425" width="11.5703125" style="45" bestFit="1" customWidth="1"/>
    <col min="15426" max="15426" width="11.42578125" style="45"/>
    <col min="15427" max="15427" width="11.5703125" style="45" bestFit="1" customWidth="1"/>
    <col min="15428" max="15428" width="11.42578125" style="45"/>
    <col min="15429" max="15429" width="11.5703125" style="45" bestFit="1" customWidth="1"/>
    <col min="15430" max="15430" width="11.42578125" style="45"/>
    <col min="15431" max="15431" width="11.5703125" style="45" bestFit="1" customWidth="1"/>
    <col min="15432" max="15432" width="11.42578125" style="45"/>
    <col min="15433" max="15433" width="11.5703125" style="45" bestFit="1" customWidth="1"/>
    <col min="15434" max="15434" width="11.42578125" style="45"/>
    <col min="15435" max="15435" width="11.5703125" style="45" bestFit="1" customWidth="1"/>
    <col min="15436" max="15436" width="11.42578125" style="45"/>
    <col min="15437" max="15437" width="11.5703125" style="45" bestFit="1" customWidth="1"/>
    <col min="15438" max="15438" width="11.42578125" style="45"/>
    <col min="15439" max="15439" width="11.5703125" style="45" bestFit="1" customWidth="1"/>
    <col min="15440" max="15440" width="11.42578125" style="45"/>
    <col min="15441" max="15441" width="11.5703125" style="45" bestFit="1" customWidth="1"/>
    <col min="15442" max="15442" width="11.42578125" style="45"/>
    <col min="15443" max="15443" width="11.5703125" style="45" bestFit="1" customWidth="1"/>
    <col min="15444" max="15444" width="11.42578125" style="45"/>
    <col min="15445" max="15445" width="11.5703125" style="45" bestFit="1" customWidth="1"/>
    <col min="15446" max="15446" width="11.42578125" style="45"/>
    <col min="15447" max="15447" width="11.5703125" style="45" bestFit="1" customWidth="1"/>
    <col min="15448" max="15448" width="11.42578125" style="45"/>
    <col min="15449" max="15449" width="11.5703125" style="45" bestFit="1" customWidth="1"/>
    <col min="15450" max="15450" width="11.42578125" style="45"/>
    <col min="15451" max="15451" width="11.5703125" style="45" bestFit="1" customWidth="1"/>
    <col min="15452" max="15452" width="11.42578125" style="45"/>
    <col min="15453" max="15453" width="11.5703125" style="45" bestFit="1" customWidth="1"/>
    <col min="15454" max="15454" width="11.42578125" style="45"/>
    <col min="15455" max="15455" width="11.5703125" style="45" bestFit="1" customWidth="1"/>
    <col min="15456" max="15456" width="11.42578125" style="45"/>
    <col min="15457" max="15457" width="11.5703125" style="45" bestFit="1" customWidth="1"/>
    <col min="15458" max="15458" width="11.42578125" style="45"/>
    <col min="15459" max="15459" width="11.5703125" style="45" bestFit="1" customWidth="1"/>
    <col min="15460" max="15460" width="11.42578125" style="45"/>
    <col min="15461" max="15461" width="11.5703125" style="45" bestFit="1" customWidth="1"/>
    <col min="15462" max="15462" width="11.42578125" style="45"/>
    <col min="15463" max="15463" width="11.5703125" style="45" bestFit="1" customWidth="1"/>
    <col min="15464" max="15464" width="11.42578125" style="45"/>
    <col min="15465" max="15465" width="11.5703125" style="45" bestFit="1" customWidth="1"/>
    <col min="15466" max="15466" width="11.42578125" style="45"/>
    <col min="15467" max="15467" width="11.5703125" style="45" bestFit="1" customWidth="1"/>
    <col min="15468" max="15468" width="11.42578125" style="45"/>
    <col min="15469" max="15469" width="11.5703125" style="45" bestFit="1" customWidth="1"/>
    <col min="15470" max="15470" width="11.42578125" style="45"/>
    <col min="15471" max="15471" width="11.5703125" style="45" bestFit="1" customWidth="1"/>
    <col min="15472" max="15472" width="11.42578125" style="45"/>
    <col min="15473" max="15473" width="11.5703125" style="45" bestFit="1" customWidth="1"/>
    <col min="15474" max="15474" width="11.42578125" style="45"/>
    <col min="15475" max="15475" width="11.5703125" style="45" bestFit="1" customWidth="1"/>
    <col min="15476" max="15476" width="11.42578125" style="45"/>
    <col min="15477" max="15477" width="11.5703125" style="45" bestFit="1" customWidth="1"/>
    <col min="15478" max="15478" width="11.42578125" style="45"/>
    <col min="15479" max="15479" width="11.5703125" style="45" bestFit="1" customWidth="1"/>
    <col min="15480" max="15480" width="11.42578125" style="45"/>
    <col min="15481" max="15481" width="11.5703125" style="45" bestFit="1" customWidth="1"/>
    <col min="15482" max="15482" width="11.42578125" style="45"/>
    <col min="15483" max="15483" width="11.5703125" style="45" bestFit="1" customWidth="1"/>
    <col min="15484" max="15484" width="11.42578125" style="45"/>
    <col min="15485" max="15485" width="11.5703125" style="45" bestFit="1" customWidth="1"/>
    <col min="15486" max="15486" width="11.42578125" style="45"/>
    <col min="15487" max="15487" width="11.5703125" style="45" bestFit="1" customWidth="1"/>
    <col min="15488" max="15488" width="11.42578125" style="45"/>
    <col min="15489" max="15489" width="11.5703125" style="45" bestFit="1" customWidth="1"/>
    <col min="15490" max="15490" width="11.42578125" style="45"/>
    <col min="15491" max="15491" width="11.5703125" style="45" bestFit="1" customWidth="1"/>
    <col min="15492" max="15492" width="11.42578125" style="45"/>
    <col min="15493" max="15493" width="11.5703125" style="45" bestFit="1" customWidth="1"/>
    <col min="15494" max="15494" width="11.42578125" style="45"/>
    <col min="15495" max="15495" width="11.5703125" style="45" bestFit="1" customWidth="1"/>
    <col min="15496" max="15496" width="11.42578125" style="45"/>
    <col min="15497" max="15497" width="11.5703125" style="45" bestFit="1" customWidth="1"/>
    <col min="15498" max="15498" width="11.42578125" style="45"/>
    <col min="15499" max="15499" width="11.5703125" style="45" bestFit="1" customWidth="1"/>
    <col min="15500" max="15500" width="11.42578125" style="45"/>
    <col min="15501" max="15501" width="11.5703125" style="45" bestFit="1" customWidth="1"/>
    <col min="15502" max="15502" width="11.42578125" style="45"/>
    <col min="15503" max="15503" width="11.5703125" style="45" bestFit="1" customWidth="1"/>
    <col min="15504" max="15504" width="11.42578125" style="45"/>
    <col min="15505" max="15505" width="11.5703125" style="45" bestFit="1" customWidth="1"/>
    <col min="15506" max="15506" width="11.42578125" style="45"/>
    <col min="15507" max="15507" width="11.5703125" style="45" bestFit="1" customWidth="1"/>
    <col min="15508" max="15508" width="11.42578125" style="45"/>
    <col min="15509" max="15509" width="11.5703125" style="45" bestFit="1" customWidth="1"/>
    <col min="15510" max="15510" width="11.42578125" style="45"/>
    <col min="15511" max="15511" width="11.5703125" style="45" bestFit="1" customWidth="1"/>
    <col min="15512" max="15512" width="11.42578125" style="45"/>
    <col min="15513" max="15513" width="11.5703125" style="45" bestFit="1" customWidth="1"/>
    <col min="15514" max="15514" width="11.42578125" style="45"/>
    <col min="15515" max="15515" width="11.5703125" style="45" bestFit="1" customWidth="1"/>
    <col min="15516" max="15516" width="11.42578125" style="45"/>
    <col min="15517" max="15517" width="11.5703125" style="45" bestFit="1" customWidth="1"/>
    <col min="15518" max="15518" width="11.42578125" style="45"/>
    <col min="15519" max="15519" width="11.5703125" style="45" bestFit="1" customWidth="1"/>
    <col min="15520" max="15520" width="11.42578125" style="45"/>
    <col min="15521" max="15521" width="11.5703125" style="45" bestFit="1" customWidth="1"/>
    <col min="15522" max="15522" width="11.42578125" style="45"/>
    <col min="15523" max="15523" width="11.5703125" style="45" bestFit="1" customWidth="1"/>
    <col min="15524" max="15524" width="11.42578125" style="45"/>
    <col min="15525" max="15525" width="11.5703125" style="45" bestFit="1" customWidth="1"/>
    <col min="15526" max="15526" width="11.42578125" style="45"/>
    <col min="15527" max="15527" width="11.5703125" style="45" bestFit="1" customWidth="1"/>
    <col min="15528" max="15528" width="11.42578125" style="45"/>
    <col min="15529" max="15529" width="11.5703125" style="45" bestFit="1" customWidth="1"/>
    <col min="15530" max="15530" width="11.42578125" style="45"/>
    <col min="15531" max="15531" width="11.5703125" style="45" bestFit="1" customWidth="1"/>
    <col min="15532" max="15532" width="11.42578125" style="45"/>
    <col min="15533" max="15533" width="11.5703125" style="45" bestFit="1" customWidth="1"/>
    <col min="15534" max="15534" width="11.42578125" style="45"/>
    <col min="15535" max="15535" width="11.5703125" style="45" bestFit="1" customWidth="1"/>
    <col min="15536" max="15536" width="11.42578125" style="45"/>
    <col min="15537" max="15537" width="11.5703125" style="45" bestFit="1" customWidth="1"/>
    <col min="15538" max="15538" width="11.42578125" style="45"/>
    <col min="15539" max="15539" width="11.5703125" style="45" bestFit="1" customWidth="1"/>
    <col min="15540" max="15540" width="11.42578125" style="45"/>
    <col min="15541" max="15541" width="11.5703125" style="45" bestFit="1" customWidth="1"/>
    <col min="15542" max="15542" width="11.42578125" style="45"/>
    <col min="15543" max="15543" width="11.5703125" style="45" bestFit="1" customWidth="1"/>
    <col min="15544" max="15544" width="11.42578125" style="45"/>
    <col min="15545" max="15545" width="11.5703125" style="45" bestFit="1" customWidth="1"/>
    <col min="15546" max="15546" width="11.42578125" style="45"/>
    <col min="15547" max="15547" width="11.5703125" style="45" bestFit="1" customWidth="1"/>
    <col min="15548" max="15548" width="11.42578125" style="45"/>
    <col min="15549" max="15549" width="11.5703125" style="45" bestFit="1" customWidth="1"/>
    <col min="15550" max="15550" width="11.42578125" style="45"/>
    <col min="15551" max="15551" width="11.5703125" style="45" bestFit="1" customWidth="1"/>
    <col min="15552" max="15552" width="11.42578125" style="45"/>
    <col min="15553" max="15553" width="11.5703125" style="45" bestFit="1" customWidth="1"/>
    <col min="15554" max="15554" width="11.42578125" style="45"/>
    <col min="15555" max="15555" width="11.5703125" style="45" bestFit="1" customWidth="1"/>
    <col min="15556" max="15556" width="11.42578125" style="45"/>
    <col min="15557" max="15557" width="11.5703125" style="45" bestFit="1" customWidth="1"/>
    <col min="15558" max="15558" width="11.42578125" style="45"/>
    <col min="15559" max="15559" width="11.5703125" style="45" bestFit="1" customWidth="1"/>
    <col min="15560" max="15560" width="11.42578125" style="45"/>
    <col min="15561" max="15561" width="11.5703125" style="45" bestFit="1" customWidth="1"/>
    <col min="15562" max="15562" width="11.42578125" style="45"/>
    <col min="15563" max="15563" width="11.5703125" style="45" bestFit="1" customWidth="1"/>
    <col min="15564" max="15564" width="11.42578125" style="45"/>
    <col min="15565" max="15565" width="11.5703125" style="45" bestFit="1" customWidth="1"/>
    <col min="15566" max="15566" width="11.42578125" style="45"/>
    <col min="15567" max="15567" width="11.5703125" style="45" bestFit="1" customWidth="1"/>
    <col min="15568" max="15568" width="11.42578125" style="45"/>
    <col min="15569" max="15569" width="11.5703125" style="45" bestFit="1" customWidth="1"/>
    <col min="15570" max="15570" width="11.42578125" style="45"/>
    <col min="15571" max="15571" width="11.5703125" style="45" bestFit="1" customWidth="1"/>
    <col min="15572" max="15572" width="11.42578125" style="45"/>
    <col min="15573" max="15573" width="11.5703125" style="45" bestFit="1" customWidth="1"/>
    <col min="15574" max="15574" width="11.42578125" style="45"/>
    <col min="15575" max="15575" width="11.5703125" style="45" bestFit="1" customWidth="1"/>
    <col min="15576" max="15576" width="11.42578125" style="45"/>
    <col min="15577" max="15577" width="11.5703125" style="45" bestFit="1" customWidth="1"/>
    <col min="15578" max="15578" width="11.42578125" style="45"/>
    <col min="15579" max="15579" width="11.5703125" style="45" bestFit="1" customWidth="1"/>
    <col min="15580" max="15580" width="11.42578125" style="45"/>
    <col min="15581" max="15581" width="11.5703125" style="45" bestFit="1" customWidth="1"/>
    <col min="15582" max="15582" width="11.42578125" style="45"/>
    <col min="15583" max="15583" width="11.5703125" style="45" bestFit="1" customWidth="1"/>
    <col min="15584" max="15584" width="11.42578125" style="45"/>
    <col min="15585" max="15585" width="11.5703125" style="45" bestFit="1" customWidth="1"/>
    <col min="15586" max="15586" width="11.42578125" style="45"/>
    <col min="15587" max="15587" width="11.5703125" style="45" bestFit="1" customWidth="1"/>
    <col min="15588" max="15588" width="11.42578125" style="45"/>
    <col min="15589" max="15589" width="11.5703125" style="45" bestFit="1" customWidth="1"/>
    <col min="15590" max="15590" width="11.42578125" style="45"/>
    <col min="15591" max="15591" width="11.5703125" style="45" bestFit="1" customWidth="1"/>
    <col min="15592" max="15592" width="11.42578125" style="45"/>
    <col min="15593" max="15593" width="11.5703125" style="45" bestFit="1" customWidth="1"/>
    <col min="15594" max="15594" width="11.42578125" style="45"/>
    <col min="15595" max="15595" width="11.5703125" style="45" bestFit="1" customWidth="1"/>
    <col min="15596" max="15596" width="11.42578125" style="45"/>
    <col min="15597" max="15597" width="11.5703125" style="45" bestFit="1" customWidth="1"/>
    <col min="15598" max="15598" width="11.42578125" style="45"/>
    <col min="15599" max="15599" width="11.5703125" style="45" bestFit="1" customWidth="1"/>
    <col min="15600" max="15600" width="11.42578125" style="45"/>
    <col min="15601" max="15601" width="11.5703125" style="45" bestFit="1" customWidth="1"/>
    <col min="15602" max="15602" width="11.42578125" style="45"/>
    <col min="15603" max="15603" width="11.5703125" style="45" bestFit="1" customWidth="1"/>
    <col min="15604" max="15604" width="11.42578125" style="45"/>
    <col min="15605" max="15605" width="11.5703125" style="45" bestFit="1" customWidth="1"/>
    <col min="15606" max="15606" width="11.42578125" style="45"/>
    <col min="15607" max="15607" width="11.5703125" style="45" bestFit="1" customWidth="1"/>
    <col min="15608" max="15608" width="11.42578125" style="45"/>
    <col min="15609" max="15609" width="11.5703125" style="45" bestFit="1" customWidth="1"/>
    <col min="15610" max="15610" width="11.42578125" style="45"/>
    <col min="15611" max="15611" width="11.5703125" style="45" bestFit="1" customWidth="1"/>
    <col min="15612" max="15612" width="11.42578125" style="45"/>
    <col min="15613" max="15613" width="11.5703125" style="45" bestFit="1" customWidth="1"/>
    <col min="15614" max="15614" width="11.42578125" style="45"/>
    <col min="15615" max="15615" width="11.5703125" style="45" bestFit="1" customWidth="1"/>
    <col min="15616" max="15616" width="11.42578125" style="45"/>
    <col min="15617" max="15617" width="11.5703125" style="45" bestFit="1" customWidth="1"/>
    <col min="15618" max="15618" width="11.42578125" style="45"/>
    <col min="15619" max="15619" width="11.5703125" style="45" bestFit="1" customWidth="1"/>
    <col min="15620" max="15620" width="11.42578125" style="45"/>
    <col min="15621" max="15621" width="11.5703125" style="45" bestFit="1" customWidth="1"/>
    <col min="15622" max="15622" width="11.42578125" style="45"/>
    <col min="15623" max="15623" width="11.5703125" style="45" bestFit="1" customWidth="1"/>
    <col min="15624" max="15624" width="11.42578125" style="45"/>
    <col min="15625" max="15625" width="11.5703125" style="45" bestFit="1" customWidth="1"/>
    <col min="15626" max="15626" width="11.42578125" style="45"/>
    <col min="15627" max="15627" width="11.5703125" style="45" bestFit="1" customWidth="1"/>
    <col min="15628" max="15628" width="11.42578125" style="45"/>
    <col min="15629" max="15629" width="11.5703125" style="45" bestFit="1" customWidth="1"/>
    <col min="15630" max="15630" width="11.42578125" style="45"/>
    <col min="15631" max="15631" width="11.5703125" style="45" bestFit="1" customWidth="1"/>
    <col min="15632" max="15632" width="11.42578125" style="45"/>
    <col min="15633" max="15633" width="11.5703125" style="45" bestFit="1" customWidth="1"/>
    <col min="15634" max="15634" width="11.42578125" style="45"/>
    <col min="15635" max="15635" width="11.5703125" style="45" bestFit="1" customWidth="1"/>
    <col min="15636" max="15636" width="11.42578125" style="45"/>
    <col min="15637" max="15637" width="11.5703125" style="45" bestFit="1" customWidth="1"/>
    <col min="15638" max="15638" width="11.42578125" style="45"/>
    <col min="15639" max="15639" width="11.5703125" style="45" bestFit="1" customWidth="1"/>
    <col min="15640" max="15640" width="11.42578125" style="45"/>
    <col min="15641" max="15641" width="11.5703125" style="45" bestFit="1" customWidth="1"/>
    <col min="15642" max="15642" width="11.42578125" style="45"/>
    <col min="15643" max="15643" width="11.5703125" style="45" bestFit="1" customWidth="1"/>
    <col min="15644" max="15644" width="11.42578125" style="45"/>
    <col min="15645" max="15645" width="11.5703125" style="45" bestFit="1" customWidth="1"/>
    <col min="15646" max="15646" width="11.42578125" style="45"/>
    <col min="15647" max="15647" width="11.5703125" style="45" bestFit="1" customWidth="1"/>
    <col min="15648" max="15648" width="11.42578125" style="45"/>
    <col min="15649" max="15649" width="11.5703125" style="45" bestFit="1" customWidth="1"/>
    <col min="15650" max="15650" width="11.42578125" style="45"/>
    <col min="15651" max="15651" width="11.5703125" style="45" bestFit="1" customWidth="1"/>
    <col min="15652" max="15652" width="11.42578125" style="45"/>
    <col min="15653" max="15653" width="11.5703125" style="45" bestFit="1" customWidth="1"/>
    <col min="15654" max="15654" width="11.42578125" style="45"/>
    <col min="15655" max="15655" width="11.5703125" style="45" bestFit="1" customWidth="1"/>
    <col min="15656" max="15656" width="11.42578125" style="45"/>
    <col min="15657" max="15657" width="11.5703125" style="45" bestFit="1" customWidth="1"/>
    <col min="15658" max="15658" width="11.42578125" style="45"/>
    <col min="15659" max="15659" width="11.5703125" style="45" bestFit="1" customWidth="1"/>
    <col min="15660" max="15660" width="11.42578125" style="45"/>
    <col min="15661" max="15661" width="11.5703125" style="45" bestFit="1" customWidth="1"/>
    <col min="15662" max="15662" width="11.42578125" style="45"/>
    <col min="15663" max="15663" width="11.5703125" style="45" bestFit="1" customWidth="1"/>
    <col min="15664" max="15664" width="11.42578125" style="45"/>
    <col min="15665" max="15665" width="11.5703125" style="45" bestFit="1" customWidth="1"/>
    <col min="15666" max="15666" width="11.42578125" style="45"/>
    <col min="15667" max="15667" width="11.5703125" style="45" bestFit="1" customWidth="1"/>
    <col min="15668" max="15668" width="11.42578125" style="45"/>
    <col min="15669" max="15669" width="11.5703125" style="45" bestFit="1" customWidth="1"/>
    <col min="15670" max="15670" width="11.42578125" style="45"/>
    <col min="15671" max="15671" width="11.5703125" style="45" bestFit="1" customWidth="1"/>
    <col min="15672" max="15672" width="11.42578125" style="45"/>
    <col min="15673" max="15673" width="11.5703125" style="45" bestFit="1" customWidth="1"/>
    <col min="15674" max="15674" width="11.42578125" style="45"/>
    <col min="15675" max="15675" width="11.5703125" style="45" bestFit="1" customWidth="1"/>
    <col min="15676" max="15676" width="11.42578125" style="45"/>
    <col min="15677" max="15677" width="11.5703125" style="45" bestFit="1" customWidth="1"/>
    <col min="15678" max="15678" width="11.42578125" style="45"/>
    <col min="15679" max="15679" width="11.5703125" style="45" bestFit="1" customWidth="1"/>
    <col min="15680" max="15680" width="11.42578125" style="45"/>
    <col min="15681" max="15681" width="11.5703125" style="45" bestFit="1" customWidth="1"/>
    <col min="15682" max="15682" width="11.42578125" style="45"/>
    <col min="15683" max="15683" width="11.5703125" style="45" bestFit="1" customWidth="1"/>
    <col min="15684" max="15684" width="11.42578125" style="45"/>
    <col min="15685" max="15685" width="11.5703125" style="45" bestFit="1" customWidth="1"/>
    <col min="15686" max="15686" width="11.42578125" style="45"/>
    <col min="15687" max="15687" width="11.5703125" style="45" bestFit="1" customWidth="1"/>
    <col min="15688" max="15688" width="11.42578125" style="45"/>
    <col min="15689" max="15689" width="11.5703125" style="45" bestFit="1" customWidth="1"/>
    <col min="15690" max="15690" width="11.42578125" style="45"/>
    <col min="15691" max="15691" width="11.5703125" style="45" bestFit="1" customWidth="1"/>
    <col min="15692" max="15692" width="11.42578125" style="45"/>
    <col min="15693" max="15693" width="11.5703125" style="45" bestFit="1" customWidth="1"/>
    <col min="15694" max="15694" width="11.42578125" style="45"/>
    <col min="15695" max="15695" width="11.5703125" style="45" bestFit="1" customWidth="1"/>
    <col min="15696" max="15696" width="11.42578125" style="45"/>
    <col min="15697" max="15697" width="11.5703125" style="45" bestFit="1" customWidth="1"/>
    <col min="15698" max="15698" width="11.42578125" style="45"/>
    <col min="15699" max="15699" width="11.5703125" style="45" bestFit="1" customWidth="1"/>
    <col min="15700" max="15700" width="11.42578125" style="45"/>
    <col min="15701" max="15701" width="11.5703125" style="45" bestFit="1" customWidth="1"/>
    <col min="15702" max="15702" width="11.42578125" style="45"/>
    <col min="15703" max="15703" width="11.5703125" style="45" bestFit="1" customWidth="1"/>
    <col min="15704" max="15704" width="11.42578125" style="45"/>
    <col min="15705" max="15705" width="11.5703125" style="45" bestFit="1" customWidth="1"/>
    <col min="15706" max="15706" width="11.42578125" style="45"/>
    <col min="15707" max="15707" width="11.5703125" style="45" bestFit="1" customWidth="1"/>
    <col min="15708" max="15708" width="11.42578125" style="45"/>
    <col min="15709" max="15709" width="11.5703125" style="45" bestFit="1" customWidth="1"/>
    <col min="15710" max="15710" width="11.42578125" style="45"/>
    <col min="15711" max="15711" width="11.5703125" style="45" bestFit="1" customWidth="1"/>
    <col min="15712" max="15712" width="11.42578125" style="45"/>
    <col min="15713" max="15713" width="11.5703125" style="45" bestFit="1" customWidth="1"/>
    <col min="15714" max="15714" width="11.42578125" style="45"/>
    <col min="15715" max="15715" width="11.5703125" style="45" bestFit="1" customWidth="1"/>
    <col min="15716" max="15716" width="11.42578125" style="45"/>
    <col min="15717" max="15717" width="11.5703125" style="45" bestFit="1" customWidth="1"/>
    <col min="15718" max="15718" width="11.42578125" style="45"/>
    <col min="15719" max="15719" width="11.5703125" style="45" bestFit="1" customWidth="1"/>
    <col min="15720" max="15720" width="11.42578125" style="45"/>
    <col min="15721" max="15721" width="11.5703125" style="45" bestFit="1" customWidth="1"/>
    <col min="15722" max="15722" width="11.42578125" style="45"/>
    <col min="15723" max="15723" width="11.5703125" style="45" bestFit="1" customWidth="1"/>
    <col min="15724" max="15724" width="11.42578125" style="45"/>
    <col min="15725" max="15725" width="11.5703125" style="45" bestFit="1" customWidth="1"/>
    <col min="15726" max="15726" width="11.42578125" style="45"/>
    <col min="15727" max="15727" width="11.5703125" style="45" bestFit="1" customWidth="1"/>
    <col min="15728" max="15728" width="11.42578125" style="45"/>
    <col min="15729" max="15729" width="11.5703125" style="45" bestFit="1" customWidth="1"/>
    <col min="15730" max="15730" width="11.42578125" style="45"/>
    <col min="15731" max="15731" width="11.5703125" style="45" bestFit="1" customWidth="1"/>
    <col min="15732" max="15732" width="11.42578125" style="45"/>
    <col min="15733" max="15733" width="11.5703125" style="45" bestFit="1" customWidth="1"/>
    <col min="15734" max="15734" width="11.42578125" style="45"/>
    <col min="15735" max="15735" width="11.5703125" style="45" bestFit="1" customWidth="1"/>
    <col min="15736" max="15736" width="11.42578125" style="45"/>
    <col min="15737" max="15737" width="11.5703125" style="45" bestFit="1" customWidth="1"/>
    <col min="15738" max="15738" width="11.42578125" style="45"/>
    <col min="15739" max="15739" width="11.5703125" style="45" bestFit="1" customWidth="1"/>
    <col min="15740" max="15740" width="11.42578125" style="45"/>
    <col min="15741" max="15741" width="11.5703125" style="45" bestFit="1" customWidth="1"/>
    <col min="15742" max="15742" width="11.42578125" style="45"/>
    <col min="15743" max="15743" width="11.5703125" style="45" bestFit="1" customWidth="1"/>
    <col min="15744" max="15744" width="11.42578125" style="45"/>
    <col min="15745" max="15745" width="11.5703125" style="45" bestFit="1" customWidth="1"/>
    <col min="15746" max="15746" width="11.42578125" style="45"/>
    <col min="15747" max="15747" width="11.5703125" style="45" bestFit="1" customWidth="1"/>
    <col min="15748" max="15748" width="11.42578125" style="45"/>
    <col min="15749" max="15749" width="11.5703125" style="45" bestFit="1" customWidth="1"/>
    <col min="15750" max="15750" width="11.42578125" style="45"/>
    <col min="15751" max="15751" width="11.5703125" style="45" bestFit="1" customWidth="1"/>
    <col min="15752" max="15752" width="11.42578125" style="45"/>
    <col min="15753" max="15753" width="11.5703125" style="45" bestFit="1" customWidth="1"/>
    <col min="15754" max="15754" width="11.42578125" style="45"/>
    <col min="15755" max="15755" width="11.5703125" style="45" bestFit="1" customWidth="1"/>
    <col min="15756" max="15756" width="11.42578125" style="45"/>
    <col min="15757" max="15757" width="11.5703125" style="45" bestFit="1" customWidth="1"/>
    <col min="15758" max="15758" width="11.42578125" style="45"/>
    <col min="15759" max="15759" width="11.5703125" style="45" bestFit="1" customWidth="1"/>
    <col min="15760" max="15760" width="11.42578125" style="45"/>
    <col min="15761" max="15761" width="11.5703125" style="45" bestFit="1" customWidth="1"/>
    <col min="15762" max="15762" width="11.42578125" style="45"/>
    <col min="15763" max="15763" width="11.5703125" style="45" bestFit="1" customWidth="1"/>
    <col min="15764" max="15764" width="11.42578125" style="45"/>
    <col min="15765" max="15765" width="11.5703125" style="45" bestFit="1" customWidth="1"/>
    <col min="15766" max="15766" width="11.42578125" style="45"/>
    <col min="15767" max="15767" width="11.5703125" style="45" bestFit="1" customWidth="1"/>
    <col min="15768" max="15768" width="11.42578125" style="45"/>
    <col min="15769" max="15769" width="11.5703125" style="45" bestFit="1" customWidth="1"/>
    <col min="15770" max="15770" width="11.42578125" style="45"/>
    <col min="15771" max="15771" width="11.5703125" style="45" bestFit="1" customWidth="1"/>
    <col min="15772" max="15772" width="11.42578125" style="45"/>
    <col min="15773" max="15773" width="11.5703125" style="45" bestFit="1" customWidth="1"/>
    <col min="15774" max="15774" width="11.42578125" style="45"/>
    <col min="15775" max="15775" width="11.5703125" style="45" bestFit="1" customWidth="1"/>
    <col min="15776" max="15776" width="11.42578125" style="45"/>
    <col min="15777" max="15777" width="11.5703125" style="45" bestFit="1" customWidth="1"/>
    <col min="15778" max="15778" width="11.42578125" style="45"/>
    <col min="15779" max="15779" width="11.5703125" style="45" bestFit="1" customWidth="1"/>
    <col min="15780" max="15780" width="11.42578125" style="45"/>
    <col min="15781" max="15781" width="11.5703125" style="45" bestFit="1" customWidth="1"/>
    <col min="15782" max="15782" width="11.42578125" style="45"/>
    <col min="15783" max="15783" width="11.5703125" style="45" bestFit="1" customWidth="1"/>
    <col min="15784" max="15784" width="11.42578125" style="45"/>
    <col min="15785" max="15785" width="11.5703125" style="45" bestFit="1" customWidth="1"/>
    <col min="15786" max="15786" width="11.42578125" style="45"/>
    <col min="15787" max="15787" width="11.5703125" style="45" bestFit="1" customWidth="1"/>
    <col min="15788" max="15788" width="11.42578125" style="45"/>
    <col min="15789" max="15789" width="11.5703125" style="45" bestFit="1" customWidth="1"/>
    <col min="15790" max="15790" width="11.42578125" style="45"/>
    <col min="15791" max="15791" width="11.5703125" style="45" bestFit="1" customWidth="1"/>
    <col min="15792" max="15792" width="11.42578125" style="45"/>
    <col min="15793" max="15793" width="11.5703125" style="45" bestFit="1" customWidth="1"/>
    <col min="15794" max="15794" width="11.42578125" style="45"/>
    <col min="15795" max="15795" width="11.5703125" style="45" bestFit="1" customWidth="1"/>
    <col min="15796" max="15796" width="11.42578125" style="45"/>
    <col min="15797" max="15797" width="11.5703125" style="45" bestFit="1" customWidth="1"/>
    <col min="15798" max="15798" width="11.42578125" style="45"/>
    <col min="15799" max="15799" width="11.5703125" style="45" bestFit="1" customWidth="1"/>
    <col min="15800" max="15800" width="11.42578125" style="45"/>
    <col min="15801" max="15801" width="11.5703125" style="45" bestFit="1" customWidth="1"/>
    <col min="15802" max="15802" width="11.42578125" style="45"/>
    <col min="15803" max="15803" width="11.5703125" style="45" bestFit="1" customWidth="1"/>
    <col min="15804" max="15804" width="11.42578125" style="45"/>
    <col min="15805" max="15805" width="11.5703125" style="45" bestFit="1" customWidth="1"/>
    <col min="15806" max="15806" width="11.42578125" style="45"/>
    <col min="15807" max="15807" width="11.5703125" style="45" bestFit="1" customWidth="1"/>
    <col min="15808" max="15808" width="11.42578125" style="45"/>
    <col min="15809" max="15809" width="11.5703125" style="45" bestFit="1" customWidth="1"/>
    <col min="15810" max="15810" width="11.42578125" style="45"/>
    <col min="15811" max="15811" width="11.5703125" style="45" bestFit="1" customWidth="1"/>
    <col min="15812" max="15812" width="11.42578125" style="45"/>
    <col min="15813" max="15813" width="11.5703125" style="45" bestFit="1" customWidth="1"/>
    <col min="15814" max="15814" width="11.42578125" style="45"/>
    <col min="15815" max="15815" width="11.5703125" style="45" bestFit="1" customWidth="1"/>
    <col min="15816" max="15816" width="11.42578125" style="45"/>
    <col min="15817" max="15817" width="11.5703125" style="45" bestFit="1" customWidth="1"/>
    <col min="15818" max="15818" width="11.42578125" style="45"/>
    <col min="15819" max="15819" width="11.5703125" style="45" bestFit="1" customWidth="1"/>
    <col min="15820" max="15820" width="11.42578125" style="45"/>
    <col min="15821" max="15821" width="11.5703125" style="45" bestFit="1" customWidth="1"/>
    <col min="15822" max="15822" width="11.42578125" style="45"/>
    <col min="15823" max="15823" width="11.5703125" style="45" bestFit="1" customWidth="1"/>
    <col min="15824" max="15824" width="11.42578125" style="45"/>
    <col min="15825" max="15825" width="11.5703125" style="45" bestFit="1" customWidth="1"/>
    <col min="15826" max="15826" width="11.42578125" style="45"/>
    <col min="15827" max="15827" width="11.5703125" style="45" bestFit="1" customWidth="1"/>
    <col min="15828" max="15828" width="11.42578125" style="45"/>
    <col min="15829" max="15829" width="11.5703125" style="45" bestFit="1" customWidth="1"/>
    <col min="15830" max="15830" width="11.42578125" style="45"/>
    <col min="15831" max="15831" width="11.5703125" style="45" bestFit="1" customWidth="1"/>
    <col min="15832" max="15832" width="11.42578125" style="45"/>
    <col min="15833" max="15833" width="11.5703125" style="45" bestFit="1" customWidth="1"/>
    <col min="15834" max="15834" width="11.42578125" style="45"/>
    <col min="15835" max="15835" width="11.5703125" style="45" bestFit="1" customWidth="1"/>
    <col min="15836" max="15836" width="11.42578125" style="45"/>
    <col min="15837" max="15837" width="11.5703125" style="45" bestFit="1" customWidth="1"/>
    <col min="15838" max="15838" width="11.42578125" style="45"/>
    <col min="15839" max="15839" width="11.5703125" style="45" bestFit="1" customWidth="1"/>
    <col min="15840" max="15840" width="11.42578125" style="45"/>
    <col min="15841" max="15841" width="11.5703125" style="45" bestFit="1" customWidth="1"/>
    <col min="15842" max="15842" width="11.42578125" style="45"/>
    <col min="15843" max="15843" width="11.5703125" style="45" bestFit="1" customWidth="1"/>
    <col min="15844" max="15844" width="11.42578125" style="45"/>
    <col min="15845" max="15845" width="11.5703125" style="45" bestFit="1" customWidth="1"/>
    <col min="15846" max="15846" width="11.42578125" style="45"/>
    <col min="15847" max="15847" width="11.5703125" style="45" bestFit="1" customWidth="1"/>
    <col min="15848" max="15848" width="11.42578125" style="45"/>
    <col min="15849" max="15849" width="11.5703125" style="45" bestFit="1" customWidth="1"/>
    <col min="15850" max="15850" width="11.42578125" style="45"/>
    <col min="15851" max="15851" width="11.5703125" style="45" bestFit="1" customWidth="1"/>
    <col min="15852" max="15852" width="11.42578125" style="45"/>
    <col min="15853" max="15853" width="11.5703125" style="45" bestFit="1" customWidth="1"/>
    <col min="15854" max="15854" width="11.42578125" style="45"/>
    <col min="15855" max="15855" width="11.5703125" style="45" bestFit="1" customWidth="1"/>
    <col min="15856" max="15856" width="11.42578125" style="45"/>
    <col min="15857" max="15857" width="11.5703125" style="45" bestFit="1" customWidth="1"/>
    <col min="15858" max="15858" width="11.42578125" style="45"/>
    <col min="15859" max="15859" width="11.5703125" style="45" bestFit="1" customWidth="1"/>
    <col min="15860" max="15860" width="11.42578125" style="45"/>
    <col min="15861" max="15861" width="11.5703125" style="45" bestFit="1" customWidth="1"/>
    <col min="15862" max="15862" width="11.42578125" style="45"/>
    <col min="15863" max="15863" width="11.5703125" style="45" bestFit="1" customWidth="1"/>
    <col min="15864" max="15864" width="11.42578125" style="45"/>
    <col min="15865" max="15865" width="11.5703125" style="45" bestFit="1" customWidth="1"/>
    <col min="15866" max="15866" width="11.42578125" style="45"/>
    <col min="15867" max="15867" width="11.5703125" style="45" bestFit="1" customWidth="1"/>
    <col min="15868" max="15868" width="11.42578125" style="45"/>
    <col min="15869" max="15869" width="11.5703125" style="45" bestFit="1" customWidth="1"/>
    <col min="15870" max="15870" width="11.42578125" style="45"/>
    <col min="15871" max="15871" width="11.5703125" style="45" bestFit="1" customWidth="1"/>
    <col min="15872" max="15872" width="11.42578125" style="45"/>
    <col min="15873" max="15873" width="11.5703125" style="45" bestFit="1" customWidth="1"/>
    <col min="15874" max="15874" width="11.42578125" style="45"/>
    <col min="15875" max="15875" width="11.5703125" style="45" bestFit="1" customWidth="1"/>
    <col min="15876" max="15876" width="11.42578125" style="45"/>
    <col min="15877" max="15877" width="11.5703125" style="45" bestFit="1" customWidth="1"/>
    <col min="15878" max="15878" width="11.42578125" style="45"/>
    <col min="15879" max="15879" width="11.5703125" style="45" bestFit="1" customWidth="1"/>
    <col min="15880" max="15880" width="11.42578125" style="45"/>
    <col min="15881" max="15881" width="11.5703125" style="45" bestFit="1" customWidth="1"/>
    <col min="15882" max="15882" width="11.42578125" style="45"/>
    <col min="15883" max="15883" width="11.5703125" style="45" bestFit="1" customWidth="1"/>
    <col min="15884" max="15884" width="11.42578125" style="45"/>
    <col min="15885" max="15885" width="11.5703125" style="45" bestFit="1" customWidth="1"/>
    <col min="15886" max="15886" width="11.42578125" style="45"/>
    <col min="15887" max="15887" width="11.5703125" style="45" bestFit="1" customWidth="1"/>
    <col min="15888" max="15888" width="11.42578125" style="45"/>
    <col min="15889" max="15889" width="11.5703125" style="45" bestFit="1" customWidth="1"/>
    <col min="15890" max="15890" width="11.42578125" style="45"/>
    <col min="15891" max="15891" width="11.5703125" style="45" bestFit="1" customWidth="1"/>
    <col min="15892" max="15892" width="11.42578125" style="45"/>
    <col min="15893" max="15893" width="11.5703125" style="45" bestFit="1" customWidth="1"/>
    <col min="15894" max="15894" width="11.42578125" style="45"/>
    <col min="15895" max="15895" width="11.5703125" style="45" bestFit="1" customWidth="1"/>
    <col min="15896" max="15896" width="11.42578125" style="45"/>
    <col min="15897" max="15897" width="11.5703125" style="45" bestFit="1" customWidth="1"/>
    <col min="15898" max="15898" width="11.42578125" style="45"/>
    <col min="15899" max="15899" width="11.5703125" style="45" bestFit="1" customWidth="1"/>
    <col min="15900" max="15900" width="11.42578125" style="45"/>
    <col min="15901" max="15901" width="11.5703125" style="45" bestFit="1" customWidth="1"/>
    <col min="15902" max="15902" width="11.42578125" style="45"/>
    <col min="15903" max="15903" width="11.5703125" style="45" bestFit="1" customWidth="1"/>
    <col min="15904" max="15904" width="11.42578125" style="45"/>
    <col min="15905" max="15905" width="11.5703125" style="45" bestFit="1" customWidth="1"/>
    <col min="15906" max="15906" width="11.42578125" style="45"/>
    <col min="15907" max="15907" width="11.5703125" style="45" bestFit="1" customWidth="1"/>
    <col min="15908" max="15908" width="11.42578125" style="45"/>
    <col min="15909" max="15909" width="11.5703125" style="45" bestFit="1" customWidth="1"/>
    <col min="15910" max="15910" width="11.42578125" style="45"/>
    <col min="15911" max="15911" width="11.5703125" style="45" bestFit="1" customWidth="1"/>
    <col min="15912" max="15912" width="11.42578125" style="45"/>
    <col min="15913" max="15913" width="11.5703125" style="45" bestFit="1" customWidth="1"/>
    <col min="15914" max="15914" width="11.42578125" style="45"/>
    <col min="15915" max="15915" width="11.5703125" style="45" bestFit="1" customWidth="1"/>
    <col min="15916" max="15916" width="11.42578125" style="45"/>
    <col min="15917" max="15917" width="11.5703125" style="45" bestFit="1" customWidth="1"/>
    <col min="15918" max="15918" width="11.42578125" style="45"/>
    <col min="15919" max="15919" width="11.5703125" style="45" bestFit="1" customWidth="1"/>
    <col min="15920" max="15920" width="11.42578125" style="45"/>
    <col min="15921" max="15921" width="11.5703125" style="45" bestFit="1" customWidth="1"/>
    <col min="15922" max="15922" width="11.42578125" style="45"/>
    <col min="15923" max="15923" width="11.5703125" style="45" bestFit="1" customWidth="1"/>
    <col min="15924" max="15924" width="11.42578125" style="45"/>
    <col min="15925" max="15925" width="11.5703125" style="45" bestFit="1" customWidth="1"/>
    <col min="15926" max="15926" width="11.42578125" style="45"/>
    <col min="15927" max="15927" width="11.5703125" style="45" bestFit="1" customWidth="1"/>
    <col min="15928" max="15928" width="11.42578125" style="45"/>
    <col min="15929" max="15929" width="11.5703125" style="45" bestFit="1" customWidth="1"/>
    <col min="15930" max="15930" width="11.42578125" style="45"/>
    <col min="15931" max="15931" width="11.5703125" style="45" bestFit="1" customWidth="1"/>
    <col min="15932" max="15932" width="11.42578125" style="45"/>
    <col min="15933" max="15933" width="11.5703125" style="45" bestFit="1" customWidth="1"/>
    <col min="15934" max="15934" width="11.42578125" style="45"/>
    <col min="15935" max="15935" width="11.5703125" style="45" bestFit="1" customWidth="1"/>
    <col min="15936" max="15936" width="11.42578125" style="45"/>
    <col min="15937" max="15937" width="11.5703125" style="45" bestFit="1" customWidth="1"/>
    <col min="15938" max="15938" width="11.42578125" style="45"/>
    <col min="15939" max="15939" width="11.5703125" style="45" bestFit="1" customWidth="1"/>
    <col min="15940" max="15940" width="11.42578125" style="45"/>
    <col min="15941" max="15941" width="11.5703125" style="45" bestFit="1" customWidth="1"/>
    <col min="15942" max="15942" width="11.42578125" style="45"/>
    <col min="15943" max="15943" width="11.5703125" style="45" bestFit="1" customWidth="1"/>
    <col min="15944" max="15944" width="11.42578125" style="45"/>
    <col min="15945" max="15945" width="11.5703125" style="45" bestFit="1" customWidth="1"/>
    <col min="15946" max="15946" width="11.42578125" style="45"/>
    <col min="15947" max="15947" width="11.5703125" style="45" bestFit="1" customWidth="1"/>
    <col min="15948" max="15948" width="11.42578125" style="45"/>
    <col min="15949" max="15949" width="11.5703125" style="45" bestFit="1" customWidth="1"/>
    <col min="15950" max="15950" width="11.42578125" style="45"/>
    <col min="15951" max="15951" width="11.5703125" style="45" bestFit="1" customWidth="1"/>
    <col min="15952" max="15952" width="11.42578125" style="45"/>
    <col min="15953" max="15953" width="11.5703125" style="45" bestFit="1" customWidth="1"/>
    <col min="15954" max="15954" width="11.42578125" style="45"/>
    <col min="15955" max="15955" width="11.5703125" style="45" bestFit="1" customWidth="1"/>
    <col min="15956" max="15956" width="11.42578125" style="45"/>
    <col min="15957" max="15957" width="11.5703125" style="45" bestFit="1" customWidth="1"/>
    <col min="15958" max="15958" width="11.42578125" style="45"/>
    <col min="15959" max="15959" width="11.5703125" style="45" bestFit="1" customWidth="1"/>
    <col min="15960" max="15960" width="11.42578125" style="45"/>
    <col min="15961" max="15961" width="11.5703125" style="45" bestFit="1" customWidth="1"/>
    <col min="15962" max="15962" width="11.42578125" style="45"/>
    <col min="15963" max="15963" width="11.5703125" style="45" bestFit="1" customWidth="1"/>
    <col min="15964" max="15964" width="11.42578125" style="45"/>
    <col min="15965" max="15965" width="11.5703125" style="45" bestFit="1" customWidth="1"/>
    <col min="15966" max="15966" width="11.42578125" style="45"/>
    <col min="15967" max="15967" width="11.5703125" style="45" bestFit="1" customWidth="1"/>
    <col min="15968" max="15968" width="11.42578125" style="45"/>
    <col min="15969" max="15969" width="11.5703125" style="45" bestFit="1" customWidth="1"/>
    <col min="15970" max="15970" width="11.42578125" style="45"/>
    <col min="15971" max="15971" width="11.5703125" style="45" bestFit="1" customWidth="1"/>
    <col min="15972" max="15972" width="11.42578125" style="45"/>
    <col min="15973" max="15973" width="11.5703125" style="45" bestFit="1" customWidth="1"/>
    <col min="15974" max="15974" width="11.42578125" style="45"/>
    <col min="15975" max="15975" width="11.5703125" style="45" bestFit="1" customWidth="1"/>
    <col min="15976" max="15976" width="11.42578125" style="45"/>
    <col min="15977" max="15977" width="11.5703125" style="45" bestFit="1" customWidth="1"/>
    <col min="15978" max="15978" width="11.42578125" style="45"/>
    <col min="15979" max="15979" width="11.5703125" style="45" bestFit="1" customWidth="1"/>
    <col min="15980" max="15980" width="11.42578125" style="45"/>
    <col min="15981" max="15981" width="11.5703125" style="45" bestFit="1" customWidth="1"/>
    <col min="15982" max="15982" width="11.42578125" style="45"/>
    <col min="15983" max="15983" width="11.5703125" style="45" bestFit="1" customWidth="1"/>
    <col min="15984" max="15984" width="11.42578125" style="45"/>
    <col min="15985" max="15985" width="11.5703125" style="45" bestFit="1" customWidth="1"/>
    <col min="15986" max="15986" width="11.42578125" style="45"/>
    <col min="15987" max="15987" width="11.5703125" style="45" bestFit="1" customWidth="1"/>
    <col min="15988" max="15988" width="11.42578125" style="45"/>
    <col min="15989" max="15989" width="11.5703125" style="45" bestFit="1" customWidth="1"/>
    <col min="15990" max="15990" width="11.42578125" style="45"/>
    <col min="15991" max="15991" width="11.5703125" style="45" bestFit="1" customWidth="1"/>
    <col min="15992" max="15992" width="11.42578125" style="45"/>
    <col min="15993" max="15993" width="11.5703125" style="45" bestFit="1" customWidth="1"/>
    <col min="15994" max="15994" width="11.42578125" style="45"/>
    <col min="15995" max="15995" width="11.5703125" style="45" bestFit="1" customWidth="1"/>
    <col min="15996" max="15996" width="11.42578125" style="45"/>
    <col min="15997" max="15997" width="11.5703125" style="45" bestFit="1" customWidth="1"/>
    <col min="15998" max="15998" width="11.42578125" style="45"/>
    <col min="15999" max="15999" width="11.5703125" style="45" bestFit="1" customWidth="1"/>
    <col min="16000" max="16000" width="11.42578125" style="45"/>
    <col min="16001" max="16001" width="11.5703125" style="45" bestFit="1" customWidth="1"/>
    <col min="16002" max="16002" width="11.42578125" style="45"/>
    <col min="16003" max="16003" width="11.5703125" style="45" bestFit="1" customWidth="1"/>
    <col min="16004" max="16004" width="11.42578125" style="45"/>
    <col min="16005" max="16005" width="11.5703125" style="45" bestFit="1" customWidth="1"/>
    <col min="16006" max="16006" width="11.42578125" style="45"/>
    <col min="16007" max="16007" width="11.5703125" style="45" bestFit="1" customWidth="1"/>
    <col min="16008" max="16008" width="11.42578125" style="45"/>
    <col min="16009" max="16009" width="11.5703125" style="45" bestFit="1" customWidth="1"/>
    <col min="16010" max="16010" width="11.42578125" style="45"/>
    <col min="16011" max="16011" width="11.5703125" style="45" bestFit="1" customWidth="1"/>
    <col min="16012" max="16012" width="11.42578125" style="45"/>
    <col min="16013" max="16013" width="11.5703125" style="45" bestFit="1" customWidth="1"/>
    <col min="16014" max="16014" width="11.42578125" style="45"/>
    <col min="16015" max="16015" width="11.5703125" style="45" bestFit="1" customWidth="1"/>
    <col min="16016" max="16016" width="11.42578125" style="45"/>
    <col min="16017" max="16017" width="11.5703125" style="45" bestFit="1" customWidth="1"/>
    <col min="16018" max="16018" width="11.42578125" style="45"/>
    <col min="16019" max="16019" width="11.5703125" style="45" bestFit="1" customWidth="1"/>
    <col min="16020" max="16020" width="11.42578125" style="45"/>
    <col min="16021" max="16021" width="11.5703125" style="45" bestFit="1" customWidth="1"/>
    <col min="16022" max="16022" width="11.42578125" style="45"/>
    <col min="16023" max="16023" width="11.5703125" style="45" bestFit="1" customWidth="1"/>
    <col min="16024" max="16024" width="11.42578125" style="45"/>
    <col min="16025" max="16025" width="11.5703125" style="45" bestFit="1" customWidth="1"/>
    <col min="16026" max="16026" width="11.42578125" style="45"/>
    <col min="16027" max="16027" width="11.5703125" style="45" bestFit="1" customWidth="1"/>
    <col min="16028" max="16028" width="11.42578125" style="45"/>
    <col min="16029" max="16029" width="11.5703125" style="45" bestFit="1" customWidth="1"/>
    <col min="16030" max="16030" width="11.42578125" style="45"/>
    <col min="16031" max="16031" width="11.5703125" style="45" bestFit="1" customWidth="1"/>
    <col min="16032" max="16032" width="11.42578125" style="45"/>
    <col min="16033" max="16033" width="11.5703125" style="45" bestFit="1" customWidth="1"/>
    <col min="16034" max="16034" width="11.42578125" style="45"/>
    <col min="16035" max="16035" width="11.5703125" style="45" bestFit="1" customWidth="1"/>
    <col min="16036" max="16036" width="11.42578125" style="45"/>
    <col min="16037" max="16037" width="11.5703125" style="45" bestFit="1" customWidth="1"/>
    <col min="16038" max="16038" width="11.42578125" style="45"/>
    <col min="16039" max="16039" width="11.5703125" style="45" bestFit="1" customWidth="1"/>
    <col min="16040" max="16040" width="11.42578125" style="45"/>
    <col min="16041" max="16041" width="11.5703125" style="45" bestFit="1" customWidth="1"/>
    <col min="16042" max="16042" width="11.42578125" style="45"/>
    <col min="16043" max="16043" width="11.5703125" style="45" bestFit="1" customWidth="1"/>
    <col min="16044" max="16044" width="11.42578125" style="45"/>
    <col min="16045" max="16045" width="11.5703125" style="45" bestFit="1" customWidth="1"/>
    <col min="16046" max="16046" width="11.42578125" style="45"/>
    <col min="16047" max="16047" width="11.5703125" style="45" bestFit="1" customWidth="1"/>
    <col min="16048" max="16048" width="11.42578125" style="45"/>
    <col min="16049" max="16049" width="11.5703125" style="45" bestFit="1" customWidth="1"/>
    <col min="16050" max="16050" width="11.42578125" style="45"/>
    <col min="16051" max="16051" width="11.5703125" style="45" bestFit="1" customWidth="1"/>
    <col min="16052" max="16052" width="11.42578125" style="45"/>
    <col min="16053" max="16053" width="11.5703125" style="45" bestFit="1" customWidth="1"/>
    <col min="16054" max="16054" width="11.42578125" style="45"/>
    <col min="16055" max="16055" width="11.5703125" style="45" bestFit="1" customWidth="1"/>
    <col min="16056" max="16056" width="11.42578125" style="45"/>
    <col min="16057" max="16057" width="11.5703125" style="45" bestFit="1" customWidth="1"/>
    <col min="16058" max="16058" width="11.42578125" style="45"/>
    <col min="16059" max="16059" width="11.5703125" style="45" bestFit="1" customWidth="1"/>
    <col min="16060" max="16060" width="11.42578125" style="45"/>
    <col min="16061" max="16061" width="11.5703125" style="45" bestFit="1" customWidth="1"/>
    <col min="16062" max="16062" width="11.42578125" style="45"/>
    <col min="16063" max="16063" width="11.5703125" style="45" bestFit="1" customWidth="1"/>
    <col min="16064" max="16064" width="11.42578125" style="45"/>
    <col min="16065" max="16065" width="11.5703125" style="45" bestFit="1" customWidth="1"/>
    <col min="16066" max="16066" width="11.42578125" style="45"/>
    <col min="16067" max="16067" width="11.5703125" style="45" bestFit="1" customWidth="1"/>
    <col min="16068" max="16068" width="11.42578125" style="45"/>
    <col min="16069" max="16069" width="11.5703125" style="45" bestFit="1" customWidth="1"/>
    <col min="16070" max="16070" width="11.42578125" style="45"/>
    <col min="16071" max="16071" width="11.5703125" style="45" bestFit="1" customWidth="1"/>
    <col min="16072" max="16072" width="11.42578125" style="45"/>
    <col min="16073" max="16073" width="11.5703125" style="45" bestFit="1" customWidth="1"/>
    <col min="16074" max="16074" width="11.42578125" style="45"/>
    <col min="16075" max="16075" width="11.5703125" style="45" bestFit="1" customWidth="1"/>
    <col min="16076" max="16076" width="11.42578125" style="45"/>
    <col min="16077" max="16077" width="11.5703125" style="45" bestFit="1" customWidth="1"/>
    <col min="16078" max="16078" width="11.42578125" style="45"/>
    <col min="16079" max="16079" width="11.5703125" style="45" bestFit="1" customWidth="1"/>
    <col min="16080" max="16080" width="11.42578125" style="45"/>
    <col min="16081" max="16081" width="11.5703125" style="45" bestFit="1" customWidth="1"/>
    <col min="16082" max="16082" width="11.42578125" style="45"/>
    <col min="16083" max="16083" width="11.5703125" style="45" bestFit="1" customWidth="1"/>
    <col min="16084" max="16084" width="11.42578125" style="45"/>
    <col min="16085" max="16085" width="11.5703125" style="45" bestFit="1" customWidth="1"/>
    <col min="16086" max="16086" width="11.42578125" style="45"/>
    <col min="16087" max="16087" width="11.5703125" style="45" bestFit="1" customWidth="1"/>
    <col min="16088" max="16088" width="11.42578125" style="45"/>
    <col min="16089" max="16089" width="11.5703125" style="45" bestFit="1" customWidth="1"/>
    <col min="16090" max="16090" width="11.42578125" style="45"/>
    <col min="16091" max="16091" width="11.5703125" style="45" bestFit="1" customWidth="1"/>
    <col min="16092" max="16092" width="11.42578125" style="45"/>
    <col min="16093" max="16093" width="11.5703125" style="45" bestFit="1" customWidth="1"/>
    <col min="16094" max="16094" width="11.42578125" style="45"/>
    <col min="16095" max="16095" width="11.5703125" style="45" bestFit="1" customWidth="1"/>
    <col min="16096" max="16096" width="11.42578125" style="45"/>
    <col min="16097" max="16097" width="11.5703125" style="45" bestFit="1" customWidth="1"/>
    <col min="16098" max="16098" width="11.42578125" style="45"/>
    <col min="16099" max="16099" width="11.5703125" style="45" bestFit="1" customWidth="1"/>
    <col min="16100" max="16100" width="11.42578125" style="45"/>
    <col min="16101" max="16101" width="11.5703125" style="45" bestFit="1" customWidth="1"/>
    <col min="16102" max="16102" width="11.42578125" style="45"/>
    <col min="16103" max="16103" width="11.5703125" style="45" bestFit="1" customWidth="1"/>
    <col min="16104" max="16104" width="11.42578125" style="45"/>
    <col min="16105" max="16105" width="11.5703125" style="45" bestFit="1" customWidth="1"/>
    <col min="16106" max="16106" width="11.42578125" style="45"/>
    <col min="16107" max="16107" width="11.5703125" style="45" bestFit="1" customWidth="1"/>
    <col min="16108" max="16108" width="11.42578125" style="45"/>
    <col min="16109" max="16109" width="11.5703125" style="45" bestFit="1" customWidth="1"/>
    <col min="16110" max="16110" width="11.42578125" style="45"/>
    <col min="16111" max="16111" width="11.5703125" style="45" bestFit="1" customWidth="1"/>
    <col min="16112" max="16112" width="11.42578125" style="45"/>
    <col min="16113" max="16113" width="11.5703125" style="45" bestFit="1" customWidth="1"/>
    <col min="16114" max="16114" width="11.42578125" style="45"/>
    <col min="16115" max="16115" width="11.5703125" style="45" bestFit="1" customWidth="1"/>
    <col min="16116" max="16116" width="11.42578125" style="45"/>
    <col min="16117" max="16117" width="11.5703125" style="45" bestFit="1" customWidth="1"/>
    <col min="16118" max="16118" width="11.42578125" style="45"/>
    <col min="16119" max="16119" width="11.5703125" style="45" bestFit="1" customWidth="1"/>
    <col min="16120" max="16120" width="11.42578125" style="45"/>
    <col min="16121" max="16121" width="11.5703125" style="45" bestFit="1" customWidth="1"/>
    <col min="16122" max="16122" width="11.42578125" style="45"/>
    <col min="16123" max="16123" width="11.5703125" style="45" bestFit="1" customWidth="1"/>
    <col min="16124" max="16124" width="11.42578125" style="45"/>
    <col min="16125" max="16125" width="11.5703125" style="45" bestFit="1" customWidth="1"/>
    <col min="16126" max="16126" width="11.42578125" style="45"/>
    <col min="16127" max="16127" width="11.5703125" style="45" bestFit="1" customWidth="1"/>
    <col min="16128" max="16128" width="11.42578125" style="45"/>
    <col min="16129" max="16129" width="11.5703125" style="45" bestFit="1" customWidth="1"/>
    <col min="16130" max="16130" width="11.42578125" style="45"/>
    <col min="16131" max="16131" width="11.5703125" style="45" bestFit="1" customWidth="1"/>
    <col min="16132" max="16132" width="11.42578125" style="45"/>
    <col min="16133" max="16133" width="11.5703125" style="45" bestFit="1" customWidth="1"/>
    <col min="16134" max="16134" width="11.42578125" style="45"/>
    <col min="16135" max="16135" width="11.5703125" style="45" bestFit="1" customWidth="1"/>
    <col min="16136" max="16136" width="11.42578125" style="45"/>
    <col min="16137" max="16137" width="11.5703125" style="45" bestFit="1" customWidth="1"/>
    <col min="16138" max="16138" width="11.42578125" style="45"/>
    <col min="16139" max="16139" width="11.5703125" style="45" bestFit="1" customWidth="1"/>
    <col min="16140" max="16140" width="11.42578125" style="45"/>
    <col min="16141" max="16141" width="11.5703125" style="45" bestFit="1" customWidth="1"/>
    <col min="16142" max="16142" width="11.42578125" style="45"/>
    <col min="16143" max="16143" width="11.5703125" style="45" bestFit="1" customWidth="1"/>
    <col min="16144" max="16144" width="11.42578125" style="45"/>
    <col min="16145" max="16145" width="11.5703125" style="45" bestFit="1" customWidth="1"/>
    <col min="16146" max="16146" width="11.42578125" style="45"/>
    <col min="16147" max="16147" width="11.5703125" style="45" bestFit="1" customWidth="1"/>
    <col min="16148" max="16148" width="11.42578125" style="45"/>
    <col min="16149" max="16149" width="11.5703125" style="45" bestFit="1" customWidth="1"/>
    <col min="16150" max="16150" width="11.42578125" style="45"/>
    <col min="16151" max="16151" width="11.5703125" style="45" bestFit="1" customWidth="1"/>
    <col min="16152" max="16152" width="11.42578125" style="45"/>
    <col min="16153" max="16153" width="11.5703125" style="45" bestFit="1" customWidth="1"/>
    <col min="16154" max="16154" width="11.42578125" style="45"/>
    <col min="16155" max="16155" width="11.5703125" style="45" bestFit="1" customWidth="1"/>
    <col min="16156" max="16156" width="11.42578125" style="45"/>
    <col min="16157" max="16157" width="11.5703125" style="45" bestFit="1" customWidth="1"/>
    <col min="16158" max="16158" width="11.42578125" style="45"/>
    <col min="16159" max="16159" width="11.5703125" style="45" bestFit="1" customWidth="1"/>
    <col min="16160" max="16160" width="11.42578125" style="45"/>
    <col min="16161" max="16161" width="11.5703125" style="45" bestFit="1" customWidth="1"/>
    <col min="16162" max="16162" width="11.42578125" style="45"/>
    <col min="16163" max="16163" width="11.5703125" style="45" bestFit="1" customWidth="1"/>
    <col min="16164" max="16164" width="11.42578125" style="45"/>
    <col min="16165" max="16165" width="11.5703125" style="45" bestFit="1" customWidth="1"/>
    <col min="16166" max="16166" width="11.42578125" style="45"/>
    <col min="16167" max="16167" width="11.5703125" style="45" bestFit="1" customWidth="1"/>
    <col min="16168" max="16168" width="11.42578125" style="45"/>
    <col min="16169" max="16169" width="11.5703125" style="45" bestFit="1" customWidth="1"/>
    <col min="16170" max="16170" width="11.42578125" style="45"/>
    <col min="16171" max="16171" width="11.5703125" style="45" bestFit="1" customWidth="1"/>
    <col min="16172" max="16172" width="11.42578125" style="45"/>
    <col min="16173" max="16173" width="11.5703125" style="45" bestFit="1" customWidth="1"/>
    <col min="16174" max="16174" width="11.42578125" style="45"/>
    <col min="16175" max="16175" width="11.5703125" style="45" bestFit="1" customWidth="1"/>
    <col min="16176" max="16176" width="11.42578125" style="45"/>
    <col min="16177" max="16177" width="11.5703125" style="45" bestFit="1" customWidth="1"/>
    <col min="16178" max="16178" width="11.42578125" style="45"/>
    <col min="16179" max="16179" width="11.5703125" style="45" bestFit="1" customWidth="1"/>
    <col min="16180" max="16180" width="11.42578125" style="45"/>
    <col min="16181" max="16181" width="11.5703125" style="45" bestFit="1" customWidth="1"/>
    <col min="16182" max="16182" width="11.42578125" style="45"/>
    <col min="16183" max="16183" width="11.5703125" style="45" bestFit="1" customWidth="1"/>
    <col min="16184" max="16184" width="11.42578125" style="45"/>
    <col min="16185" max="16185" width="11.5703125" style="45" bestFit="1" customWidth="1"/>
    <col min="16186" max="16186" width="11.42578125" style="45"/>
    <col min="16187" max="16187" width="11.5703125" style="45" bestFit="1" customWidth="1"/>
    <col min="16188" max="16188" width="11.42578125" style="45"/>
    <col min="16189" max="16189" width="11.5703125" style="45" bestFit="1" customWidth="1"/>
    <col min="16190" max="16190" width="11.42578125" style="45"/>
    <col min="16191" max="16191" width="11.5703125" style="45" bestFit="1" customWidth="1"/>
    <col min="16192" max="16192" width="11.42578125" style="45"/>
    <col min="16193" max="16193" width="11.5703125" style="45" bestFit="1" customWidth="1"/>
    <col min="16194" max="16194" width="11.42578125" style="45"/>
    <col min="16195" max="16195" width="11.5703125" style="45" bestFit="1" customWidth="1"/>
    <col min="16196" max="16196" width="11.42578125" style="45"/>
    <col min="16197" max="16197" width="11.5703125" style="45" bestFit="1" customWidth="1"/>
    <col min="16198" max="16198" width="11.42578125" style="45"/>
    <col min="16199" max="16199" width="11.5703125" style="45" bestFit="1" customWidth="1"/>
    <col min="16200" max="16200" width="11.42578125" style="45"/>
    <col min="16201" max="16201" width="11.5703125" style="45" bestFit="1" customWidth="1"/>
    <col min="16202" max="16202" width="11.42578125" style="45"/>
    <col min="16203" max="16203" width="11.5703125" style="45" bestFit="1" customWidth="1"/>
    <col min="16204" max="16204" width="11.42578125" style="45"/>
    <col min="16205" max="16205" width="11.5703125" style="45" bestFit="1" customWidth="1"/>
    <col min="16206" max="16206" width="11.42578125" style="45"/>
    <col min="16207" max="16207" width="11.5703125" style="45" bestFit="1" customWidth="1"/>
    <col min="16208" max="16208" width="11.42578125" style="45"/>
    <col min="16209" max="16209" width="11.5703125" style="45" bestFit="1" customWidth="1"/>
    <col min="16210" max="16210" width="11.42578125" style="45"/>
    <col min="16211" max="16211" width="11.5703125" style="45" bestFit="1" customWidth="1"/>
    <col min="16212" max="16212" width="11.42578125" style="45"/>
    <col min="16213" max="16213" width="11.5703125" style="45" bestFit="1" customWidth="1"/>
    <col min="16214" max="16214" width="11.42578125" style="45"/>
    <col min="16215" max="16215" width="11.5703125" style="45" bestFit="1" customWidth="1"/>
    <col min="16216" max="16216" width="11.42578125" style="45"/>
    <col min="16217" max="16217" width="11.5703125" style="45" bestFit="1" customWidth="1"/>
    <col min="16218" max="16218" width="11.42578125" style="45"/>
    <col min="16219" max="16219" width="11.5703125" style="45" bestFit="1" customWidth="1"/>
    <col min="16220" max="16220" width="11.42578125" style="45"/>
    <col min="16221" max="16221" width="11.5703125" style="45" bestFit="1" customWidth="1"/>
    <col min="16222" max="16222" width="11.42578125" style="45"/>
    <col min="16223" max="16223" width="11.5703125" style="45" bestFit="1" customWidth="1"/>
    <col min="16224" max="16224" width="11.42578125" style="45"/>
    <col min="16225" max="16225" width="11.5703125" style="45" bestFit="1" customWidth="1"/>
    <col min="16226" max="16226" width="11.42578125" style="45"/>
    <col min="16227" max="16227" width="11.5703125" style="45" bestFit="1" customWidth="1"/>
    <col min="16228" max="16228" width="11.42578125" style="45"/>
    <col min="16229" max="16229" width="11.5703125" style="45" bestFit="1" customWidth="1"/>
    <col min="16230" max="16230" width="11.42578125" style="45"/>
    <col min="16231" max="16231" width="11.5703125" style="45" bestFit="1" customWidth="1"/>
    <col min="16232" max="16232" width="11.42578125" style="45"/>
    <col min="16233" max="16233" width="11.5703125" style="45" bestFit="1" customWidth="1"/>
    <col min="16234" max="16234" width="11.42578125" style="45"/>
    <col min="16235" max="16235" width="11.5703125" style="45" bestFit="1" customWidth="1"/>
    <col min="16236" max="16236" width="11.42578125" style="45"/>
    <col min="16237" max="16237" width="11.5703125" style="45" bestFit="1" customWidth="1"/>
    <col min="16238" max="16238" width="11.42578125" style="45"/>
    <col min="16239" max="16239" width="11.5703125" style="45" bestFit="1" customWidth="1"/>
    <col min="16240" max="16240" width="11.42578125" style="45"/>
    <col min="16241" max="16241" width="11.5703125" style="45" bestFit="1" customWidth="1"/>
    <col min="16242" max="16242" width="11.42578125" style="45"/>
    <col min="16243" max="16243" width="11.5703125" style="45" bestFit="1" customWidth="1"/>
    <col min="16244" max="16244" width="11.42578125" style="45"/>
    <col min="16245" max="16245" width="11.5703125" style="45" bestFit="1" customWidth="1"/>
    <col min="16246" max="16246" width="11.42578125" style="45"/>
    <col min="16247" max="16247" width="11.5703125" style="45" bestFit="1" customWidth="1"/>
    <col min="16248" max="16248" width="11.42578125" style="45"/>
    <col min="16249" max="16249" width="11.5703125" style="45" bestFit="1" customWidth="1"/>
    <col min="16250" max="16250" width="11.42578125" style="45"/>
    <col min="16251" max="16251" width="11.5703125" style="45" bestFit="1" customWidth="1"/>
    <col min="16252" max="16252" width="11.42578125" style="45"/>
    <col min="16253" max="16253" width="11.5703125" style="45" bestFit="1" customWidth="1"/>
    <col min="16254" max="16254" width="11.42578125" style="45"/>
    <col min="16255" max="16255" width="11.5703125" style="45" bestFit="1" customWidth="1"/>
    <col min="16256" max="16256" width="11.42578125" style="45"/>
    <col min="16257" max="16257" width="11.5703125" style="45" bestFit="1" customWidth="1"/>
    <col min="16258" max="16258" width="11.42578125" style="45"/>
    <col min="16259" max="16259" width="11.5703125" style="45" bestFit="1" customWidth="1"/>
    <col min="16260" max="16260" width="11.42578125" style="45"/>
    <col min="16261" max="16261" width="11.5703125" style="45" bestFit="1" customWidth="1"/>
    <col min="16262" max="16262" width="11.42578125" style="45"/>
    <col min="16263" max="16263" width="11.5703125" style="45" bestFit="1" customWidth="1"/>
    <col min="16264" max="16264" width="11.42578125" style="45"/>
    <col min="16265" max="16265" width="11.5703125" style="45" bestFit="1" customWidth="1"/>
    <col min="16266" max="16266" width="11.42578125" style="45"/>
    <col min="16267" max="16267" width="11.5703125" style="45" bestFit="1" customWidth="1"/>
    <col min="16268" max="16268" width="11.42578125" style="45"/>
    <col min="16269" max="16269" width="11.5703125" style="45" bestFit="1" customWidth="1"/>
    <col min="16270" max="16270" width="11.42578125" style="45"/>
    <col min="16271" max="16271" width="11.5703125" style="45" bestFit="1" customWidth="1"/>
    <col min="16272" max="16272" width="11.42578125" style="45"/>
    <col min="16273" max="16273" width="11.5703125" style="45" bestFit="1" customWidth="1"/>
    <col min="16274" max="16274" width="11.42578125" style="45"/>
    <col min="16275" max="16275" width="11.5703125" style="45" bestFit="1" customWidth="1"/>
    <col min="16276" max="16276" width="11.42578125" style="45"/>
    <col min="16277" max="16277" width="11.5703125" style="45" bestFit="1" customWidth="1"/>
    <col min="16278" max="16278" width="11.42578125" style="45"/>
    <col min="16279" max="16279" width="11.5703125" style="45" bestFit="1" customWidth="1"/>
    <col min="16280" max="16280" width="11.42578125" style="45"/>
    <col min="16281" max="16281" width="11.5703125" style="45" bestFit="1" customWidth="1"/>
    <col min="16282" max="16282" width="11.42578125" style="45"/>
    <col min="16283" max="16283" width="11.5703125" style="45" bestFit="1" customWidth="1"/>
    <col min="16284" max="16284" width="11.42578125" style="45"/>
    <col min="16285" max="16285" width="11.5703125" style="45" bestFit="1" customWidth="1"/>
    <col min="16286" max="16286" width="11.42578125" style="45"/>
    <col min="16287" max="16287" width="11.5703125" style="45" bestFit="1" customWidth="1"/>
    <col min="16288" max="16288" width="11.42578125" style="45"/>
    <col min="16289" max="16289" width="11.5703125" style="45" bestFit="1" customWidth="1"/>
    <col min="16290" max="16290" width="11.42578125" style="45"/>
    <col min="16291" max="16291" width="11.5703125" style="45" bestFit="1" customWidth="1"/>
    <col min="16292" max="16292" width="11.42578125" style="45"/>
    <col min="16293" max="16293" width="11.5703125" style="45" bestFit="1" customWidth="1"/>
    <col min="16294" max="16294" width="11.42578125" style="45"/>
    <col min="16295" max="16295" width="11.5703125" style="45" bestFit="1" customWidth="1"/>
    <col min="16296" max="16296" width="11.42578125" style="45"/>
    <col min="16297" max="16297" width="11.5703125" style="45" bestFit="1" customWidth="1"/>
    <col min="16298" max="16298" width="11.42578125" style="45"/>
    <col min="16299" max="16299" width="11.5703125" style="45" bestFit="1" customWidth="1"/>
    <col min="16300" max="16300" width="11.42578125" style="45"/>
    <col min="16301" max="16301" width="11.5703125" style="45" bestFit="1" customWidth="1"/>
    <col min="16302" max="16302" width="11.42578125" style="45"/>
    <col min="16303" max="16303" width="11.5703125" style="45" bestFit="1" customWidth="1"/>
    <col min="16304" max="16304" width="11.42578125" style="45"/>
    <col min="16305" max="16305" width="11.5703125" style="45" bestFit="1" customWidth="1"/>
    <col min="16306" max="16306" width="11.42578125" style="45"/>
    <col min="16307" max="16307" width="11.5703125" style="45" bestFit="1" customWidth="1"/>
    <col min="16308" max="16308" width="11.42578125" style="45"/>
    <col min="16309" max="16309" width="11.5703125" style="45" bestFit="1" customWidth="1"/>
    <col min="16310" max="16310" width="11.42578125" style="45"/>
    <col min="16311" max="16311" width="11.5703125" style="45" bestFit="1" customWidth="1"/>
    <col min="16312" max="16312" width="11.42578125" style="45"/>
    <col min="16313" max="16313" width="11.5703125" style="45" bestFit="1" customWidth="1"/>
    <col min="16314" max="16314" width="11.42578125" style="45"/>
    <col min="16315" max="16315" width="11.5703125" style="45" bestFit="1" customWidth="1"/>
    <col min="16316" max="16316" width="11.42578125" style="45"/>
    <col min="16317" max="16317" width="11.5703125" style="45" bestFit="1" customWidth="1"/>
    <col min="16318" max="16318" width="11.42578125" style="45"/>
    <col min="16319" max="16319" width="11.5703125" style="45" bestFit="1" customWidth="1"/>
    <col min="16320" max="16320" width="11.42578125" style="45"/>
    <col min="16321" max="16321" width="11.5703125" style="45" bestFit="1" customWidth="1"/>
    <col min="16322" max="16322" width="11.42578125" style="45"/>
    <col min="16323" max="16323" width="11.5703125" style="45" bestFit="1" customWidth="1"/>
    <col min="16324" max="16324" width="11.42578125" style="45"/>
    <col min="16325" max="16325" width="11.5703125" style="45" bestFit="1" customWidth="1"/>
    <col min="16326" max="16326" width="11.42578125" style="45"/>
    <col min="16327" max="16327" width="11.5703125" style="45" bestFit="1" customWidth="1"/>
    <col min="16328" max="16328" width="11.42578125" style="45"/>
    <col min="16329" max="16329" width="11.5703125" style="45" bestFit="1" customWidth="1"/>
    <col min="16330" max="16330" width="11.42578125" style="45"/>
    <col min="16331" max="16331" width="11.5703125" style="45" bestFit="1" customWidth="1"/>
    <col min="16332" max="16332" width="11.42578125" style="45"/>
    <col min="16333" max="16333" width="11.5703125" style="45" bestFit="1" customWidth="1"/>
    <col min="16334" max="16334" width="11.42578125" style="45"/>
    <col min="16335" max="16335" width="11.5703125" style="45" bestFit="1" customWidth="1"/>
    <col min="16336" max="16336" width="11.42578125" style="45"/>
    <col min="16337" max="16337" width="11.5703125" style="45" bestFit="1" customWidth="1"/>
    <col min="16338" max="16338" width="11.42578125" style="45"/>
    <col min="16339" max="16339" width="11.5703125" style="45" bestFit="1" customWidth="1"/>
    <col min="16340" max="16340" width="11.42578125" style="45"/>
    <col min="16341" max="16341" width="11.5703125" style="45" bestFit="1" customWidth="1"/>
    <col min="16342" max="16342" width="11.42578125" style="45"/>
    <col min="16343" max="16343" width="11.5703125" style="45" bestFit="1" customWidth="1"/>
    <col min="16344" max="16344" width="11.42578125" style="45"/>
    <col min="16345" max="16345" width="11.5703125" style="45" bestFit="1" customWidth="1"/>
    <col min="16346" max="16346" width="11.42578125" style="45"/>
    <col min="16347" max="16347" width="11.5703125" style="45" bestFit="1" customWidth="1"/>
    <col min="16348" max="16348" width="11.42578125" style="45"/>
    <col min="16349" max="16349" width="11.5703125" style="45" bestFit="1" customWidth="1"/>
    <col min="16350" max="16350" width="11.42578125" style="45"/>
    <col min="16351" max="16351" width="11.5703125" style="45" bestFit="1" customWidth="1"/>
    <col min="16352" max="16352" width="11.42578125" style="45"/>
    <col min="16353" max="16353" width="11.5703125" style="45" bestFit="1" customWidth="1"/>
    <col min="16354" max="16354" width="11.42578125" style="45"/>
    <col min="16355" max="16355" width="11.5703125" style="45" bestFit="1" customWidth="1"/>
    <col min="16356" max="16356" width="11.42578125" style="45"/>
    <col min="16357" max="16357" width="11.5703125" style="45" bestFit="1" customWidth="1"/>
    <col min="16358" max="16358" width="11.42578125" style="45"/>
    <col min="16359" max="16359" width="11.5703125" style="45" bestFit="1" customWidth="1"/>
    <col min="16360" max="16360" width="11.42578125" style="45"/>
    <col min="16361" max="16361" width="11.5703125" style="45" bestFit="1" customWidth="1"/>
    <col min="16362" max="16362" width="11.42578125" style="45"/>
    <col min="16363" max="16363" width="11.5703125" style="45" bestFit="1" customWidth="1"/>
    <col min="16364" max="16364" width="11.42578125" style="45"/>
    <col min="16365" max="16365" width="11.5703125" style="45" bestFit="1" customWidth="1"/>
    <col min="16366" max="16366" width="11.42578125" style="45"/>
    <col min="16367" max="16367" width="11.5703125" style="45" bestFit="1" customWidth="1"/>
    <col min="16368" max="16368" width="11.42578125" style="45"/>
    <col min="16369" max="16369" width="11.5703125" style="45" bestFit="1" customWidth="1"/>
    <col min="16370" max="16370" width="11.42578125" style="45"/>
    <col min="16371" max="16371" width="11.5703125" style="45" bestFit="1" customWidth="1"/>
    <col min="16372" max="16372" width="11.42578125" style="45"/>
    <col min="16373" max="16373" width="11.5703125" style="45" bestFit="1" customWidth="1"/>
    <col min="16374" max="16374" width="11.42578125" style="45"/>
    <col min="16375" max="16375" width="11.5703125" style="45" bestFit="1" customWidth="1"/>
    <col min="16376" max="16376" width="11.42578125" style="45"/>
    <col min="16377" max="16377" width="11.5703125" style="45" bestFit="1" customWidth="1"/>
    <col min="16378" max="16378" width="11.42578125" style="45"/>
    <col min="16379" max="16379" width="11.5703125" style="45" bestFit="1" customWidth="1"/>
    <col min="16380" max="16384" width="11.42578125" style="45"/>
  </cols>
  <sheetData>
    <row r="2" spans="1:16" ht="17.25" customHeight="1" x14ac:dyDescent="0.25">
      <c r="A2" s="252" t="s">
        <v>605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6" ht="17.25" customHeight="1" x14ac:dyDescent="0.25">
      <c r="A3" s="252" t="s">
        <v>623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6" x14ac:dyDescent="0.25">
      <c r="A4" s="249" t="s">
        <v>19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6" ht="17.25" customHeight="1" x14ac:dyDescent="0.25">
      <c r="A5" s="250" t="s">
        <v>18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6" ht="17.25" customHeight="1" x14ac:dyDescent="0.25">
      <c r="A6" s="251" t="s">
        <v>20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6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</row>
    <row r="8" spans="1:16" ht="15.75" x14ac:dyDescent="0.25">
      <c r="A8" s="157" t="s">
        <v>543</v>
      </c>
      <c r="B8" s="136"/>
      <c r="C8" s="71"/>
      <c r="D8" s="71"/>
      <c r="E8" s="137"/>
      <c r="F8" s="137"/>
      <c r="G8" s="71"/>
      <c r="H8" s="71"/>
      <c r="I8" s="71"/>
    </row>
    <row r="9" spans="1:16" s="72" customFormat="1" ht="12.75" customHeight="1" x14ac:dyDescent="0.2">
      <c r="A9" s="254" t="s">
        <v>1</v>
      </c>
      <c r="B9" s="234" t="s">
        <v>9</v>
      </c>
      <c r="C9" s="234" t="s">
        <v>15</v>
      </c>
      <c r="D9" s="234" t="s">
        <v>16</v>
      </c>
      <c r="E9" s="234" t="s">
        <v>17</v>
      </c>
      <c r="F9" s="234" t="s">
        <v>544</v>
      </c>
      <c r="G9" s="234" t="s">
        <v>22</v>
      </c>
      <c r="H9" s="234" t="s">
        <v>21</v>
      </c>
      <c r="I9" s="234" t="s">
        <v>545</v>
      </c>
      <c r="J9" s="253" t="s">
        <v>0</v>
      </c>
    </row>
    <row r="10" spans="1:16" s="72" customFormat="1" ht="12.75" x14ac:dyDescent="0.2">
      <c r="A10" s="254"/>
      <c r="B10" s="234"/>
      <c r="C10" s="234"/>
      <c r="D10" s="234"/>
      <c r="E10" s="234"/>
      <c r="F10" s="234"/>
      <c r="G10" s="234"/>
      <c r="H10" s="234"/>
      <c r="I10" s="234"/>
      <c r="J10" s="253"/>
      <c r="K10" s="72" t="s">
        <v>632</v>
      </c>
      <c r="L10" s="72" t="s">
        <v>617</v>
      </c>
      <c r="M10" s="72" t="s">
        <v>618</v>
      </c>
      <c r="N10" s="72" t="s">
        <v>619</v>
      </c>
      <c r="O10" s="72" t="s">
        <v>620</v>
      </c>
      <c r="P10" s="72" t="s">
        <v>633</v>
      </c>
    </row>
    <row r="11" spans="1:16" s="72" customFormat="1" ht="12.75" x14ac:dyDescent="0.2">
      <c r="A11" s="178"/>
      <c r="B11" s="126"/>
      <c r="C11" s="138"/>
      <c r="D11" s="138"/>
      <c r="E11" s="138"/>
      <c r="F11" s="138"/>
      <c r="G11" s="138"/>
      <c r="H11" s="138"/>
      <c r="I11" s="138"/>
      <c r="J11" s="139"/>
      <c r="K11" s="129">
        <f>C730</f>
        <v>0</v>
      </c>
      <c r="L11" s="129">
        <f>D734</f>
        <v>0</v>
      </c>
      <c r="M11" s="129">
        <f t="shared" ref="M11:P11" si="0">E730</f>
        <v>0</v>
      </c>
      <c r="N11" s="129">
        <f t="shared" si="0"/>
        <v>0</v>
      </c>
      <c r="O11" s="129">
        <f t="shared" si="0"/>
        <v>0</v>
      </c>
      <c r="P11" s="129">
        <f t="shared" si="0"/>
        <v>0</v>
      </c>
    </row>
    <row r="12" spans="1:16" s="75" customFormat="1" ht="13.5" x14ac:dyDescent="0.25">
      <c r="A12" s="159" t="s">
        <v>23</v>
      </c>
      <c r="B12" s="140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38.25" x14ac:dyDescent="0.2">
      <c r="A13" s="160">
        <v>1100</v>
      </c>
      <c r="B13" s="79" t="s">
        <v>24</v>
      </c>
      <c r="C13" s="141"/>
      <c r="D13" s="141"/>
      <c r="E13" s="141"/>
      <c r="F13" s="141"/>
      <c r="G13" s="141"/>
      <c r="H13" s="141"/>
      <c r="I13" s="141"/>
      <c r="J13" s="141"/>
    </row>
    <row r="14" spans="1:16" s="75" customFormat="1" ht="13.5" x14ac:dyDescent="0.25">
      <c r="A14" s="161">
        <v>111</v>
      </c>
      <c r="B14" s="78" t="s">
        <v>25</v>
      </c>
      <c r="C14" s="142"/>
      <c r="D14" s="142"/>
      <c r="E14" s="142">
        <f t="shared" ref="E14:I14" si="1">+E15</f>
        <v>0</v>
      </c>
      <c r="F14" s="142">
        <f t="shared" si="1"/>
        <v>0</v>
      </c>
      <c r="G14" s="142">
        <f t="shared" si="1"/>
        <v>0</v>
      </c>
      <c r="H14" s="142">
        <f t="shared" si="1"/>
        <v>0</v>
      </c>
      <c r="I14" s="142">
        <f t="shared" si="1"/>
        <v>0</v>
      </c>
      <c r="J14" s="142">
        <f t="shared" ref="J14:J77" si="2">SUM(C14:I14)</f>
        <v>0</v>
      </c>
    </row>
    <row r="15" spans="1:16" s="75" customFormat="1" ht="13.5" x14ac:dyDescent="0.25">
      <c r="A15" s="161">
        <v>1111</v>
      </c>
      <c r="B15" s="78" t="s">
        <v>26</v>
      </c>
      <c r="C15" s="142"/>
      <c r="D15" s="142"/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f t="shared" si="2"/>
        <v>0</v>
      </c>
    </row>
    <row r="16" spans="1:16" s="75" customFormat="1" ht="27" x14ac:dyDescent="0.25">
      <c r="A16" s="161">
        <v>113</v>
      </c>
      <c r="B16" s="78" t="s">
        <v>27</v>
      </c>
      <c r="C16" s="142"/>
      <c r="D16" s="142"/>
      <c r="E16" s="142"/>
      <c r="F16" s="142">
        <f t="shared" ref="F16:I16" si="3">+F17</f>
        <v>0</v>
      </c>
      <c r="G16" s="142">
        <f t="shared" si="3"/>
        <v>0</v>
      </c>
      <c r="H16" s="142">
        <f t="shared" si="3"/>
        <v>0</v>
      </c>
      <c r="I16" s="142">
        <f t="shared" si="3"/>
        <v>0</v>
      </c>
      <c r="J16" s="142">
        <f t="shared" si="2"/>
        <v>0</v>
      </c>
    </row>
    <row r="17" spans="1:10" s="75" customFormat="1" x14ac:dyDescent="0.25">
      <c r="A17" s="161">
        <v>1131</v>
      </c>
      <c r="B17" s="78" t="s">
        <v>10</v>
      </c>
      <c r="C17" s="198">
        <f>6685026.35-928280.86</f>
        <v>5756745.4899999993</v>
      </c>
      <c r="D17" s="198">
        <f>6458962.65-361467.39</f>
        <v>6097495.2600000007</v>
      </c>
      <c r="E17" s="142">
        <v>265200</v>
      </c>
      <c r="F17" s="142">
        <v>0</v>
      </c>
      <c r="G17" s="142">
        <v>0</v>
      </c>
      <c r="H17" s="142">
        <v>0</v>
      </c>
      <c r="I17" s="142">
        <v>0</v>
      </c>
      <c r="J17" s="142">
        <f t="shared" si="2"/>
        <v>12119440.75</v>
      </c>
    </row>
    <row r="18" spans="1:10" s="75" customFormat="1" ht="40.5" x14ac:dyDescent="0.25">
      <c r="A18" s="161">
        <v>114</v>
      </c>
      <c r="B18" s="78" t="s">
        <v>28</v>
      </c>
      <c r="C18" s="142"/>
      <c r="D18" s="142"/>
      <c r="E18" s="142">
        <f t="shared" ref="E18:I18" si="4">+E19</f>
        <v>0</v>
      </c>
      <c r="F18" s="142">
        <f t="shared" si="4"/>
        <v>0</v>
      </c>
      <c r="G18" s="142">
        <f t="shared" si="4"/>
        <v>0</v>
      </c>
      <c r="H18" s="142">
        <f t="shared" si="4"/>
        <v>0</v>
      </c>
      <c r="I18" s="142">
        <f t="shared" si="4"/>
        <v>0</v>
      </c>
      <c r="J18" s="142">
        <f t="shared" si="2"/>
        <v>0</v>
      </c>
    </row>
    <row r="19" spans="1:10" s="75" customFormat="1" ht="40.5" x14ac:dyDescent="0.25">
      <c r="A19" s="161">
        <v>1141</v>
      </c>
      <c r="B19" s="78" t="s">
        <v>29</v>
      </c>
      <c r="C19" s="142"/>
      <c r="D19" s="142"/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f t="shared" si="2"/>
        <v>0</v>
      </c>
    </row>
    <row r="20" spans="1:10" s="75" customFormat="1" ht="38.25" x14ac:dyDescent="0.2">
      <c r="A20" s="160">
        <v>1200</v>
      </c>
      <c r="B20" s="79" t="s">
        <v>30</v>
      </c>
      <c r="C20" s="141"/>
      <c r="D20" s="141"/>
      <c r="E20" s="141">
        <f t="shared" ref="E20:I20" si="5">+E21+E23+E25+E28</f>
        <v>0</v>
      </c>
      <c r="F20" s="141">
        <f t="shared" si="5"/>
        <v>0</v>
      </c>
      <c r="G20" s="141">
        <f t="shared" si="5"/>
        <v>0</v>
      </c>
      <c r="H20" s="141">
        <f t="shared" si="5"/>
        <v>0</v>
      </c>
      <c r="I20" s="141">
        <f t="shared" si="5"/>
        <v>0</v>
      </c>
      <c r="J20" s="142">
        <f t="shared" si="2"/>
        <v>0</v>
      </c>
    </row>
    <row r="21" spans="1:10" s="75" customFormat="1" ht="27" x14ac:dyDescent="0.25">
      <c r="A21" s="161">
        <v>121</v>
      </c>
      <c r="B21" s="78" t="s">
        <v>31</v>
      </c>
      <c r="C21" s="142"/>
      <c r="D21" s="142"/>
      <c r="E21" s="142">
        <f t="shared" ref="E21:I21" si="6">+E22</f>
        <v>0</v>
      </c>
      <c r="F21" s="142">
        <f t="shared" si="6"/>
        <v>0</v>
      </c>
      <c r="G21" s="142">
        <f t="shared" si="6"/>
        <v>0</v>
      </c>
      <c r="H21" s="142">
        <f t="shared" si="6"/>
        <v>0</v>
      </c>
      <c r="I21" s="142">
        <f t="shared" si="6"/>
        <v>0</v>
      </c>
      <c r="J21" s="142">
        <f t="shared" si="2"/>
        <v>0</v>
      </c>
    </row>
    <row r="22" spans="1:10" s="75" customFormat="1" ht="27" x14ac:dyDescent="0.25">
      <c r="A22" s="161">
        <v>1211</v>
      </c>
      <c r="B22" s="78" t="s">
        <v>32</v>
      </c>
      <c r="C22" s="142"/>
      <c r="D22" s="142"/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f t="shared" si="2"/>
        <v>0</v>
      </c>
    </row>
    <row r="23" spans="1:10" s="75" customFormat="1" ht="27" x14ac:dyDescent="0.25">
      <c r="A23" s="161">
        <v>122</v>
      </c>
      <c r="B23" s="78" t="s">
        <v>33</v>
      </c>
      <c r="C23" s="142"/>
      <c r="D23" s="142"/>
      <c r="E23" s="142">
        <f t="shared" ref="E23:I23" si="7">+E24</f>
        <v>0</v>
      </c>
      <c r="F23" s="142">
        <f t="shared" si="7"/>
        <v>0</v>
      </c>
      <c r="G23" s="142">
        <f t="shared" si="7"/>
        <v>0</v>
      </c>
      <c r="H23" s="142">
        <f t="shared" si="7"/>
        <v>0</v>
      </c>
      <c r="I23" s="142">
        <f t="shared" si="7"/>
        <v>0</v>
      </c>
      <c r="J23" s="142">
        <f t="shared" si="2"/>
        <v>0</v>
      </c>
    </row>
    <row r="24" spans="1:10" s="75" customFormat="1" ht="13.5" x14ac:dyDescent="0.25">
      <c r="A24" s="161">
        <v>1221</v>
      </c>
      <c r="B24" s="78" t="s">
        <v>34</v>
      </c>
      <c r="C24" s="142"/>
      <c r="D24" s="142"/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f t="shared" si="2"/>
        <v>0</v>
      </c>
    </row>
    <row r="25" spans="1:10" s="75" customFormat="1" ht="27" x14ac:dyDescent="0.25">
      <c r="A25" s="161">
        <v>123</v>
      </c>
      <c r="B25" s="78" t="s">
        <v>35</v>
      </c>
      <c r="C25" s="142"/>
      <c r="D25" s="142"/>
      <c r="E25" s="142">
        <f t="shared" ref="E25:I25" si="8">+E26+E27</f>
        <v>0</v>
      </c>
      <c r="F25" s="142">
        <f t="shared" si="8"/>
        <v>0</v>
      </c>
      <c r="G25" s="142">
        <f t="shared" si="8"/>
        <v>0</v>
      </c>
      <c r="H25" s="142">
        <f t="shared" si="8"/>
        <v>0</v>
      </c>
      <c r="I25" s="142">
        <f t="shared" si="8"/>
        <v>0</v>
      </c>
      <c r="J25" s="142">
        <f t="shared" si="2"/>
        <v>0</v>
      </c>
    </row>
    <row r="26" spans="1:10" s="75" customFormat="1" ht="27" x14ac:dyDescent="0.25">
      <c r="A26" s="161">
        <v>1231</v>
      </c>
      <c r="B26" s="78" t="s">
        <v>36</v>
      </c>
      <c r="C26" s="142"/>
      <c r="D26" s="142"/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f t="shared" si="2"/>
        <v>0</v>
      </c>
    </row>
    <row r="27" spans="1:10" s="75" customFormat="1" ht="13.5" x14ac:dyDescent="0.25">
      <c r="A27" s="161">
        <v>1232</v>
      </c>
      <c r="B27" s="78" t="s">
        <v>37</v>
      </c>
      <c r="C27" s="142"/>
      <c r="D27" s="142"/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f t="shared" si="2"/>
        <v>0</v>
      </c>
    </row>
    <row r="28" spans="1:10" s="75" customFormat="1" ht="67.5" x14ac:dyDescent="0.25">
      <c r="A28" s="161">
        <v>124</v>
      </c>
      <c r="B28" s="78" t="s">
        <v>38</v>
      </c>
      <c r="C28" s="142"/>
      <c r="D28" s="142"/>
      <c r="E28" s="142">
        <f t="shared" ref="E28:I28" si="9">+E29</f>
        <v>0</v>
      </c>
      <c r="F28" s="142">
        <f t="shared" si="9"/>
        <v>0</v>
      </c>
      <c r="G28" s="142">
        <f t="shared" si="9"/>
        <v>0</v>
      </c>
      <c r="H28" s="142">
        <f t="shared" si="9"/>
        <v>0</v>
      </c>
      <c r="I28" s="142">
        <f t="shared" si="9"/>
        <v>0</v>
      </c>
      <c r="J28" s="142">
        <f t="shared" si="2"/>
        <v>0</v>
      </c>
    </row>
    <row r="29" spans="1:10" s="75" customFormat="1" ht="67.5" x14ac:dyDescent="0.25">
      <c r="A29" s="161">
        <v>1241</v>
      </c>
      <c r="B29" s="78" t="s">
        <v>39</v>
      </c>
      <c r="C29" s="142"/>
      <c r="D29" s="142"/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f t="shared" si="2"/>
        <v>0</v>
      </c>
    </row>
    <row r="30" spans="1:10" s="81" customFormat="1" ht="25.5" x14ac:dyDescent="0.2">
      <c r="A30" s="160">
        <v>1300</v>
      </c>
      <c r="B30" s="79" t="s">
        <v>40</v>
      </c>
      <c r="C30" s="141"/>
      <c r="D30" s="141"/>
      <c r="E30" s="141"/>
      <c r="F30" s="141">
        <f t="shared" ref="F30:I30" si="10">+F31+F33+F36+F39</f>
        <v>0</v>
      </c>
      <c r="G30" s="141">
        <f t="shared" si="10"/>
        <v>0</v>
      </c>
      <c r="H30" s="141">
        <f t="shared" si="10"/>
        <v>0</v>
      </c>
      <c r="I30" s="141">
        <f t="shared" si="10"/>
        <v>0</v>
      </c>
      <c r="J30" s="142">
        <f t="shared" si="2"/>
        <v>0</v>
      </c>
    </row>
    <row r="31" spans="1:10" s="75" customFormat="1" ht="27" x14ac:dyDescent="0.25">
      <c r="A31" s="161">
        <v>131</v>
      </c>
      <c r="B31" s="78" t="s">
        <v>41</v>
      </c>
      <c r="C31" s="142"/>
      <c r="D31" s="142"/>
      <c r="E31" s="142">
        <f t="shared" ref="E31:I31" si="11">+E32</f>
        <v>0</v>
      </c>
      <c r="F31" s="142">
        <f t="shared" si="11"/>
        <v>0</v>
      </c>
      <c r="G31" s="142">
        <f t="shared" si="11"/>
        <v>0</v>
      </c>
      <c r="H31" s="142">
        <f t="shared" si="11"/>
        <v>0</v>
      </c>
      <c r="I31" s="142">
        <f t="shared" si="11"/>
        <v>0</v>
      </c>
      <c r="J31" s="142">
        <f t="shared" si="2"/>
        <v>0</v>
      </c>
    </row>
    <row r="32" spans="1:10" s="75" customFormat="1" ht="27" x14ac:dyDescent="0.25">
      <c r="A32" s="161">
        <v>1311</v>
      </c>
      <c r="B32" s="78" t="s">
        <v>42</v>
      </c>
      <c r="C32" s="198">
        <v>276012.51</v>
      </c>
      <c r="D32" s="198">
        <v>266678.75</v>
      </c>
      <c r="E32" s="142">
        <f>+'[1]PE-PARTIDA'!I15</f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f t="shared" si="2"/>
        <v>542691.26</v>
      </c>
    </row>
    <row r="33" spans="1:10" s="75" customFormat="1" ht="40.5" x14ac:dyDescent="0.25">
      <c r="A33" s="161">
        <v>132</v>
      </c>
      <c r="B33" s="78" t="s">
        <v>43</v>
      </c>
      <c r="C33" s="142"/>
      <c r="D33" s="142"/>
      <c r="E33" s="142"/>
      <c r="F33" s="142">
        <f t="shared" ref="F33:I33" si="12">+F34+F35</f>
        <v>0</v>
      </c>
      <c r="G33" s="142">
        <f t="shared" si="12"/>
        <v>0</v>
      </c>
      <c r="H33" s="142">
        <f t="shared" si="12"/>
        <v>0</v>
      </c>
      <c r="I33" s="142">
        <f t="shared" si="12"/>
        <v>0</v>
      </c>
      <c r="J33" s="142">
        <f t="shared" si="2"/>
        <v>0</v>
      </c>
    </row>
    <row r="34" spans="1:10" s="75" customFormat="1" x14ac:dyDescent="0.25">
      <c r="A34" s="161">
        <v>1321</v>
      </c>
      <c r="B34" s="78" t="s">
        <v>44</v>
      </c>
      <c r="C34" s="198">
        <v>445668</v>
      </c>
      <c r="D34" s="198">
        <v>430597.51</v>
      </c>
      <c r="E34" s="142">
        <v>30600</v>
      </c>
      <c r="F34" s="142">
        <v>0</v>
      </c>
      <c r="G34" s="142">
        <v>0</v>
      </c>
      <c r="H34" s="142">
        <v>0</v>
      </c>
      <c r="I34" s="142">
        <v>0</v>
      </c>
      <c r="J34" s="142">
        <f t="shared" si="2"/>
        <v>906865.51</v>
      </c>
    </row>
    <row r="35" spans="1:10" s="75" customFormat="1" x14ac:dyDescent="0.25">
      <c r="A35" s="161">
        <v>1322</v>
      </c>
      <c r="B35" s="78" t="s">
        <v>45</v>
      </c>
      <c r="C35" s="198">
        <v>1114171.06</v>
      </c>
      <c r="D35" s="198">
        <v>717662.52</v>
      </c>
      <c r="E35" s="142">
        <v>63750</v>
      </c>
      <c r="F35" s="142">
        <v>0</v>
      </c>
      <c r="G35" s="142">
        <v>0</v>
      </c>
      <c r="H35" s="142">
        <v>0</v>
      </c>
      <c r="I35" s="142">
        <v>0</v>
      </c>
      <c r="J35" s="142">
        <f t="shared" si="2"/>
        <v>1895583.58</v>
      </c>
    </row>
    <row r="36" spans="1:10" s="75" customFormat="1" ht="13.5" x14ac:dyDescent="0.25">
      <c r="A36" s="161">
        <v>133</v>
      </c>
      <c r="B36" s="78" t="s">
        <v>46</v>
      </c>
      <c r="C36" s="142"/>
      <c r="D36" s="142"/>
      <c r="E36" s="142">
        <f t="shared" ref="E36:I36" si="13">+E37+E38</f>
        <v>0</v>
      </c>
      <c r="F36" s="142">
        <f t="shared" si="13"/>
        <v>0</v>
      </c>
      <c r="G36" s="142">
        <f t="shared" si="13"/>
        <v>0</v>
      </c>
      <c r="H36" s="142">
        <f t="shared" si="13"/>
        <v>0</v>
      </c>
      <c r="I36" s="142">
        <f t="shared" si="13"/>
        <v>0</v>
      </c>
      <c r="J36" s="142">
        <f t="shared" si="2"/>
        <v>0</v>
      </c>
    </row>
    <row r="37" spans="1:10" s="75" customFormat="1" ht="27" x14ac:dyDescent="0.25">
      <c r="A37" s="161">
        <v>1331</v>
      </c>
      <c r="B37" s="78" t="s">
        <v>47</v>
      </c>
      <c r="C37" s="142"/>
      <c r="D37" s="142"/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f t="shared" si="2"/>
        <v>0</v>
      </c>
    </row>
    <row r="38" spans="1:10" s="75" customFormat="1" ht="40.5" x14ac:dyDescent="0.25">
      <c r="A38" s="161">
        <v>1332</v>
      </c>
      <c r="B38" s="78" t="s">
        <v>48</v>
      </c>
      <c r="C38" s="142"/>
      <c r="D38" s="142"/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f t="shared" si="2"/>
        <v>0</v>
      </c>
    </row>
    <row r="39" spans="1:10" s="75" customFormat="1" ht="13.5" x14ac:dyDescent="0.25">
      <c r="A39" s="161">
        <v>134</v>
      </c>
      <c r="B39" s="78" t="s">
        <v>49</v>
      </c>
      <c r="C39" s="142"/>
      <c r="D39" s="142"/>
      <c r="E39" s="142">
        <f t="shared" ref="E39:I39" si="14">+E40+E41+E42+E43+E44+E45+E46+E47</f>
        <v>0</v>
      </c>
      <c r="F39" s="142">
        <f t="shared" si="14"/>
        <v>0</v>
      </c>
      <c r="G39" s="142">
        <f t="shared" si="14"/>
        <v>0</v>
      </c>
      <c r="H39" s="142">
        <f t="shared" si="14"/>
        <v>0</v>
      </c>
      <c r="I39" s="142">
        <f t="shared" si="14"/>
        <v>0</v>
      </c>
      <c r="J39" s="142">
        <f t="shared" si="2"/>
        <v>0</v>
      </c>
    </row>
    <row r="40" spans="1:10" s="75" customFormat="1" ht="54" x14ac:dyDescent="0.25">
      <c r="A40" s="161">
        <v>1341</v>
      </c>
      <c r="B40" s="78" t="s">
        <v>50</v>
      </c>
      <c r="C40" s="142"/>
      <c r="D40" s="142"/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f t="shared" si="2"/>
        <v>0</v>
      </c>
    </row>
    <row r="41" spans="1:10" s="75" customFormat="1" ht="54" x14ac:dyDescent="0.25">
      <c r="A41" s="161">
        <v>1342</v>
      </c>
      <c r="B41" s="78" t="s">
        <v>51</v>
      </c>
      <c r="C41" s="142"/>
      <c r="D41" s="142"/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f t="shared" si="2"/>
        <v>0</v>
      </c>
    </row>
    <row r="42" spans="1:10" s="75" customFormat="1" ht="27" x14ac:dyDescent="0.25">
      <c r="A42" s="161">
        <v>1343</v>
      </c>
      <c r="B42" s="78" t="s">
        <v>2</v>
      </c>
      <c r="C42" s="198">
        <v>89504.4</v>
      </c>
      <c r="D42" s="198">
        <v>89504.4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f t="shared" si="2"/>
        <v>179008.8</v>
      </c>
    </row>
    <row r="43" spans="1:10" s="75" customFormat="1" ht="40.5" x14ac:dyDescent="0.25">
      <c r="A43" s="161">
        <v>1344</v>
      </c>
      <c r="B43" s="78" t="s">
        <v>52</v>
      </c>
      <c r="C43" s="142"/>
      <c r="D43" s="142"/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f t="shared" si="2"/>
        <v>0</v>
      </c>
    </row>
    <row r="44" spans="1:10" s="75" customFormat="1" ht="13.5" x14ac:dyDescent="0.25">
      <c r="A44" s="161">
        <v>1345</v>
      </c>
      <c r="B44" s="78" t="s">
        <v>53</v>
      </c>
      <c r="C44" s="142"/>
      <c r="D44" s="142"/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f t="shared" si="2"/>
        <v>0</v>
      </c>
    </row>
    <row r="45" spans="1:10" s="75" customFormat="1" ht="27" x14ac:dyDescent="0.25">
      <c r="A45" s="161">
        <v>1346</v>
      </c>
      <c r="B45" s="78" t="s">
        <v>54</v>
      </c>
      <c r="C45" s="142"/>
      <c r="D45" s="142"/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f t="shared" si="2"/>
        <v>0</v>
      </c>
    </row>
    <row r="46" spans="1:10" s="75" customFormat="1" ht="13.5" x14ac:dyDescent="0.25">
      <c r="A46" s="161">
        <v>1347</v>
      </c>
      <c r="B46" s="78" t="s">
        <v>55</v>
      </c>
      <c r="C46" s="142"/>
      <c r="D46" s="142"/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f t="shared" si="2"/>
        <v>0</v>
      </c>
    </row>
    <row r="47" spans="1:10" s="75" customFormat="1" ht="13.5" x14ac:dyDescent="0.25">
      <c r="A47" s="161">
        <v>1348</v>
      </c>
      <c r="B47" s="78" t="s">
        <v>56</v>
      </c>
      <c r="C47" s="142"/>
      <c r="D47" s="142"/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f t="shared" si="2"/>
        <v>0</v>
      </c>
    </row>
    <row r="48" spans="1:10" s="75" customFormat="1" ht="13.5" x14ac:dyDescent="0.25">
      <c r="A48" s="161">
        <v>137</v>
      </c>
      <c r="B48" s="78" t="s">
        <v>57</v>
      </c>
      <c r="C48" s="142"/>
      <c r="D48" s="142"/>
      <c r="E48" s="142">
        <f t="shared" ref="E48:I48" si="15">+E49</f>
        <v>0</v>
      </c>
      <c r="F48" s="142">
        <f t="shared" si="15"/>
        <v>0</v>
      </c>
      <c r="G48" s="142">
        <f t="shared" si="15"/>
        <v>0</v>
      </c>
      <c r="H48" s="142">
        <f t="shared" si="15"/>
        <v>0</v>
      </c>
      <c r="I48" s="142">
        <f t="shared" si="15"/>
        <v>0</v>
      </c>
      <c r="J48" s="142">
        <f t="shared" si="2"/>
        <v>0</v>
      </c>
    </row>
    <row r="49" spans="1:10" s="75" customFormat="1" ht="13.5" x14ac:dyDescent="0.25">
      <c r="A49" s="161">
        <v>1371</v>
      </c>
      <c r="B49" s="78" t="s">
        <v>58</v>
      </c>
      <c r="C49" s="142"/>
      <c r="D49" s="142"/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f t="shared" si="2"/>
        <v>0</v>
      </c>
    </row>
    <row r="50" spans="1:10" s="75" customFormat="1" ht="12.75" x14ac:dyDescent="0.2">
      <c r="A50" s="160">
        <v>1400</v>
      </c>
      <c r="B50" s="79" t="s">
        <v>59</v>
      </c>
      <c r="C50" s="141"/>
      <c r="D50" s="141"/>
      <c r="E50" s="141"/>
      <c r="F50" s="141">
        <f t="shared" ref="F50:I50" si="16">+F51+F55+F57+F60</f>
        <v>0</v>
      </c>
      <c r="G50" s="141">
        <f t="shared" si="16"/>
        <v>0</v>
      </c>
      <c r="H50" s="141">
        <f t="shared" si="16"/>
        <v>0</v>
      </c>
      <c r="I50" s="141">
        <f t="shared" si="16"/>
        <v>0</v>
      </c>
      <c r="J50" s="142">
        <f t="shared" si="2"/>
        <v>0</v>
      </c>
    </row>
    <row r="51" spans="1:10" s="75" customFormat="1" ht="27" x14ac:dyDescent="0.25">
      <c r="A51" s="161">
        <v>141</v>
      </c>
      <c r="B51" s="78" t="s">
        <v>60</v>
      </c>
      <c r="C51" s="142"/>
      <c r="D51" s="142"/>
      <c r="E51" s="142"/>
      <c r="F51" s="142">
        <f t="shared" ref="F51:I51" si="17">+F52+F53+F54</f>
        <v>0</v>
      </c>
      <c r="G51" s="142">
        <f t="shared" si="17"/>
        <v>0</v>
      </c>
      <c r="H51" s="142">
        <f t="shared" si="17"/>
        <v>0</v>
      </c>
      <c r="I51" s="142">
        <f t="shared" si="17"/>
        <v>0</v>
      </c>
      <c r="J51" s="142">
        <f t="shared" si="2"/>
        <v>0</v>
      </c>
    </row>
    <row r="52" spans="1:10" s="75" customFormat="1" ht="27" x14ac:dyDescent="0.25">
      <c r="A52" s="161">
        <v>1411</v>
      </c>
      <c r="B52" s="78" t="s">
        <v>61</v>
      </c>
      <c r="C52" s="198">
        <v>399958.84</v>
      </c>
      <c r="D52" s="198">
        <v>386433.67</v>
      </c>
      <c r="E52" s="142">
        <v>15950</v>
      </c>
      <c r="F52" s="142">
        <v>0</v>
      </c>
      <c r="G52" s="142">
        <v>0</v>
      </c>
      <c r="H52" s="142">
        <v>0</v>
      </c>
      <c r="I52" s="142">
        <v>0</v>
      </c>
      <c r="J52" s="142">
        <f t="shared" si="2"/>
        <v>802342.51</v>
      </c>
    </row>
    <row r="53" spans="1:10" s="75" customFormat="1" ht="13.5" x14ac:dyDescent="0.25">
      <c r="A53" s="161">
        <v>1412</v>
      </c>
      <c r="B53" s="78" t="s">
        <v>62</v>
      </c>
      <c r="C53" s="142"/>
      <c r="D53" s="142"/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f t="shared" si="2"/>
        <v>0</v>
      </c>
    </row>
    <row r="54" spans="1:10" s="75" customFormat="1" ht="13.5" x14ac:dyDescent="0.25">
      <c r="A54" s="161">
        <v>1413</v>
      </c>
      <c r="B54" s="78" t="s">
        <v>63</v>
      </c>
      <c r="C54" s="142"/>
      <c r="D54" s="142"/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f t="shared" si="2"/>
        <v>0</v>
      </c>
    </row>
    <row r="55" spans="1:10" s="75" customFormat="1" ht="27" x14ac:dyDescent="0.25">
      <c r="A55" s="161">
        <v>142</v>
      </c>
      <c r="B55" s="78" t="s">
        <v>64</v>
      </c>
      <c r="C55" s="142"/>
      <c r="D55" s="142"/>
      <c r="E55" s="142"/>
      <c r="F55" s="142">
        <f t="shared" ref="F55:I55" si="18">+F56</f>
        <v>0</v>
      </c>
      <c r="G55" s="142">
        <f t="shared" si="18"/>
        <v>0</v>
      </c>
      <c r="H55" s="142">
        <f t="shared" si="18"/>
        <v>0</v>
      </c>
      <c r="I55" s="142">
        <f t="shared" si="18"/>
        <v>0</v>
      </c>
      <c r="J55" s="142">
        <f t="shared" si="2"/>
        <v>0</v>
      </c>
    </row>
    <row r="56" spans="1:10" s="75" customFormat="1" x14ac:dyDescent="0.25">
      <c r="A56" s="161">
        <v>1421</v>
      </c>
      <c r="B56" s="78" t="s">
        <v>65</v>
      </c>
      <c r="C56" s="198">
        <v>171410.93</v>
      </c>
      <c r="D56" s="198">
        <v>165614.43</v>
      </c>
      <c r="E56" s="142">
        <v>8000</v>
      </c>
      <c r="F56" s="142">
        <v>0</v>
      </c>
      <c r="G56" s="142">
        <v>0</v>
      </c>
      <c r="H56" s="142">
        <v>0</v>
      </c>
      <c r="I56" s="142">
        <v>0</v>
      </c>
      <c r="J56" s="142">
        <f t="shared" si="2"/>
        <v>345025.36</v>
      </c>
    </row>
    <row r="57" spans="1:10" s="75" customFormat="1" ht="27" x14ac:dyDescent="0.25">
      <c r="A57" s="161">
        <v>143</v>
      </c>
      <c r="B57" s="78" t="s">
        <v>66</v>
      </c>
      <c r="C57" s="142"/>
      <c r="D57" s="142"/>
      <c r="E57" s="142"/>
      <c r="F57" s="142">
        <f t="shared" ref="F57:I57" si="19">+F58+F59</f>
        <v>0</v>
      </c>
      <c r="G57" s="142">
        <f t="shared" si="19"/>
        <v>0</v>
      </c>
      <c r="H57" s="142">
        <f t="shared" si="19"/>
        <v>0</v>
      </c>
      <c r="I57" s="142">
        <f t="shared" si="19"/>
        <v>0</v>
      </c>
      <c r="J57" s="142">
        <f t="shared" si="2"/>
        <v>0</v>
      </c>
    </row>
    <row r="58" spans="1:10" s="75" customFormat="1" x14ac:dyDescent="0.25">
      <c r="A58" s="161">
        <v>1431</v>
      </c>
      <c r="B58" s="78" t="s">
        <v>67</v>
      </c>
      <c r="C58" s="198">
        <v>657075.24</v>
      </c>
      <c r="D58" s="198">
        <v>634855.31000000006</v>
      </c>
      <c r="E58" s="142">
        <v>42432</v>
      </c>
      <c r="F58" s="142">
        <v>0</v>
      </c>
      <c r="G58" s="142">
        <v>0</v>
      </c>
      <c r="H58" s="142">
        <v>0</v>
      </c>
      <c r="I58" s="142">
        <v>0</v>
      </c>
      <c r="J58" s="142">
        <f t="shared" si="2"/>
        <v>1334362.55</v>
      </c>
    </row>
    <row r="59" spans="1:10" s="75" customFormat="1" ht="27" x14ac:dyDescent="0.25">
      <c r="A59" s="161">
        <v>1432</v>
      </c>
      <c r="B59" s="78" t="s">
        <v>68</v>
      </c>
      <c r="C59" s="198">
        <v>342821.86</v>
      </c>
      <c r="D59" s="198">
        <v>331228.86</v>
      </c>
      <c r="E59" s="142">
        <v>5500</v>
      </c>
      <c r="F59" s="142">
        <v>0</v>
      </c>
      <c r="G59" s="142">
        <v>0</v>
      </c>
      <c r="H59" s="142">
        <v>0</v>
      </c>
      <c r="I59" s="142">
        <v>0</v>
      </c>
      <c r="J59" s="142">
        <f t="shared" si="2"/>
        <v>679550.72</v>
      </c>
    </row>
    <row r="60" spans="1:10" s="75" customFormat="1" ht="13.5" x14ac:dyDescent="0.25">
      <c r="A60" s="161">
        <v>144</v>
      </c>
      <c r="B60" s="78" t="s">
        <v>69</v>
      </c>
      <c r="C60" s="142"/>
      <c r="D60" s="142"/>
      <c r="E60" s="142"/>
      <c r="F60" s="142">
        <f t="shared" ref="F60:I60" si="20">+F61+F62</f>
        <v>0</v>
      </c>
      <c r="G60" s="142">
        <f t="shared" si="20"/>
        <v>0</v>
      </c>
      <c r="H60" s="142">
        <f t="shared" si="20"/>
        <v>0</v>
      </c>
      <c r="I60" s="142">
        <f t="shared" si="20"/>
        <v>0</v>
      </c>
      <c r="J60" s="142">
        <f t="shared" si="2"/>
        <v>0</v>
      </c>
    </row>
    <row r="61" spans="1:10" s="75" customFormat="1" ht="27" x14ac:dyDescent="0.25">
      <c r="A61" s="161">
        <v>1441</v>
      </c>
      <c r="B61" s="78" t="s">
        <v>70</v>
      </c>
      <c r="C61" s="142"/>
      <c r="D61" s="142"/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f t="shared" si="2"/>
        <v>0</v>
      </c>
    </row>
    <row r="62" spans="1:10" s="75" customFormat="1" ht="27" x14ac:dyDescent="0.25">
      <c r="A62" s="161">
        <v>1442</v>
      </c>
      <c r="B62" s="78" t="s">
        <v>71</v>
      </c>
      <c r="C62" s="142"/>
      <c r="D62" s="142"/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f t="shared" si="2"/>
        <v>0</v>
      </c>
    </row>
    <row r="63" spans="1:10" s="75" customFormat="1" ht="25.5" x14ac:dyDescent="0.2">
      <c r="A63" s="160">
        <v>1500</v>
      </c>
      <c r="B63" s="79" t="s">
        <v>72</v>
      </c>
      <c r="C63" s="141"/>
      <c r="D63" s="141"/>
      <c r="E63" s="141">
        <f t="shared" ref="E63:I63" si="21">+E64+E69+E71+E80</f>
        <v>0</v>
      </c>
      <c r="F63" s="141">
        <f t="shared" si="21"/>
        <v>0</v>
      </c>
      <c r="G63" s="141">
        <f t="shared" si="21"/>
        <v>0</v>
      </c>
      <c r="H63" s="141">
        <f t="shared" si="21"/>
        <v>0</v>
      </c>
      <c r="I63" s="141">
        <f t="shared" si="21"/>
        <v>0</v>
      </c>
      <c r="J63" s="142">
        <f t="shared" si="2"/>
        <v>0</v>
      </c>
    </row>
    <row r="64" spans="1:10" s="75" customFormat="1" ht="13.5" x14ac:dyDescent="0.25">
      <c r="A64" s="161">
        <v>152</v>
      </c>
      <c r="B64" s="78" t="s">
        <v>73</v>
      </c>
      <c r="C64" s="142"/>
      <c r="D64" s="142"/>
      <c r="E64" s="142">
        <f t="shared" ref="E64:I64" si="22">+E65+E66+E67+E68</f>
        <v>0</v>
      </c>
      <c r="F64" s="142">
        <f t="shared" si="22"/>
        <v>0</v>
      </c>
      <c r="G64" s="142">
        <f t="shared" si="22"/>
        <v>0</v>
      </c>
      <c r="H64" s="142">
        <f t="shared" si="22"/>
        <v>0</v>
      </c>
      <c r="I64" s="142">
        <f t="shared" si="22"/>
        <v>0</v>
      </c>
      <c r="J64" s="142">
        <f t="shared" si="2"/>
        <v>0</v>
      </c>
    </row>
    <row r="65" spans="1:10" s="75" customFormat="1" ht="27" x14ac:dyDescent="0.25">
      <c r="A65" s="161">
        <v>1521</v>
      </c>
      <c r="B65" s="78" t="s">
        <v>74</v>
      </c>
      <c r="C65" s="142"/>
      <c r="D65" s="142"/>
      <c r="E65" s="142">
        <f>+'[1]PE-PARTIDA'!I22</f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f t="shared" si="2"/>
        <v>0</v>
      </c>
    </row>
    <row r="66" spans="1:10" s="75" customFormat="1" ht="27" x14ac:dyDescent="0.25">
      <c r="A66" s="161">
        <v>1522</v>
      </c>
      <c r="B66" s="78" t="s">
        <v>75</v>
      </c>
      <c r="C66" s="142"/>
      <c r="D66" s="142"/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f t="shared" si="2"/>
        <v>0</v>
      </c>
    </row>
    <row r="67" spans="1:10" s="75" customFormat="1" ht="13.5" x14ac:dyDescent="0.25">
      <c r="A67" s="161">
        <v>1523</v>
      </c>
      <c r="B67" s="78" t="s">
        <v>76</v>
      </c>
      <c r="C67" s="142"/>
      <c r="D67" s="142"/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f t="shared" si="2"/>
        <v>0</v>
      </c>
    </row>
    <row r="68" spans="1:10" s="75" customFormat="1" ht="27" x14ac:dyDescent="0.25">
      <c r="A68" s="161">
        <v>1524</v>
      </c>
      <c r="B68" s="78" t="s">
        <v>77</v>
      </c>
      <c r="C68" s="142"/>
      <c r="D68" s="142"/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f t="shared" si="2"/>
        <v>0</v>
      </c>
    </row>
    <row r="69" spans="1:10" s="75" customFormat="1" ht="13.5" x14ac:dyDescent="0.25">
      <c r="A69" s="161">
        <v>153</v>
      </c>
      <c r="B69" s="78" t="s">
        <v>78</v>
      </c>
      <c r="C69" s="142"/>
      <c r="D69" s="142"/>
      <c r="E69" s="142">
        <f t="shared" ref="E69:I69" si="23">+E70</f>
        <v>0</v>
      </c>
      <c r="F69" s="142">
        <f t="shared" si="23"/>
        <v>0</v>
      </c>
      <c r="G69" s="142">
        <f t="shared" si="23"/>
        <v>0</v>
      </c>
      <c r="H69" s="142">
        <f t="shared" si="23"/>
        <v>0</v>
      </c>
      <c r="I69" s="142">
        <f t="shared" si="23"/>
        <v>0</v>
      </c>
      <c r="J69" s="142">
        <f t="shared" si="2"/>
        <v>0</v>
      </c>
    </row>
    <row r="70" spans="1:10" s="75" customFormat="1" ht="13.5" x14ac:dyDescent="0.25">
      <c r="A70" s="161">
        <v>1531</v>
      </c>
      <c r="B70" s="78" t="s">
        <v>79</v>
      </c>
      <c r="C70" s="142"/>
      <c r="D70" s="142"/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f t="shared" si="2"/>
        <v>0</v>
      </c>
    </row>
    <row r="71" spans="1:10" s="75" customFormat="1" ht="13.5" x14ac:dyDescent="0.25">
      <c r="A71" s="161">
        <v>154</v>
      </c>
      <c r="B71" s="78" t="s">
        <v>80</v>
      </c>
      <c r="C71" s="142"/>
      <c r="D71" s="142"/>
      <c r="E71" s="142">
        <f t="shared" ref="E71:I71" si="24">+E72+E73+E74+E75+E76+E77+E78+E79</f>
        <v>0</v>
      </c>
      <c r="F71" s="142">
        <f t="shared" si="24"/>
        <v>0</v>
      </c>
      <c r="G71" s="142">
        <f t="shared" si="24"/>
        <v>0</v>
      </c>
      <c r="H71" s="142">
        <f t="shared" si="24"/>
        <v>0</v>
      </c>
      <c r="I71" s="142">
        <f t="shared" si="24"/>
        <v>0</v>
      </c>
      <c r="J71" s="142">
        <f t="shared" si="2"/>
        <v>0</v>
      </c>
    </row>
    <row r="72" spans="1:10" s="75" customFormat="1" ht="27" x14ac:dyDescent="0.25">
      <c r="A72" s="161">
        <v>1541</v>
      </c>
      <c r="B72" s="78" t="s">
        <v>81</v>
      </c>
      <c r="C72" s="142"/>
      <c r="D72" s="142"/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f t="shared" si="2"/>
        <v>0</v>
      </c>
    </row>
    <row r="73" spans="1:10" s="75" customFormat="1" x14ac:dyDescent="0.25">
      <c r="A73" s="161">
        <v>1542</v>
      </c>
      <c r="B73" s="78" t="s">
        <v>82</v>
      </c>
      <c r="C73" s="198">
        <v>478141.9</v>
      </c>
      <c r="D73" s="142"/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f t="shared" si="2"/>
        <v>478141.9</v>
      </c>
    </row>
    <row r="74" spans="1:10" s="75" customFormat="1" ht="13.5" x14ac:dyDescent="0.25">
      <c r="A74" s="161">
        <v>1543</v>
      </c>
      <c r="B74" s="78" t="s">
        <v>83</v>
      </c>
      <c r="C74" s="142"/>
      <c r="D74" s="142"/>
      <c r="E74" s="142">
        <f>+'[1]PE-PARTIDA'!I23</f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f t="shared" si="2"/>
        <v>0</v>
      </c>
    </row>
    <row r="75" spans="1:10" s="75" customFormat="1" ht="13.5" x14ac:dyDescent="0.25">
      <c r="A75" s="161">
        <v>1544</v>
      </c>
      <c r="B75" s="78" t="s">
        <v>84</v>
      </c>
      <c r="C75" s="142"/>
      <c r="D75" s="142"/>
      <c r="E75" s="142">
        <f>+'[1]PE-PARTIDA'!I24</f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f t="shared" si="2"/>
        <v>0</v>
      </c>
    </row>
    <row r="76" spans="1:10" s="75" customFormat="1" ht="27" x14ac:dyDescent="0.25">
      <c r="A76" s="161">
        <v>1545</v>
      </c>
      <c r="B76" s="78" t="s">
        <v>85</v>
      </c>
      <c r="C76" s="142"/>
      <c r="D76" s="142"/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f t="shared" si="2"/>
        <v>0</v>
      </c>
    </row>
    <row r="77" spans="1:10" s="75" customFormat="1" ht="13.5" x14ac:dyDescent="0.25">
      <c r="A77" s="161">
        <v>1546</v>
      </c>
      <c r="B77" s="78" t="s">
        <v>86</v>
      </c>
      <c r="C77" s="142"/>
      <c r="D77" s="142"/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f t="shared" si="2"/>
        <v>0</v>
      </c>
    </row>
    <row r="78" spans="1:10" s="75" customFormat="1" ht="13.5" x14ac:dyDescent="0.25">
      <c r="A78" s="161">
        <v>1547</v>
      </c>
      <c r="B78" s="78" t="s">
        <v>87</v>
      </c>
      <c r="C78" s="142"/>
      <c r="D78" s="142"/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f t="shared" ref="J78:J100" si="25">SUM(C78:I78)</f>
        <v>0</v>
      </c>
    </row>
    <row r="79" spans="1:10" s="75" customFormat="1" ht="27" x14ac:dyDescent="0.25">
      <c r="A79" s="161">
        <v>1548</v>
      </c>
      <c r="B79" s="78" t="s">
        <v>88</v>
      </c>
      <c r="C79" s="142"/>
      <c r="D79" s="142"/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f t="shared" si="25"/>
        <v>0</v>
      </c>
    </row>
    <row r="80" spans="1:10" s="75" customFormat="1" ht="27" x14ac:dyDescent="0.25">
      <c r="A80" s="161">
        <v>155</v>
      </c>
      <c r="B80" s="78" t="s">
        <v>89</v>
      </c>
      <c r="C80" s="142"/>
      <c r="D80" s="142"/>
      <c r="E80" s="142">
        <f t="shared" ref="E80:I80" si="26">+E81</f>
        <v>0</v>
      </c>
      <c r="F80" s="142">
        <f t="shared" si="26"/>
        <v>0</v>
      </c>
      <c r="G80" s="142">
        <f t="shared" si="26"/>
        <v>0</v>
      </c>
      <c r="H80" s="142">
        <f t="shared" si="26"/>
        <v>0</v>
      </c>
      <c r="I80" s="142">
        <f t="shared" si="26"/>
        <v>0</v>
      </c>
      <c r="J80" s="142">
        <f t="shared" si="25"/>
        <v>0</v>
      </c>
    </row>
    <row r="81" spans="1:10" s="75" customFormat="1" ht="40.5" x14ac:dyDescent="0.25">
      <c r="A81" s="161">
        <v>1551</v>
      </c>
      <c r="B81" s="78" t="s">
        <v>90</v>
      </c>
      <c r="C81" s="142"/>
      <c r="D81" s="142"/>
      <c r="E81" s="142">
        <f>+'[1]PE-PARTIDA'!I25</f>
        <v>0</v>
      </c>
      <c r="F81" s="142">
        <v>0</v>
      </c>
      <c r="G81" s="142">
        <v>0</v>
      </c>
      <c r="H81" s="142">
        <v>0</v>
      </c>
      <c r="I81" s="142">
        <v>0</v>
      </c>
      <c r="J81" s="142">
        <f t="shared" si="25"/>
        <v>0</v>
      </c>
    </row>
    <row r="82" spans="1:10" s="75" customFormat="1" ht="27" x14ac:dyDescent="0.25">
      <c r="A82" s="161">
        <v>159</v>
      </c>
      <c r="B82" s="78" t="s">
        <v>91</v>
      </c>
      <c r="C82" s="142"/>
      <c r="D82" s="142"/>
      <c r="E82" s="142">
        <f t="shared" ref="E82:I82" si="27">+E83+E84+E85</f>
        <v>0</v>
      </c>
      <c r="F82" s="142">
        <f t="shared" si="27"/>
        <v>0</v>
      </c>
      <c r="G82" s="142">
        <f t="shared" si="27"/>
        <v>0</v>
      </c>
      <c r="H82" s="142">
        <f t="shared" si="27"/>
        <v>0</v>
      </c>
      <c r="I82" s="142">
        <f t="shared" si="27"/>
        <v>0</v>
      </c>
      <c r="J82" s="142">
        <f t="shared" si="25"/>
        <v>0</v>
      </c>
    </row>
    <row r="83" spans="1:10" s="75" customFormat="1" ht="27" x14ac:dyDescent="0.25">
      <c r="A83" s="161">
        <v>1591</v>
      </c>
      <c r="B83" s="78" t="s">
        <v>92</v>
      </c>
      <c r="C83" s="142"/>
      <c r="D83" s="142"/>
      <c r="E83" s="142">
        <v>0</v>
      </c>
      <c r="F83" s="142">
        <v>0</v>
      </c>
      <c r="G83" s="142">
        <v>0</v>
      </c>
      <c r="H83" s="142">
        <v>0</v>
      </c>
      <c r="I83" s="142">
        <v>0</v>
      </c>
      <c r="J83" s="142">
        <f t="shared" si="25"/>
        <v>0</v>
      </c>
    </row>
    <row r="84" spans="1:10" s="75" customFormat="1" ht="13.5" x14ac:dyDescent="0.25">
      <c r="A84" s="161">
        <v>1592</v>
      </c>
      <c r="B84" s="78" t="s">
        <v>93</v>
      </c>
      <c r="C84" s="142"/>
      <c r="D84" s="142"/>
      <c r="E84" s="142">
        <v>0</v>
      </c>
      <c r="F84" s="142">
        <v>0</v>
      </c>
      <c r="G84" s="142">
        <v>0</v>
      </c>
      <c r="H84" s="142">
        <v>0</v>
      </c>
      <c r="I84" s="142">
        <v>0</v>
      </c>
      <c r="J84" s="142">
        <f t="shared" si="25"/>
        <v>0</v>
      </c>
    </row>
    <row r="85" spans="1:10" s="75" customFormat="1" ht="40.5" x14ac:dyDescent="0.25">
      <c r="A85" s="161">
        <v>1593</v>
      </c>
      <c r="B85" s="78" t="s">
        <v>94</v>
      </c>
      <c r="C85" s="142"/>
      <c r="D85" s="142"/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f t="shared" si="25"/>
        <v>0</v>
      </c>
    </row>
    <row r="86" spans="1:10" s="75" customFormat="1" ht="12.75" x14ac:dyDescent="0.2">
      <c r="A86" s="160">
        <v>1600</v>
      </c>
      <c r="B86" s="79" t="s">
        <v>95</v>
      </c>
      <c r="C86" s="141"/>
      <c r="D86" s="141"/>
      <c r="E86" s="141"/>
      <c r="F86" s="141">
        <f t="shared" ref="F86:I86" si="28">+F87</f>
        <v>0</v>
      </c>
      <c r="G86" s="141"/>
      <c r="H86" s="141">
        <f t="shared" si="28"/>
        <v>0</v>
      </c>
      <c r="I86" s="141">
        <f t="shared" si="28"/>
        <v>0</v>
      </c>
      <c r="J86" s="142">
        <f t="shared" si="25"/>
        <v>0</v>
      </c>
    </row>
    <row r="87" spans="1:10" s="75" customFormat="1" ht="40.5" x14ac:dyDescent="0.2">
      <c r="A87" s="179">
        <v>161</v>
      </c>
      <c r="B87" s="143" t="s">
        <v>96</v>
      </c>
      <c r="C87" s="142"/>
      <c r="D87" s="142"/>
      <c r="E87" s="142"/>
      <c r="F87" s="142">
        <f t="shared" ref="F87:I87" si="29">+F88+F89</f>
        <v>0</v>
      </c>
      <c r="G87" s="142"/>
      <c r="H87" s="142">
        <f t="shared" si="29"/>
        <v>0</v>
      </c>
      <c r="I87" s="142">
        <f t="shared" si="29"/>
        <v>0</v>
      </c>
      <c r="J87" s="142">
        <f t="shared" si="25"/>
        <v>0</v>
      </c>
    </row>
    <row r="88" spans="1:10" s="75" customFormat="1" ht="27" x14ac:dyDescent="0.25">
      <c r="A88" s="161">
        <v>1611</v>
      </c>
      <c r="B88" s="78" t="s">
        <v>97</v>
      </c>
      <c r="C88" s="142"/>
      <c r="D88" s="142"/>
      <c r="E88" s="142">
        <v>8000</v>
      </c>
      <c r="F88" s="142">
        <v>0</v>
      </c>
      <c r="G88" s="142">
        <v>213500</v>
      </c>
      <c r="H88" s="142">
        <v>0</v>
      </c>
      <c r="I88" s="142">
        <v>0</v>
      </c>
      <c r="J88" s="142">
        <f t="shared" si="25"/>
        <v>221500</v>
      </c>
    </row>
    <row r="89" spans="1:10" s="75" customFormat="1" ht="27" x14ac:dyDescent="0.25">
      <c r="A89" s="161">
        <v>1612</v>
      </c>
      <c r="B89" s="78" t="s">
        <v>98</v>
      </c>
      <c r="C89" s="142"/>
      <c r="D89" s="142"/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f t="shared" si="25"/>
        <v>0</v>
      </c>
    </row>
    <row r="90" spans="1:10" s="81" customFormat="1" ht="25.5" x14ac:dyDescent="0.2">
      <c r="A90" s="160">
        <v>1700</v>
      </c>
      <c r="B90" s="79" t="s">
        <v>99</v>
      </c>
      <c r="C90" s="141"/>
      <c r="D90" s="141"/>
      <c r="E90" s="141"/>
      <c r="F90" s="141">
        <f t="shared" ref="F90:I90" si="30">+F91</f>
        <v>0</v>
      </c>
      <c r="G90" s="141">
        <f t="shared" si="30"/>
        <v>0</v>
      </c>
      <c r="H90" s="141">
        <f t="shared" si="30"/>
        <v>0</v>
      </c>
      <c r="I90" s="141">
        <f t="shared" si="30"/>
        <v>0</v>
      </c>
      <c r="J90" s="142">
        <f t="shared" si="25"/>
        <v>0</v>
      </c>
    </row>
    <row r="91" spans="1:10" s="75" customFormat="1" ht="13.5" x14ac:dyDescent="0.25">
      <c r="A91" s="161">
        <v>171</v>
      </c>
      <c r="B91" s="78" t="s">
        <v>100</v>
      </c>
      <c r="C91" s="142"/>
      <c r="D91" s="142"/>
      <c r="E91" s="142"/>
      <c r="F91" s="142">
        <f t="shared" ref="F91:I91" si="31">+F92+F93+F94+F95+F96+F97+F98+F99+F100</f>
        <v>0</v>
      </c>
      <c r="G91" s="142">
        <f t="shared" si="31"/>
        <v>0</v>
      </c>
      <c r="H91" s="142">
        <f t="shared" si="31"/>
        <v>0</v>
      </c>
      <c r="I91" s="142">
        <f t="shared" si="31"/>
        <v>0</v>
      </c>
      <c r="J91" s="142">
        <f t="shared" si="25"/>
        <v>0</v>
      </c>
    </row>
    <row r="92" spans="1:10" s="75" customFormat="1" ht="27" x14ac:dyDescent="0.25">
      <c r="A92" s="161">
        <v>1711</v>
      </c>
      <c r="B92" s="78" t="s">
        <v>101</v>
      </c>
      <c r="C92" s="142"/>
      <c r="D92" s="142"/>
      <c r="E92" s="142">
        <v>0</v>
      </c>
      <c r="F92" s="142">
        <v>0</v>
      </c>
      <c r="G92" s="142">
        <v>0</v>
      </c>
      <c r="H92" s="142">
        <v>0</v>
      </c>
      <c r="I92" s="142">
        <v>0</v>
      </c>
      <c r="J92" s="142">
        <f t="shared" si="25"/>
        <v>0</v>
      </c>
    </row>
    <row r="93" spans="1:10" s="75" customFormat="1" x14ac:dyDescent="0.25">
      <c r="A93" s="161">
        <v>1712</v>
      </c>
      <c r="B93" s="78" t="s">
        <v>102</v>
      </c>
      <c r="C93" s="198">
        <v>386324.4</v>
      </c>
      <c r="D93" s="198">
        <v>386324.4</v>
      </c>
      <c r="E93" s="142">
        <v>31824</v>
      </c>
      <c r="F93" s="142">
        <v>0</v>
      </c>
      <c r="G93" s="142">
        <v>0</v>
      </c>
      <c r="H93" s="142">
        <v>0</v>
      </c>
      <c r="I93" s="142">
        <v>0</v>
      </c>
      <c r="J93" s="142">
        <f t="shared" si="25"/>
        <v>804472.8</v>
      </c>
    </row>
    <row r="94" spans="1:10" s="75" customFormat="1" x14ac:dyDescent="0.25">
      <c r="A94" s="161">
        <v>1713</v>
      </c>
      <c r="B94" s="78" t="s">
        <v>103</v>
      </c>
      <c r="C94" s="198">
        <v>8256</v>
      </c>
      <c r="D94" s="142"/>
      <c r="E94" s="142">
        <f>+'[1]PE-PARTIDA'!I28</f>
        <v>0</v>
      </c>
      <c r="F94" s="142">
        <v>0</v>
      </c>
      <c r="G94" s="142">
        <v>0</v>
      </c>
      <c r="H94" s="142">
        <v>0</v>
      </c>
      <c r="I94" s="142">
        <v>0</v>
      </c>
      <c r="J94" s="142">
        <f t="shared" si="25"/>
        <v>8256</v>
      </c>
    </row>
    <row r="95" spans="1:10" s="75" customFormat="1" ht="27" x14ac:dyDescent="0.25">
      <c r="A95" s="161">
        <v>1714</v>
      </c>
      <c r="B95" s="78" t="s">
        <v>104</v>
      </c>
      <c r="C95" s="142"/>
      <c r="D95" s="142"/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f t="shared" si="25"/>
        <v>0</v>
      </c>
    </row>
    <row r="96" spans="1:10" s="75" customFormat="1" ht="27" x14ac:dyDescent="0.25">
      <c r="A96" s="161">
        <v>1715</v>
      </c>
      <c r="B96" s="78" t="s">
        <v>105</v>
      </c>
      <c r="C96" s="142"/>
      <c r="D96" s="142"/>
      <c r="E96" s="142">
        <f>+'[1]PE-PARTIDA'!I29</f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f t="shared" si="25"/>
        <v>0</v>
      </c>
    </row>
    <row r="97" spans="1:12" s="75" customFormat="1" x14ac:dyDescent="0.25">
      <c r="A97" s="161">
        <v>1716</v>
      </c>
      <c r="B97" s="78" t="s">
        <v>106</v>
      </c>
      <c r="C97" s="198">
        <v>476141.48</v>
      </c>
      <c r="D97" s="142"/>
      <c r="E97" s="142">
        <v>0</v>
      </c>
      <c r="F97" s="142">
        <v>0</v>
      </c>
      <c r="G97" s="142">
        <v>0</v>
      </c>
      <c r="H97" s="142">
        <v>0</v>
      </c>
      <c r="I97" s="142">
        <v>0</v>
      </c>
      <c r="J97" s="142">
        <f t="shared" si="25"/>
        <v>476141.48</v>
      </c>
    </row>
    <row r="98" spans="1:12" s="75" customFormat="1" ht="27" x14ac:dyDescent="0.25">
      <c r="A98" s="161">
        <v>1717</v>
      </c>
      <c r="B98" s="78" t="s">
        <v>107</v>
      </c>
      <c r="C98" s="142"/>
      <c r="D98" s="142"/>
      <c r="E98" s="142">
        <v>0</v>
      </c>
      <c r="F98" s="142">
        <v>0</v>
      </c>
      <c r="G98" s="142">
        <v>0</v>
      </c>
      <c r="H98" s="142">
        <v>0</v>
      </c>
      <c r="I98" s="142">
        <v>0</v>
      </c>
      <c r="J98" s="142">
        <f t="shared" si="25"/>
        <v>0</v>
      </c>
    </row>
    <row r="99" spans="1:12" s="75" customFormat="1" ht="13.5" x14ac:dyDescent="0.25">
      <c r="A99" s="161">
        <v>1718</v>
      </c>
      <c r="B99" s="78" t="s">
        <v>108</v>
      </c>
      <c r="C99" s="142"/>
      <c r="D99" s="142"/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f t="shared" si="25"/>
        <v>0</v>
      </c>
    </row>
    <row r="100" spans="1:12" s="75" customFormat="1" x14ac:dyDescent="0.25">
      <c r="A100" s="161">
        <v>1719</v>
      </c>
      <c r="B100" s="78" t="s">
        <v>109</v>
      </c>
      <c r="C100" s="198">
        <v>131439.89000000001</v>
      </c>
      <c r="D100" s="198">
        <v>131439.89000000001</v>
      </c>
      <c r="E100" s="144">
        <v>26244</v>
      </c>
      <c r="F100" s="142">
        <v>0</v>
      </c>
      <c r="G100" s="142">
        <v>0</v>
      </c>
      <c r="H100" s="142">
        <v>0</v>
      </c>
      <c r="I100" s="142">
        <v>0</v>
      </c>
      <c r="J100" s="142">
        <f t="shared" si="25"/>
        <v>289123.78000000003</v>
      </c>
    </row>
    <row r="101" spans="1:12" s="81" customFormat="1" ht="25.5" x14ac:dyDescent="0.2">
      <c r="A101" s="162"/>
      <c r="B101" s="111" t="s">
        <v>110</v>
      </c>
      <c r="C101" s="145">
        <f>SUM(C13:C100)</f>
        <v>10733672</v>
      </c>
      <c r="D101" s="145">
        <f t="shared" ref="D101:J101" si="32">SUM(D13:D100)</f>
        <v>9637835.0000000019</v>
      </c>
      <c r="E101" s="145">
        <f t="shared" si="32"/>
        <v>497500</v>
      </c>
      <c r="F101" s="145">
        <f t="shared" si="32"/>
        <v>0</v>
      </c>
      <c r="G101" s="145">
        <f t="shared" si="32"/>
        <v>213500</v>
      </c>
      <c r="H101" s="145">
        <f t="shared" si="32"/>
        <v>0</v>
      </c>
      <c r="I101" s="145">
        <f t="shared" si="32"/>
        <v>0</v>
      </c>
      <c r="J101" s="145">
        <f t="shared" si="32"/>
        <v>21082507</v>
      </c>
      <c r="L101" s="197"/>
    </row>
    <row r="102" spans="1:12" s="75" customFormat="1" ht="13.5" x14ac:dyDescent="0.25">
      <c r="A102" s="159" t="s">
        <v>111</v>
      </c>
      <c r="B102" s="140"/>
      <c r="C102" s="58"/>
      <c r="D102" s="58"/>
      <c r="E102" s="58"/>
      <c r="F102" s="58"/>
      <c r="G102" s="58"/>
      <c r="H102" s="58"/>
      <c r="I102" s="58"/>
      <c r="J102" s="58"/>
    </row>
    <row r="103" spans="1:12" s="81" customFormat="1" ht="51" x14ac:dyDescent="0.2">
      <c r="A103" s="163">
        <v>2100</v>
      </c>
      <c r="B103" s="79" t="s">
        <v>112</v>
      </c>
      <c r="C103" s="141"/>
      <c r="D103" s="141">
        <f t="shared" ref="D103:I103" si="33">+D104+D106+D108+D110+D112+D114+D116+D118</f>
        <v>0</v>
      </c>
      <c r="E103" s="141"/>
      <c r="F103" s="141"/>
      <c r="G103" s="141"/>
      <c r="H103" s="141">
        <f t="shared" si="33"/>
        <v>0</v>
      </c>
      <c r="I103" s="141">
        <f t="shared" si="33"/>
        <v>0</v>
      </c>
      <c r="J103" s="141">
        <f t="shared" ref="J103:J166" si="34">SUM(C103:I103)</f>
        <v>0</v>
      </c>
    </row>
    <row r="104" spans="1:12" s="75" customFormat="1" ht="27" x14ac:dyDescent="0.25">
      <c r="A104" s="164">
        <v>211</v>
      </c>
      <c r="B104" s="78" t="s">
        <v>113</v>
      </c>
      <c r="C104" s="142"/>
      <c r="D104" s="142">
        <f t="shared" ref="D104:I104" si="35">+D105</f>
        <v>0</v>
      </c>
      <c r="E104" s="142"/>
      <c r="F104" s="142"/>
      <c r="G104" s="142"/>
      <c r="H104" s="142">
        <f t="shared" si="35"/>
        <v>0</v>
      </c>
      <c r="I104" s="142">
        <f t="shared" si="35"/>
        <v>0</v>
      </c>
      <c r="J104" s="141">
        <f t="shared" si="34"/>
        <v>0</v>
      </c>
    </row>
    <row r="105" spans="1:12" s="75" customFormat="1" ht="27" x14ac:dyDescent="0.25">
      <c r="A105" s="164">
        <v>2111</v>
      </c>
      <c r="B105" s="78" t="s">
        <v>113</v>
      </c>
      <c r="C105" s="142">
        <v>0</v>
      </c>
      <c r="D105" s="142">
        <v>0</v>
      </c>
      <c r="E105" s="142">
        <v>31000</v>
      </c>
      <c r="F105" s="142">
        <v>30000</v>
      </c>
      <c r="G105" s="142"/>
      <c r="H105" s="142">
        <v>0</v>
      </c>
      <c r="I105" s="142">
        <v>0</v>
      </c>
      <c r="J105" s="141">
        <f t="shared" si="34"/>
        <v>61000</v>
      </c>
    </row>
    <row r="106" spans="1:12" s="75" customFormat="1" ht="27" x14ac:dyDescent="0.25">
      <c r="A106" s="164">
        <v>212</v>
      </c>
      <c r="B106" s="78" t="s">
        <v>114</v>
      </c>
      <c r="C106" s="142">
        <f t="shared" ref="C106:I106" si="36">+C107</f>
        <v>0</v>
      </c>
      <c r="D106" s="142">
        <f t="shared" si="36"/>
        <v>0</v>
      </c>
      <c r="E106" s="142"/>
      <c r="F106" s="142"/>
      <c r="G106" s="142"/>
      <c r="H106" s="142">
        <f t="shared" si="36"/>
        <v>0</v>
      </c>
      <c r="I106" s="142">
        <f t="shared" si="36"/>
        <v>0</v>
      </c>
      <c r="J106" s="141">
        <f t="shared" si="34"/>
        <v>0</v>
      </c>
    </row>
    <row r="107" spans="1:12" s="75" customFormat="1" ht="27" x14ac:dyDescent="0.25">
      <c r="A107" s="164">
        <v>2121</v>
      </c>
      <c r="B107" s="78" t="s">
        <v>114</v>
      </c>
      <c r="C107" s="142">
        <v>0</v>
      </c>
      <c r="D107" s="142">
        <v>0</v>
      </c>
      <c r="E107" s="142">
        <v>20000</v>
      </c>
      <c r="F107" s="142">
        <v>35000</v>
      </c>
      <c r="G107" s="142"/>
      <c r="H107" s="142">
        <v>0</v>
      </c>
      <c r="I107" s="142">
        <v>0</v>
      </c>
      <c r="J107" s="141">
        <f t="shared" si="34"/>
        <v>55000</v>
      </c>
    </row>
    <row r="108" spans="1:12" s="75" customFormat="1" ht="27" x14ac:dyDescent="0.25">
      <c r="A108" s="164">
        <v>213</v>
      </c>
      <c r="B108" s="78" t="s">
        <v>115</v>
      </c>
      <c r="C108" s="142">
        <f t="shared" ref="C108:I108" si="37">+C109</f>
        <v>0</v>
      </c>
      <c r="D108" s="142">
        <f t="shared" si="37"/>
        <v>0</v>
      </c>
      <c r="E108" s="142"/>
      <c r="F108" s="142">
        <f t="shared" si="37"/>
        <v>0</v>
      </c>
      <c r="G108" s="142"/>
      <c r="H108" s="142">
        <f t="shared" si="37"/>
        <v>0</v>
      </c>
      <c r="I108" s="142">
        <f t="shared" si="37"/>
        <v>0</v>
      </c>
      <c r="J108" s="141">
        <f t="shared" si="34"/>
        <v>0</v>
      </c>
    </row>
    <row r="109" spans="1:12" s="75" customFormat="1" ht="27" x14ac:dyDescent="0.25">
      <c r="A109" s="164">
        <v>2131</v>
      </c>
      <c r="B109" s="78" t="s">
        <v>115</v>
      </c>
      <c r="C109" s="142">
        <v>0</v>
      </c>
      <c r="D109" s="142">
        <v>0</v>
      </c>
      <c r="E109" s="142">
        <v>0</v>
      </c>
      <c r="F109" s="142">
        <v>0</v>
      </c>
      <c r="G109" s="142"/>
      <c r="H109" s="142">
        <v>0</v>
      </c>
      <c r="I109" s="142">
        <v>0</v>
      </c>
      <c r="J109" s="141">
        <f t="shared" si="34"/>
        <v>0</v>
      </c>
    </row>
    <row r="110" spans="1:12" s="75" customFormat="1" ht="40.5" x14ac:dyDescent="0.25">
      <c r="A110" s="164">
        <v>214</v>
      </c>
      <c r="B110" s="78" t="s">
        <v>116</v>
      </c>
      <c r="C110" s="142">
        <f t="shared" ref="C110:I110" si="38">+C111</f>
        <v>0</v>
      </c>
      <c r="D110" s="142">
        <f t="shared" si="38"/>
        <v>0</v>
      </c>
      <c r="E110" s="142"/>
      <c r="F110" s="142"/>
      <c r="G110" s="142"/>
      <c r="H110" s="142">
        <f t="shared" si="38"/>
        <v>0</v>
      </c>
      <c r="I110" s="142">
        <f t="shared" si="38"/>
        <v>0</v>
      </c>
      <c r="J110" s="141">
        <f t="shared" si="34"/>
        <v>0</v>
      </c>
    </row>
    <row r="111" spans="1:12" s="75" customFormat="1" ht="40.5" x14ac:dyDescent="0.25">
      <c r="A111" s="164">
        <v>2141</v>
      </c>
      <c r="B111" s="78" t="s">
        <v>116</v>
      </c>
      <c r="C111" s="142">
        <v>0</v>
      </c>
      <c r="D111" s="142">
        <v>0</v>
      </c>
      <c r="E111" s="142">
        <v>51000</v>
      </c>
      <c r="F111" s="142">
        <v>49000</v>
      </c>
      <c r="G111" s="142"/>
      <c r="H111" s="142">
        <v>0</v>
      </c>
      <c r="I111" s="142">
        <v>0</v>
      </c>
      <c r="J111" s="141">
        <f t="shared" si="34"/>
        <v>100000</v>
      </c>
    </row>
    <row r="112" spans="1:12" s="75" customFormat="1" ht="27" x14ac:dyDescent="0.25">
      <c r="A112" s="164">
        <v>215</v>
      </c>
      <c r="B112" s="78" t="s">
        <v>117</v>
      </c>
      <c r="C112" s="142"/>
      <c r="D112" s="142">
        <f t="shared" ref="D112:I112" si="39">+D113</f>
        <v>0</v>
      </c>
      <c r="E112" s="142"/>
      <c r="F112" s="142">
        <f t="shared" si="39"/>
        <v>0</v>
      </c>
      <c r="G112" s="142"/>
      <c r="H112" s="142">
        <f t="shared" si="39"/>
        <v>0</v>
      </c>
      <c r="I112" s="142">
        <f t="shared" si="39"/>
        <v>0</v>
      </c>
      <c r="J112" s="141">
        <f t="shared" si="34"/>
        <v>0</v>
      </c>
    </row>
    <row r="113" spans="1:10" s="75" customFormat="1" ht="27" x14ac:dyDescent="0.25">
      <c r="A113" s="164">
        <v>2151</v>
      </c>
      <c r="B113" s="78" t="s">
        <v>117</v>
      </c>
      <c r="C113" s="142">
        <v>90000</v>
      </c>
      <c r="D113" s="142">
        <v>0</v>
      </c>
      <c r="E113" s="142">
        <v>20000</v>
      </c>
      <c r="F113" s="142">
        <v>0</v>
      </c>
      <c r="G113" s="142"/>
      <c r="H113" s="142">
        <v>0</v>
      </c>
      <c r="I113" s="142">
        <v>0</v>
      </c>
      <c r="J113" s="141">
        <f t="shared" si="34"/>
        <v>110000</v>
      </c>
    </row>
    <row r="114" spans="1:10" s="75" customFormat="1" ht="13.5" x14ac:dyDescent="0.25">
      <c r="A114" s="164">
        <v>216</v>
      </c>
      <c r="B114" s="78" t="s">
        <v>118</v>
      </c>
      <c r="C114" s="142">
        <f t="shared" ref="C114:I114" si="40">+C115</f>
        <v>0</v>
      </c>
      <c r="D114" s="142">
        <f t="shared" si="40"/>
        <v>0</v>
      </c>
      <c r="E114" s="142"/>
      <c r="F114" s="142"/>
      <c r="G114" s="142"/>
      <c r="H114" s="142">
        <f t="shared" si="40"/>
        <v>0</v>
      </c>
      <c r="I114" s="142">
        <f t="shared" si="40"/>
        <v>0</v>
      </c>
      <c r="J114" s="141">
        <f t="shared" si="34"/>
        <v>0</v>
      </c>
    </row>
    <row r="115" spans="1:10" s="75" customFormat="1" ht="13.5" x14ac:dyDescent="0.25">
      <c r="A115" s="164">
        <v>2161</v>
      </c>
      <c r="B115" s="78" t="s">
        <v>118</v>
      </c>
      <c r="C115" s="142">
        <v>0</v>
      </c>
      <c r="D115" s="142">
        <v>0</v>
      </c>
      <c r="E115" s="142">
        <v>30000</v>
      </c>
      <c r="F115" s="142">
        <v>80000</v>
      </c>
      <c r="G115" s="142"/>
      <c r="H115" s="142">
        <v>0</v>
      </c>
      <c r="I115" s="142">
        <v>0</v>
      </c>
      <c r="J115" s="141">
        <f t="shared" si="34"/>
        <v>110000</v>
      </c>
    </row>
    <row r="116" spans="1:10" s="75" customFormat="1" ht="27" x14ac:dyDescent="0.25">
      <c r="A116" s="164">
        <v>217</v>
      </c>
      <c r="B116" s="78" t="s">
        <v>119</v>
      </c>
      <c r="C116" s="142"/>
      <c r="D116" s="142">
        <f t="shared" ref="D116:I116" si="41">+D117</f>
        <v>0</v>
      </c>
      <c r="E116" s="142"/>
      <c r="F116" s="142">
        <f t="shared" si="41"/>
        <v>0</v>
      </c>
      <c r="G116" s="142"/>
      <c r="H116" s="142">
        <f t="shared" si="41"/>
        <v>0</v>
      </c>
      <c r="I116" s="142">
        <f t="shared" si="41"/>
        <v>0</v>
      </c>
      <c r="J116" s="141">
        <f t="shared" si="34"/>
        <v>0</v>
      </c>
    </row>
    <row r="117" spans="1:10" s="75" customFormat="1" ht="27" x14ac:dyDescent="0.25">
      <c r="A117" s="164">
        <v>2171</v>
      </c>
      <c r="B117" s="78" t="s">
        <v>120</v>
      </c>
      <c r="C117" s="142">
        <v>5000</v>
      </c>
      <c r="D117" s="142">
        <v>0</v>
      </c>
      <c r="E117" s="142">
        <v>30000</v>
      </c>
      <c r="F117" s="142">
        <v>0</v>
      </c>
      <c r="G117" s="142"/>
      <c r="H117" s="142">
        <v>0</v>
      </c>
      <c r="I117" s="142">
        <v>0</v>
      </c>
      <c r="J117" s="141">
        <f t="shared" si="34"/>
        <v>35000</v>
      </c>
    </row>
    <row r="118" spans="1:10" s="75" customFormat="1" ht="40.5" x14ac:dyDescent="0.25">
      <c r="A118" s="164">
        <v>218</v>
      </c>
      <c r="B118" s="78" t="s">
        <v>121</v>
      </c>
      <c r="C118" s="142">
        <f t="shared" ref="C118" si="42">+C119+C120+C121</f>
        <v>0</v>
      </c>
      <c r="D118" s="142">
        <f>+D119+D120+D121</f>
        <v>0</v>
      </c>
      <c r="E118" s="142"/>
      <c r="F118" s="142">
        <f t="shared" ref="F118:I118" si="43">+F119+F120+F121</f>
        <v>0</v>
      </c>
      <c r="G118" s="142"/>
      <c r="H118" s="142">
        <f t="shared" si="43"/>
        <v>0</v>
      </c>
      <c r="I118" s="142">
        <f t="shared" si="43"/>
        <v>0</v>
      </c>
      <c r="J118" s="141">
        <f t="shared" si="34"/>
        <v>0</v>
      </c>
    </row>
    <row r="119" spans="1:10" s="75" customFormat="1" ht="40.5" x14ac:dyDescent="0.25">
      <c r="A119" s="164">
        <v>2181</v>
      </c>
      <c r="B119" s="78" t="s">
        <v>121</v>
      </c>
      <c r="C119" s="142">
        <v>0</v>
      </c>
      <c r="D119" s="142">
        <v>0</v>
      </c>
      <c r="E119" s="142">
        <v>0</v>
      </c>
      <c r="F119" s="142">
        <v>0</v>
      </c>
      <c r="G119" s="142"/>
      <c r="H119" s="142">
        <v>0</v>
      </c>
      <c r="I119" s="142">
        <v>0</v>
      </c>
      <c r="J119" s="141">
        <f t="shared" si="34"/>
        <v>0</v>
      </c>
    </row>
    <row r="120" spans="1:10" s="75" customFormat="1" ht="27" x14ac:dyDescent="0.25">
      <c r="A120" s="164">
        <v>2182</v>
      </c>
      <c r="B120" s="78" t="s">
        <v>122</v>
      </c>
      <c r="C120" s="142">
        <v>0</v>
      </c>
      <c r="D120" s="142">
        <v>0</v>
      </c>
      <c r="E120" s="142">
        <v>0</v>
      </c>
      <c r="F120" s="142">
        <v>0</v>
      </c>
      <c r="G120" s="142"/>
      <c r="H120" s="142">
        <v>0</v>
      </c>
      <c r="I120" s="142">
        <v>0</v>
      </c>
      <c r="J120" s="141">
        <f t="shared" si="34"/>
        <v>0</v>
      </c>
    </row>
    <row r="121" spans="1:10" s="75" customFormat="1" ht="27" x14ac:dyDescent="0.25">
      <c r="A121" s="164">
        <v>2183</v>
      </c>
      <c r="B121" s="78" t="s">
        <v>123</v>
      </c>
      <c r="C121" s="142">
        <v>0</v>
      </c>
      <c r="D121" s="142">
        <v>0</v>
      </c>
      <c r="E121" s="142">
        <v>0</v>
      </c>
      <c r="F121" s="142">
        <v>0</v>
      </c>
      <c r="G121" s="142"/>
      <c r="H121" s="142">
        <v>0</v>
      </c>
      <c r="I121" s="142">
        <v>0</v>
      </c>
      <c r="J121" s="141">
        <f t="shared" si="34"/>
        <v>0</v>
      </c>
    </row>
    <row r="122" spans="1:10" s="81" customFormat="1" ht="12.75" x14ac:dyDescent="0.2">
      <c r="A122" s="163">
        <v>2200</v>
      </c>
      <c r="B122" s="79" t="s">
        <v>124</v>
      </c>
      <c r="C122" s="141"/>
      <c r="D122" s="141">
        <f t="shared" ref="D122:I122" si="44">+D123+D130+D132</f>
        <v>0</v>
      </c>
      <c r="E122" s="141"/>
      <c r="F122" s="141"/>
      <c r="G122" s="141"/>
      <c r="H122" s="141">
        <f t="shared" si="44"/>
        <v>0</v>
      </c>
      <c r="I122" s="141">
        <f t="shared" si="44"/>
        <v>0</v>
      </c>
      <c r="J122" s="141">
        <f t="shared" si="34"/>
        <v>0</v>
      </c>
    </row>
    <row r="123" spans="1:10" s="75" customFormat="1" ht="27" x14ac:dyDescent="0.25">
      <c r="A123" s="164">
        <v>221</v>
      </c>
      <c r="B123" s="78" t="s">
        <v>125</v>
      </c>
      <c r="C123" s="142"/>
      <c r="D123" s="142">
        <f t="shared" ref="D123:I123" si="45">+D124+D125+D126+D127+D128+D129</f>
        <v>0</v>
      </c>
      <c r="E123" s="142"/>
      <c r="F123" s="142"/>
      <c r="G123" s="142"/>
      <c r="H123" s="142">
        <f t="shared" si="45"/>
        <v>0</v>
      </c>
      <c r="I123" s="142">
        <f t="shared" si="45"/>
        <v>0</v>
      </c>
      <c r="J123" s="141">
        <f t="shared" si="34"/>
        <v>0</v>
      </c>
    </row>
    <row r="124" spans="1:10" s="75" customFormat="1" ht="54" x14ac:dyDescent="0.25">
      <c r="A124" s="164">
        <v>2211</v>
      </c>
      <c r="B124" s="78" t="s">
        <v>126</v>
      </c>
      <c r="C124" s="142">
        <v>0</v>
      </c>
      <c r="D124" s="142">
        <v>0</v>
      </c>
      <c r="E124" s="142">
        <v>0</v>
      </c>
      <c r="F124" s="142">
        <v>0</v>
      </c>
      <c r="G124" s="142"/>
      <c r="H124" s="142">
        <v>0</v>
      </c>
      <c r="I124" s="142">
        <v>0</v>
      </c>
      <c r="J124" s="141">
        <f t="shared" si="34"/>
        <v>0</v>
      </c>
    </row>
    <row r="125" spans="1:10" s="75" customFormat="1" ht="81" x14ac:dyDescent="0.25">
      <c r="A125" s="164">
        <v>2212</v>
      </c>
      <c r="B125" s="78" t="s">
        <v>127</v>
      </c>
      <c r="C125" s="142">
        <v>50000</v>
      </c>
      <c r="D125" s="142">
        <v>0</v>
      </c>
      <c r="E125" s="142"/>
      <c r="F125" s="142">
        <v>50000</v>
      </c>
      <c r="G125" s="142"/>
      <c r="H125" s="142">
        <v>0</v>
      </c>
      <c r="I125" s="142">
        <v>0</v>
      </c>
      <c r="J125" s="141">
        <f t="shared" si="34"/>
        <v>100000</v>
      </c>
    </row>
    <row r="126" spans="1:10" s="75" customFormat="1" ht="40.5" x14ac:dyDescent="0.25">
      <c r="A126" s="164">
        <v>2213</v>
      </c>
      <c r="B126" s="78" t="s">
        <v>128</v>
      </c>
      <c r="C126" s="142">
        <v>0</v>
      </c>
      <c r="D126" s="142">
        <v>0</v>
      </c>
      <c r="E126" s="142">
        <v>0</v>
      </c>
      <c r="F126" s="142">
        <v>0</v>
      </c>
      <c r="G126" s="142"/>
      <c r="H126" s="142">
        <v>0</v>
      </c>
      <c r="I126" s="142">
        <v>0</v>
      </c>
      <c r="J126" s="141">
        <f t="shared" si="34"/>
        <v>0</v>
      </c>
    </row>
    <row r="127" spans="1:10" s="75" customFormat="1" ht="40.5" x14ac:dyDescent="0.25">
      <c r="A127" s="164">
        <v>2214</v>
      </c>
      <c r="B127" s="78" t="s">
        <v>129</v>
      </c>
      <c r="C127" s="142">
        <v>0</v>
      </c>
      <c r="D127" s="142">
        <v>0</v>
      </c>
      <c r="E127" s="142">
        <v>0</v>
      </c>
      <c r="F127" s="142">
        <v>0</v>
      </c>
      <c r="G127" s="142"/>
      <c r="H127" s="142">
        <v>0</v>
      </c>
      <c r="I127" s="142">
        <v>0</v>
      </c>
      <c r="J127" s="141">
        <f t="shared" si="34"/>
        <v>0</v>
      </c>
    </row>
    <row r="128" spans="1:10" s="75" customFormat="1" ht="40.5" x14ac:dyDescent="0.25">
      <c r="A128" s="164">
        <v>2215</v>
      </c>
      <c r="B128" s="78" t="s">
        <v>130</v>
      </c>
      <c r="C128" s="142">
        <v>0</v>
      </c>
      <c r="D128" s="142">
        <v>0</v>
      </c>
      <c r="E128" s="142">
        <v>0</v>
      </c>
      <c r="F128" s="142">
        <v>0</v>
      </c>
      <c r="G128" s="142"/>
      <c r="H128" s="142">
        <v>0</v>
      </c>
      <c r="I128" s="142">
        <v>0</v>
      </c>
      <c r="J128" s="141">
        <f t="shared" si="34"/>
        <v>0</v>
      </c>
    </row>
    <row r="129" spans="1:10" s="75" customFormat="1" ht="40.5" x14ac:dyDescent="0.25">
      <c r="A129" s="164">
        <v>2216</v>
      </c>
      <c r="B129" s="78" t="s">
        <v>131</v>
      </c>
      <c r="C129" s="142">
        <v>0</v>
      </c>
      <c r="D129" s="142">
        <v>0</v>
      </c>
      <c r="E129" s="142">
        <v>0</v>
      </c>
      <c r="F129" s="142">
        <v>0</v>
      </c>
      <c r="G129" s="142"/>
      <c r="H129" s="142">
        <v>0</v>
      </c>
      <c r="I129" s="142">
        <v>0</v>
      </c>
      <c r="J129" s="141">
        <f t="shared" si="34"/>
        <v>0</v>
      </c>
    </row>
    <row r="130" spans="1:10" s="75" customFormat="1" ht="27" x14ac:dyDescent="0.25">
      <c r="A130" s="164">
        <v>222</v>
      </c>
      <c r="B130" s="78" t="s">
        <v>132</v>
      </c>
      <c r="C130" s="142">
        <f t="shared" ref="C130:I130" si="46">+C131</f>
        <v>0</v>
      </c>
      <c r="D130" s="142">
        <f t="shared" si="46"/>
        <v>0</v>
      </c>
      <c r="E130" s="142">
        <f t="shared" si="46"/>
        <v>0</v>
      </c>
      <c r="F130" s="142">
        <f t="shared" si="46"/>
        <v>0</v>
      </c>
      <c r="G130" s="142"/>
      <c r="H130" s="142">
        <f t="shared" si="46"/>
        <v>0</v>
      </c>
      <c r="I130" s="142">
        <f t="shared" si="46"/>
        <v>0</v>
      </c>
      <c r="J130" s="141">
        <f t="shared" si="34"/>
        <v>0</v>
      </c>
    </row>
    <row r="131" spans="1:10" s="75" customFormat="1" ht="27" x14ac:dyDescent="0.25">
      <c r="A131" s="164">
        <v>2221</v>
      </c>
      <c r="B131" s="78" t="s">
        <v>132</v>
      </c>
      <c r="C131" s="142">
        <v>0</v>
      </c>
      <c r="D131" s="142">
        <v>0</v>
      </c>
      <c r="E131" s="142">
        <v>0</v>
      </c>
      <c r="F131" s="142">
        <v>0</v>
      </c>
      <c r="G131" s="142"/>
      <c r="H131" s="142">
        <v>0</v>
      </c>
      <c r="I131" s="142">
        <v>0</v>
      </c>
      <c r="J131" s="141">
        <f t="shared" si="34"/>
        <v>0</v>
      </c>
    </row>
    <row r="132" spans="1:10" s="75" customFormat="1" ht="27" x14ac:dyDescent="0.25">
      <c r="A132" s="164">
        <v>223</v>
      </c>
      <c r="B132" s="78" t="s">
        <v>133</v>
      </c>
      <c r="C132" s="142">
        <f t="shared" ref="C132:I132" si="47">+C133</f>
        <v>0</v>
      </c>
      <c r="D132" s="142">
        <f t="shared" si="47"/>
        <v>0</v>
      </c>
      <c r="E132" s="142">
        <f t="shared" si="47"/>
        <v>0</v>
      </c>
      <c r="F132" s="142">
        <f t="shared" si="47"/>
        <v>0</v>
      </c>
      <c r="G132" s="142"/>
      <c r="H132" s="142">
        <f t="shared" si="47"/>
        <v>0</v>
      </c>
      <c r="I132" s="142">
        <f t="shared" si="47"/>
        <v>0</v>
      </c>
      <c r="J132" s="141">
        <f t="shared" si="34"/>
        <v>0</v>
      </c>
    </row>
    <row r="133" spans="1:10" s="75" customFormat="1" ht="27" x14ac:dyDescent="0.25">
      <c r="A133" s="164">
        <v>2231</v>
      </c>
      <c r="B133" s="78" t="s">
        <v>133</v>
      </c>
      <c r="C133" s="142">
        <v>0</v>
      </c>
      <c r="D133" s="142">
        <v>0</v>
      </c>
      <c r="E133" s="142">
        <v>0</v>
      </c>
      <c r="F133" s="142">
        <v>0</v>
      </c>
      <c r="G133" s="142"/>
      <c r="H133" s="142">
        <v>0</v>
      </c>
      <c r="I133" s="142">
        <v>0</v>
      </c>
      <c r="J133" s="141">
        <f t="shared" si="34"/>
        <v>0</v>
      </c>
    </row>
    <row r="134" spans="1:10" s="81" customFormat="1" ht="38.25" x14ac:dyDescent="0.2">
      <c r="A134" s="163">
        <v>2300</v>
      </c>
      <c r="B134" s="79" t="s">
        <v>134</v>
      </c>
      <c r="C134" s="141"/>
      <c r="D134" s="141"/>
      <c r="E134" s="141"/>
      <c r="F134" s="141"/>
      <c r="G134" s="141"/>
      <c r="H134" s="141"/>
      <c r="I134" s="141"/>
      <c r="J134" s="141">
        <f t="shared" si="34"/>
        <v>0</v>
      </c>
    </row>
    <row r="135" spans="1:10" s="75" customFormat="1" ht="40.5" x14ac:dyDescent="0.25">
      <c r="A135" s="164">
        <v>231</v>
      </c>
      <c r="B135" s="78" t="s">
        <v>135</v>
      </c>
      <c r="C135" s="142">
        <f t="shared" ref="C135:I135" si="48">+C136</f>
        <v>0</v>
      </c>
      <c r="D135" s="142">
        <f t="shared" si="48"/>
        <v>0</v>
      </c>
      <c r="E135" s="142">
        <f t="shared" si="48"/>
        <v>0</v>
      </c>
      <c r="F135" s="142">
        <f t="shared" si="48"/>
        <v>0</v>
      </c>
      <c r="G135" s="142"/>
      <c r="H135" s="142">
        <f t="shared" si="48"/>
        <v>0</v>
      </c>
      <c r="I135" s="142">
        <f t="shared" si="48"/>
        <v>0</v>
      </c>
      <c r="J135" s="141">
        <f t="shared" si="34"/>
        <v>0</v>
      </c>
    </row>
    <row r="136" spans="1:10" s="75" customFormat="1" ht="40.5" x14ac:dyDescent="0.25">
      <c r="A136" s="164">
        <v>2311</v>
      </c>
      <c r="B136" s="78" t="s">
        <v>624</v>
      </c>
      <c r="C136" s="142">
        <v>0</v>
      </c>
      <c r="D136" s="142">
        <v>0</v>
      </c>
      <c r="E136" s="142">
        <v>0</v>
      </c>
      <c r="F136" s="142">
        <v>0</v>
      </c>
      <c r="G136" s="142"/>
      <c r="H136" s="142">
        <v>0</v>
      </c>
      <c r="I136" s="142">
        <v>0</v>
      </c>
      <c r="J136" s="141">
        <f t="shared" si="34"/>
        <v>0</v>
      </c>
    </row>
    <row r="137" spans="1:10" s="75" customFormat="1" ht="27" x14ac:dyDescent="0.25">
      <c r="A137" s="164">
        <v>232</v>
      </c>
      <c r="B137" s="78" t="s">
        <v>136</v>
      </c>
      <c r="C137" s="142">
        <f t="shared" ref="C137:I137" si="49">+C138</f>
        <v>0</v>
      </c>
      <c r="D137" s="142">
        <f t="shared" si="49"/>
        <v>0</v>
      </c>
      <c r="E137" s="142">
        <f t="shared" si="49"/>
        <v>0</v>
      </c>
      <c r="F137" s="142">
        <f t="shared" si="49"/>
        <v>0</v>
      </c>
      <c r="G137" s="142"/>
      <c r="H137" s="142">
        <f t="shared" si="49"/>
        <v>0</v>
      </c>
      <c r="I137" s="142">
        <f t="shared" si="49"/>
        <v>0</v>
      </c>
      <c r="J137" s="141">
        <f t="shared" si="34"/>
        <v>0</v>
      </c>
    </row>
    <row r="138" spans="1:10" s="75" customFormat="1" ht="27" x14ac:dyDescent="0.25">
      <c r="A138" s="164">
        <v>2321</v>
      </c>
      <c r="B138" s="78" t="s">
        <v>136</v>
      </c>
      <c r="C138" s="142">
        <v>0</v>
      </c>
      <c r="D138" s="142">
        <v>0</v>
      </c>
      <c r="E138" s="142">
        <v>0</v>
      </c>
      <c r="F138" s="142">
        <v>0</v>
      </c>
      <c r="G138" s="142"/>
      <c r="H138" s="142">
        <v>0</v>
      </c>
      <c r="I138" s="142">
        <v>0</v>
      </c>
      <c r="J138" s="141">
        <f t="shared" si="34"/>
        <v>0</v>
      </c>
    </row>
    <row r="139" spans="1:10" s="75" customFormat="1" ht="40.5" x14ac:dyDescent="0.25">
      <c r="A139" s="164">
        <v>233</v>
      </c>
      <c r="B139" s="78" t="s">
        <v>137</v>
      </c>
      <c r="C139" s="142">
        <f t="shared" ref="C139:I139" si="50">+C140</f>
        <v>0</v>
      </c>
      <c r="D139" s="142">
        <f t="shared" si="50"/>
        <v>0</v>
      </c>
      <c r="E139" s="142">
        <f t="shared" si="50"/>
        <v>0</v>
      </c>
      <c r="F139" s="142">
        <f t="shared" si="50"/>
        <v>0</v>
      </c>
      <c r="G139" s="142"/>
      <c r="H139" s="142">
        <f t="shared" si="50"/>
        <v>0</v>
      </c>
      <c r="I139" s="142">
        <f t="shared" si="50"/>
        <v>0</v>
      </c>
      <c r="J139" s="141">
        <f t="shared" si="34"/>
        <v>0</v>
      </c>
    </row>
    <row r="140" spans="1:10" s="75" customFormat="1" ht="40.5" x14ac:dyDescent="0.25">
      <c r="A140" s="164">
        <v>2331</v>
      </c>
      <c r="B140" s="78" t="s">
        <v>137</v>
      </c>
      <c r="C140" s="142">
        <v>0</v>
      </c>
      <c r="D140" s="142">
        <v>0</v>
      </c>
      <c r="E140" s="142">
        <v>0</v>
      </c>
      <c r="F140" s="142">
        <v>0</v>
      </c>
      <c r="G140" s="142"/>
      <c r="H140" s="142">
        <v>0</v>
      </c>
      <c r="I140" s="142">
        <v>0</v>
      </c>
      <c r="J140" s="141">
        <f t="shared" si="34"/>
        <v>0</v>
      </c>
    </row>
    <row r="141" spans="1:10" s="75" customFormat="1" ht="40.5" x14ac:dyDescent="0.25">
      <c r="A141" s="164">
        <v>234</v>
      </c>
      <c r="B141" s="78" t="s">
        <v>138</v>
      </c>
      <c r="C141" s="142">
        <f t="shared" ref="C141:I141" si="51">+C142</f>
        <v>0</v>
      </c>
      <c r="D141" s="142">
        <f t="shared" si="51"/>
        <v>0</v>
      </c>
      <c r="E141" s="142">
        <f t="shared" si="51"/>
        <v>0</v>
      </c>
      <c r="F141" s="142">
        <f t="shared" si="51"/>
        <v>0</v>
      </c>
      <c r="G141" s="142"/>
      <c r="H141" s="142">
        <f t="shared" si="51"/>
        <v>0</v>
      </c>
      <c r="I141" s="142">
        <f t="shared" si="51"/>
        <v>0</v>
      </c>
      <c r="J141" s="141">
        <f t="shared" si="34"/>
        <v>0</v>
      </c>
    </row>
    <row r="142" spans="1:10" s="75" customFormat="1" ht="40.5" x14ac:dyDescent="0.25">
      <c r="A142" s="164">
        <v>2341</v>
      </c>
      <c r="B142" s="78" t="s">
        <v>138</v>
      </c>
      <c r="C142" s="142">
        <v>0</v>
      </c>
      <c r="D142" s="142">
        <v>0</v>
      </c>
      <c r="E142" s="142">
        <v>0</v>
      </c>
      <c r="F142" s="142">
        <v>0</v>
      </c>
      <c r="G142" s="142"/>
      <c r="H142" s="142">
        <v>0</v>
      </c>
      <c r="I142" s="142">
        <v>0</v>
      </c>
      <c r="J142" s="141">
        <f t="shared" si="34"/>
        <v>0</v>
      </c>
    </row>
    <row r="143" spans="1:10" s="75" customFormat="1" ht="40.5" x14ac:dyDescent="0.25">
      <c r="A143" s="164">
        <v>235</v>
      </c>
      <c r="B143" s="78" t="s">
        <v>139</v>
      </c>
      <c r="C143" s="142">
        <f t="shared" ref="C143:I143" si="52">+C144</f>
        <v>0</v>
      </c>
      <c r="D143" s="142">
        <f t="shared" si="52"/>
        <v>0</v>
      </c>
      <c r="E143" s="142">
        <f t="shared" si="52"/>
        <v>0</v>
      </c>
      <c r="F143" s="142">
        <f t="shared" si="52"/>
        <v>0</v>
      </c>
      <c r="G143" s="142"/>
      <c r="H143" s="142">
        <f t="shared" si="52"/>
        <v>0</v>
      </c>
      <c r="I143" s="142">
        <f t="shared" si="52"/>
        <v>0</v>
      </c>
      <c r="J143" s="141">
        <f t="shared" si="34"/>
        <v>0</v>
      </c>
    </row>
    <row r="144" spans="1:10" s="75" customFormat="1" ht="40.5" x14ac:dyDescent="0.25">
      <c r="A144" s="164">
        <v>2351</v>
      </c>
      <c r="B144" s="78" t="s">
        <v>140</v>
      </c>
      <c r="C144" s="142">
        <v>0</v>
      </c>
      <c r="D144" s="142">
        <v>0</v>
      </c>
      <c r="E144" s="142">
        <v>0</v>
      </c>
      <c r="F144" s="142">
        <v>0</v>
      </c>
      <c r="G144" s="142"/>
      <c r="H144" s="142">
        <v>0</v>
      </c>
      <c r="I144" s="142">
        <v>0</v>
      </c>
      <c r="J144" s="141">
        <f t="shared" si="34"/>
        <v>0</v>
      </c>
    </row>
    <row r="145" spans="1:10" s="75" customFormat="1" ht="40.5" x14ac:dyDescent="0.25">
      <c r="A145" s="164">
        <v>236</v>
      </c>
      <c r="B145" s="78" t="s">
        <v>141</v>
      </c>
      <c r="C145" s="142">
        <f t="shared" ref="C145:I145" si="53">+C146</f>
        <v>0</v>
      </c>
      <c r="D145" s="142">
        <f t="shared" si="53"/>
        <v>0</v>
      </c>
      <c r="E145" s="142">
        <f t="shared" si="53"/>
        <v>0</v>
      </c>
      <c r="F145" s="142">
        <f t="shared" si="53"/>
        <v>0</v>
      </c>
      <c r="G145" s="142"/>
      <c r="H145" s="142">
        <f t="shared" si="53"/>
        <v>0</v>
      </c>
      <c r="I145" s="142">
        <f t="shared" si="53"/>
        <v>0</v>
      </c>
      <c r="J145" s="141">
        <f t="shared" si="34"/>
        <v>0</v>
      </c>
    </row>
    <row r="146" spans="1:10" s="75" customFormat="1" ht="40.5" x14ac:dyDescent="0.25">
      <c r="A146" s="164">
        <v>2361</v>
      </c>
      <c r="B146" s="78" t="s">
        <v>141</v>
      </c>
      <c r="C146" s="142">
        <v>0</v>
      </c>
      <c r="D146" s="142">
        <v>0</v>
      </c>
      <c r="E146" s="142">
        <v>0</v>
      </c>
      <c r="F146" s="142">
        <v>0</v>
      </c>
      <c r="G146" s="142"/>
      <c r="H146" s="142">
        <v>0</v>
      </c>
      <c r="I146" s="142">
        <v>0</v>
      </c>
      <c r="J146" s="141">
        <f t="shared" si="34"/>
        <v>0</v>
      </c>
    </row>
    <row r="147" spans="1:10" s="75" customFormat="1" ht="40.5" x14ac:dyDescent="0.25">
      <c r="A147" s="164">
        <v>237</v>
      </c>
      <c r="B147" s="78" t="s">
        <v>142</v>
      </c>
      <c r="C147" s="142">
        <f t="shared" ref="C147:I147" si="54">+C148</f>
        <v>0</v>
      </c>
      <c r="D147" s="142">
        <f t="shared" si="54"/>
        <v>0</v>
      </c>
      <c r="E147" s="142">
        <f t="shared" si="54"/>
        <v>0</v>
      </c>
      <c r="F147" s="142">
        <f t="shared" si="54"/>
        <v>0</v>
      </c>
      <c r="G147" s="142"/>
      <c r="H147" s="142">
        <f t="shared" si="54"/>
        <v>0</v>
      </c>
      <c r="I147" s="142">
        <f t="shared" si="54"/>
        <v>0</v>
      </c>
      <c r="J147" s="141">
        <f t="shared" si="34"/>
        <v>0</v>
      </c>
    </row>
    <row r="148" spans="1:10" s="75" customFormat="1" ht="40.5" x14ac:dyDescent="0.25">
      <c r="A148" s="164">
        <v>2371</v>
      </c>
      <c r="B148" s="78" t="s">
        <v>142</v>
      </c>
      <c r="C148" s="142">
        <v>0</v>
      </c>
      <c r="D148" s="142">
        <v>0</v>
      </c>
      <c r="E148" s="142">
        <v>0</v>
      </c>
      <c r="F148" s="142">
        <v>0</v>
      </c>
      <c r="G148" s="142"/>
      <c r="H148" s="142">
        <v>0</v>
      </c>
      <c r="I148" s="142">
        <v>0</v>
      </c>
      <c r="J148" s="141">
        <f t="shared" si="34"/>
        <v>0</v>
      </c>
    </row>
    <row r="149" spans="1:10" s="75" customFormat="1" ht="27" x14ac:dyDescent="0.25">
      <c r="A149" s="164">
        <v>238</v>
      </c>
      <c r="B149" s="78" t="s">
        <v>143</v>
      </c>
      <c r="C149" s="142">
        <f t="shared" ref="C149:I149" si="55">+C150</f>
        <v>0</v>
      </c>
      <c r="D149" s="142">
        <f t="shared" si="55"/>
        <v>0</v>
      </c>
      <c r="E149" s="142">
        <f t="shared" si="55"/>
        <v>0</v>
      </c>
      <c r="F149" s="142">
        <f t="shared" si="55"/>
        <v>0</v>
      </c>
      <c r="G149" s="142"/>
      <c r="H149" s="142">
        <f t="shared" si="55"/>
        <v>0</v>
      </c>
      <c r="I149" s="142">
        <f t="shared" si="55"/>
        <v>0</v>
      </c>
      <c r="J149" s="141">
        <f t="shared" si="34"/>
        <v>0</v>
      </c>
    </row>
    <row r="150" spans="1:10" s="75" customFormat="1" ht="27" x14ac:dyDescent="0.25">
      <c r="A150" s="164">
        <v>2381</v>
      </c>
      <c r="B150" s="78" t="s">
        <v>143</v>
      </c>
      <c r="C150" s="142">
        <v>0</v>
      </c>
      <c r="D150" s="142">
        <v>0</v>
      </c>
      <c r="E150" s="142">
        <v>0</v>
      </c>
      <c r="F150" s="142">
        <v>0</v>
      </c>
      <c r="G150" s="142"/>
      <c r="H150" s="142">
        <v>0</v>
      </c>
      <c r="I150" s="142">
        <v>0</v>
      </c>
      <c r="J150" s="141">
        <f t="shared" si="34"/>
        <v>0</v>
      </c>
    </row>
    <row r="151" spans="1:10" s="75" customFormat="1" ht="27" x14ac:dyDescent="0.25">
      <c r="A151" s="164">
        <v>239</v>
      </c>
      <c r="B151" s="78" t="s">
        <v>144</v>
      </c>
      <c r="C151" s="142">
        <f t="shared" ref="C151:I151" si="56">+C152</f>
        <v>0</v>
      </c>
      <c r="D151" s="142">
        <f t="shared" si="56"/>
        <v>0</v>
      </c>
      <c r="E151" s="142">
        <f t="shared" si="56"/>
        <v>0</v>
      </c>
      <c r="F151" s="142">
        <f t="shared" si="56"/>
        <v>0</v>
      </c>
      <c r="G151" s="142"/>
      <c r="H151" s="142">
        <f t="shared" si="56"/>
        <v>0</v>
      </c>
      <c r="I151" s="142">
        <f t="shared" si="56"/>
        <v>0</v>
      </c>
      <c r="J151" s="141">
        <f t="shared" si="34"/>
        <v>0</v>
      </c>
    </row>
    <row r="152" spans="1:10" s="75" customFormat="1" ht="27" x14ac:dyDescent="0.25">
      <c r="A152" s="164">
        <v>2391</v>
      </c>
      <c r="B152" s="78" t="s">
        <v>144</v>
      </c>
      <c r="C152" s="142">
        <v>0</v>
      </c>
      <c r="D152" s="142">
        <v>0</v>
      </c>
      <c r="E152" s="142">
        <v>0</v>
      </c>
      <c r="F152" s="142">
        <v>0</v>
      </c>
      <c r="G152" s="142"/>
      <c r="H152" s="142">
        <v>0</v>
      </c>
      <c r="I152" s="142">
        <v>0</v>
      </c>
      <c r="J152" s="141">
        <f t="shared" si="34"/>
        <v>0</v>
      </c>
    </row>
    <row r="153" spans="1:10" s="75" customFormat="1" ht="38.25" x14ac:dyDescent="0.2">
      <c r="A153" s="163">
        <v>2400</v>
      </c>
      <c r="B153" s="79" t="s">
        <v>145</v>
      </c>
      <c r="C153" s="142"/>
      <c r="D153" s="142">
        <f t="shared" ref="D153:I153" si="57">+D154+D156+D158+D160+D162+D164+D166+D168+D170</f>
        <v>0</v>
      </c>
      <c r="E153" s="142"/>
      <c r="F153" s="142"/>
      <c r="G153" s="142"/>
      <c r="H153" s="142">
        <f t="shared" si="57"/>
        <v>0</v>
      </c>
      <c r="I153" s="142">
        <f t="shared" si="57"/>
        <v>0</v>
      </c>
      <c r="J153" s="141">
        <f t="shared" si="34"/>
        <v>0</v>
      </c>
    </row>
    <row r="154" spans="1:10" s="75" customFormat="1" ht="27" x14ac:dyDescent="0.25">
      <c r="A154" s="164">
        <v>241</v>
      </c>
      <c r="B154" s="78" t="s">
        <v>146</v>
      </c>
      <c r="C154" s="142"/>
      <c r="D154" s="142">
        <f t="shared" ref="D154:I154" si="58">+D155</f>
        <v>0</v>
      </c>
      <c r="E154" s="142"/>
      <c r="F154" s="142"/>
      <c r="G154" s="142"/>
      <c r="H154" s="142">
        <f t="shared" si="58"/>
        <v>0</v>
      </c>
      <c r="I154" s="142">
        <f t="shared" si="58"/>
        <v>0</v>
      </c>
      <c r="J154" s="141">
        <f t="shared" si="34"/>
        <v>0</v>
      </c>
    </row>
    <row r="155" spans="1:10" s="75" customFormat="1" ht="27" x14ac:dyDescent="0.25">
      <c r="A155" s="164">
        <v>2411</v>
      </c>
      <c r="B155" s="78" t="s">
        <v>625</v>
      </c>
      <c r="C155" s="142">
        <v>0</v>
      </c>
      <c r="D155" s="142">
        <v>0</v>
      </c>
      <c r="E155" s="142"/>
      <c r="F155" s="142">
        <v>80000</v>
      </c>
      <c r="G155" s="142"/>
      <c r="H155" s="142">
        <v>0</v>
      </c>
      <c r="I155" s="142">
        <v>0</v>
      </c>
      <c r="J155" s="141">
        <f t="shared" si="34"/>
        <v>80000</v>
      </c>
    </row>
    <row r="156" spans="1:10" s="75" customFormat="1" ht="27" x14ac:dyDescent="0.25">
      <c r="A156" s="164">
        <v>242</v>
      </c>
      <c r="B156" s="78" t="s">
        <v>147</v>
      </c>
      <c r="C156" s="142"/>
      <c r="D156" s="142">
        <f t="shared" ref="D156:I156" si="59">+D157</f>
        <v>0</v>
      </c>
      <c r="E156" s="142"/>
      <c r="F156" s="142">
        <f t="shared" si="59"/>
        <v>0</v>
      </c>
      <c r="G156" s="142"/>
      <c r="H156" s="142">
        <f t="shared" si="59"/>
        <v>0</v>
      </c>
      <c r="I156" s="142">
        <f t="shared" si="59"/>
        <v>0</v>
      </c>
      <c r="J156" s="141">
        <f t="shared" si="34"/>
        <v>0</v>
      </c>
    </row>
    <row r="157" spans="1:10" s="75" customFormat="1" ht="27" x14ac:dyDescent="0.25">
      <c r="A157" s="164">
        <v>2421</v>
      </c>
      <c r="B157" s="78" t="s">
        <v>147</v>
      </c>
      <c r="C157" s="142">
        <v>10000</v>
      </c>
      <c r="D157" s="142">
        <v>0</v>
      </c>
      <c r="E157" s="142">
        <v>20000</v>
      </c>
      <c r="F157" s="142">
        <v>0</v>
      </c>
      <c r="G157" s="142"/>
      <c r="H157" s="142">
        <v>0</v>
      </c>
      <c r="I157" s="142">
        <v>0</v>
      </c>
      <c r="J157" s="141">
        <f t="shared" si="34"/>
        <v>30000</v>
      </c>
    </row>
    <row r="158" spans="1:10" s="75" customFormat="1" ht="13.5" x14ac:dyDescent="0.25">
      <c r="A158" s="164">
        <v>243</v>
      </c>
      <c r="B158" s="78" t="s">
        <v>148</v>
      </c>
      <c r="C158" s="142">
        <f t="shared" ref="C158:I158" si="60">+C159</f>
        <v>0</v>
      </c>
      <c r="D158" s="142">
        <f t="shared" si="60"/>
        <v>0</v>
      </c>
      <c r="E158" s="142">
        <f t="shared" si="60"/>
        <v>0</v>
      </c>
      <c r="F158" s="142">
        <f t="shared" si="60"/>
        <v>0</v>
      </c>
      <c r="G158" s="142"/>
      <c r="H158" s="142">
        <f t="shared" si="60"/>
        <v>0</v>
      </c>
      <c r="I158" s="142">
        <f t="shared" si="60"/>
        <v>0</v>
      </c>
      <c r="J158" s="141">
        <f t="shared" si="34"/>
        <v>0</v>
      </c>
    </row>
    <row r="159" spans="1:10" s="75" customFormat="1" ht="13.5" x14ac:dyDescent="0.25">
      <c r="A159" s="164">
        <v>2431</v>
      </c>
      <c r="B159" s="78" t="s">
        <v>148</v>
      </c>
      <c r="C159" s="142">
        <v>0</v>
      </c>
      <c r="D159" s="142">
        <v>0</v>
      </c>
      <c r="E159" s="142">
        <v>0</v>
      </c>
      <c r="F159" s="142">
        <v>0</v>
      </c>
      <c r="G159" s="142"/>
      <c r="H159" s="142">
        <v>0</v>
      </c>
      <c r="I159" s="142">
        <v>0</v>
      </c>
      <c r="J159" s="141">
        <f t="shared" si="34"/>
        <v>0</v>
      </c>
    </row>
    <row r="160" spans="1:10" s="75" customFormat="1" ht="27" x14ac:dyDescent="0.25">
      <c r="A160" s="164">
        <v>244</v>
      </c>
      <c r="B160" s="78" t="s">
        <v>149</v>
      </c>
      <c r="C160" s="142">
        <f t="shared" ref="C160:I160" si="61">+C161</f>
        <v>0</v>
      </c>
      <c r="D160" s="142">
        <f t="shared" si="61"/>
        <v>0</v>
      </c>
      <c r="E160" s="142">
        <f t="shared" si="61"/>
        <v>0</v>
      </c>
      <c r="F160" s="142"/>
      <c r="G160" s="142"/>
      <c r="H160" s="142">
        <f t="shared" si="61"/>
        <v>0</v>
      </c>
      <c r="I160" s="142">
        <f t="shared" si="61"/>
        <v>0</v>
      </c>
      <c r="J160" s="141">
        <f t="shared" si="34"/>
        <v>0</v>
      </c>
    </row>
    <row r="161" spans="1:10" s="75" customFormat="1" ht="27" x14ac:dyDescent="0.25">
      <c r="A161" s="164">
        <v>2441</v>
      </c>
      <c r="B161" s="78" t="s">
        <v>149</v>
      </c>
      <c r="C161" s="142">
        <v>0</v>
      </c>
      <c r="D161" s="142">
        <v>0</v>
      </c>
      <c r="E161" s="142"/>
      <c r="F161" s="142">
        <v>10000</v>
      </c>
      <c r="G161" s="142"/>
      <c r="H161" s="142">
        <v>0</v>
      </c>
      <c r="I161" s="142">
        <v>0</v>
      </c>
      <c r="J161" s="141">
        <f t="shared" si="34"/>
        <v>10000</v>
      </c>
    </row>
    <row r="162" spans="1:10" s="75" customFormat="1" ht="13.5" x14ac:dyDescent="0.25">
      <c r="A162" s="164">
        <v>245</v>
      </c>
      <c r="B162" s="78" t="s">
        <v>150</v>
      </c>
      <c r="C162" s="142">
        <f t="shared" ref="C162:I162" si="62">+C163</f>
        <v>0</v>
      </c>
      <c r="D162" s="142">
        <f t="shared" si="62"/>
        <v>0</v>
      </c>
      <c r="E162" s="142">
        <f t="shared" si="62"/>
        <v>0</v>
      </c>
      <c r="F162" s="142">
        <f t="shared" si="62"/>
        <v>0</v>
      </c>
      <c r="G162" s="142"/>
      <c r="H162" s="142">
        <f t="shared" si="62"/>
        <v>0</v>
      </c>
      <c r="I162" s="142">
        <f t="shared" si="62"/>
        <v>0</v>
      </c>
      <c r="J162" s="141">
        <f t="shared" si="34"/>
        <v>0</v>
      </c>
    </row>
    <row r="163" spans="1:10" s="75" customFormat="1" ht="13.5" x14ac:dyDescent="0.25">
      <c r="A163" s="164">
        <v>2451</v>
      </c>
      <c r="B163" s="78" t="s">
        <v>150</v>
      </c>
      <c r="C163" s="142">
        <v>0</v>
      </c>
      <c r="D163" s="142">
        <v>0</v>
      </c>
      <c r="E163" s="142">
        <v>0</v>
      </c>
      <c r="F163" s="142">
        <v>0</v>
      </c>
      <c r="G163" s="142"/>
      <c r="H163" s="142">
        <v>0</v>
      </c>
      <c r="I163" s="142">
        <v>0</v>
      </c>
      <c r="J163" s="141">
        <f t="shared" si="34"/>
        <v>0</v>
      </c>
    </row>
    <row r="164" spans="1:10" s="75" customFormat="1" ht="13.5" x14ac:dyDescent="0.25">
      <c r="A164" s="164">
        <v>246</v>
      </c>
      <c r="B164" s="78" t="s">
        <v>151</v>
      </c>
      <c r="C164" s="142">
        <f t="shared" ref="C164:I164" si="63">+C165</f>
        <v>0</v>
      </c>
      <c r="D164" s="142">
        <f t="shared" si="63"/>
        <v>0</v>
      </c>
      <c r="E164" s="142"/>
      <c r="F164" s="142"/>
      <c r="G164" s="142"/>
      <c r="H164" s="142">
        <f t="shared" si="63"/>
        <v>0</v>
      </c>
      <c r="I164" s="142">
        <f t="shared" si="63"/>
        <v>0</v>
      </c>
      <c r="J164" s="141">
        <f t="shared" si="34"/>
        <v>0</v>
      </c>
    </row>
    <row r="165" spans="1:10" s="75" customFormat="1" ht="13.5" x14ac:dyDescent="0.25">
      <c r="A165" s="164">
        <v>2461</v>
      </c>
      <c r="B165" s="78" t="s">
        <v>151</v>
      </c>
      <c r="C165" s="142">
        <v>0</v>
      </c>
      <c r="D165" s="142">
        <v>0</v>
      </c>
      <c r="E165" s="142">
        <v>25000</v>
      </c>
      <c r="F165" s="142">
        <v>35000</v>
      </c>
      <c r="G165" s="142"/>
      <c r="H165" s="142">
        <v>0</v>
      </c>
      <c r="I165" s="142">
        <v>0</v>
      </c>
      <c r="J165" s="141">
        <f t="shared" si="34"/>
        <v>60000</v>
      </c>
    </row>
    <row r="166" spans="1:10" s="75" customFormat="1" ht="27" x14ac:dyDescent="0.25">
      <c r="A166" s="164">
        <v>247</v>
      </c>
      <c r="B166" s="78" t="s">
        <v>152</v>
      </c>
      <c r="C166" s="142">
        <f t="shared" ref="C166:I166" si="64">+C167</f>
        <v>0</v>
      </c>
      <c r="D166" s="142">
        <f t="shared" si="64"/>
        <v>0</v>
      </c>
      <c r="E166" s="142"/>
      <c r="F166" s="142">
        <f t="shared" si="64"/>
        <v>0</v>
      </c>
      <c r="G166" s="142"/>
      <c r="H166" s="142">
        <f t="shared" si="64"/>
        <v>0</v>
      </c>
      <c r="I166" s="142">
        <f t="shared" si="64"/>
        <v>0</v>
      </c>
      <c r="J166" s="141">
        <f t="shared" si="34"/>
        <v>0</v>
      </c>
    </row>
    <row r="167" spans="1:10" s="75" customFormat="1" ht="27" x14ac:dyDescent="0.25">
      <c r="A167" s="164">
        <v>2471</v>
      </c>
      <c r="B167" s="78" t="s">
        <v>152</v>
      </c>
      <c r="C167" s="142">
        <v>0</v>
      </c>
      <c r="D167" s="142">
        <v>0</v>
      </c>
      <c r="E167" s="142">
        <v>40000</v>
      </c>
      <c r="F167" s="142">
        <v>0</v>
      </c>
      <c r="G167" s="142"/>
      <c r="H167" s="142">
        <v>0</v>
      </c>
      <c r="I167" s="142">
        <v>0</v>
      </c>
      <c r="J167" s="141">
        <f t="shared" ref="J167:J229" si="65">SUM(C167:I167)</f>
        <v>40000</v>
      </c>
    </row>
    <row r="168" spans="1:10" s="75" customFormat="1" ht="13.5" x14ac:dyDescent="0.25">
      <c r="A168" s="164">
        <v>248</v>
      </c>
      <c r="B168" s="78" t="s">
        <v>153</v>
      </c>
      <c r="C168" s="142"/>
      <c r="D168" s="142">
        <f t="shared" ref="D168:I168" si="66">+D169</f>
        <v>0</v>
      </c>
      <c r="E168" s="142"/>
      <c r="F168" s="142"/>
      <c r="G168" s="142"/>
      <c r="H168" s="142">
        <f t="shared" si="66"/>
        <v>0</v>
      </c>
      <c r="I168" s="142">
        <f t="shared" si="66"/>
        <v>0</v>
      </c>
      <c r="J168" s="141">
        <f t="shared" si="65"/>
        <v>0</v>
      </c>
    </row>
    <row r="169" spans="1:10" s="75" customFormat="1" ht="13.5" x14ac:dyDescent="0.25">
      <c r="A169" s="164">
        <v>2481</v>
      </c>
      <c r="B169" s="78" t="s">
        <v>154</v>
      </c>
      <c r="C169" s="142">
        <v>10000</v>
      </c>
      <c r="D169" s="142">
        <v>0</v>
      </c>
      <c r="E169" s="142">
        <v>20000</v>
      </c>
      <c r="F169" s="142">
        <v>40000</v>
      </c>
      <c r="G169" s="142"/>
      <c r="H169" s="142">
        <v>0</v>
      </c>
      <c r="I169" s="142">
        <v>0</v>
      </c>
      <c r="J169" s="141">
        <f t="shared" si="65"/>
        <v>70000</v>
      </c>
    </row>
    <row r="170" spans="1:10" s="75" customFormat="1" ht="27" x14ac:dyDescent="0.25">
      <c r="A170" s="164">
        <v>249</v>
      </c>
      <c r="B170" s="78" t="s">
        <v>155</v>
      </c>
      <c r="C170" s="142"/>
      <c r="D170" s="142">
        <f t="shared" ref="D170:I170" si="67">+D171</f>
        <v>0</v>
      </c>
      <c r="E170" s="142"/>
      <c r="F170" s="142"/>
      <c r="G170" s="142"/>
      <c r="H170" s="142">
        <f t="shared" si="67"/>
        <v>0</v>
      </c>
      <c r="I170" s="142">
        <f t="shared" si="67"/>
        <v>0</v>
      </c>
      <c r="J170" s="141">
        <f t="shared" si="65"/>
        <v>0</v>
      </c>
    </row>
    <row r="171" spans="1:10" s="75" customFormat="1" ht="27" x14ac:dyDescent="0.25">
      <c r="A171" s="164">
        <v>2491</v>
      </c>
      <c r="B171" s="78" t="s">
        <v>155</v>
      </c>
      <c r="C171" s="142">
        <v>40000</v>
      </c>
      <c r="D171" s="142">
        <v>0</v>
      </c>
      <c r="E171" s="142">
        <v>30000</v>
      </c>
      <c r="F171" s="142">
        <v>30000</v>
      </c>
      <c r="G171" s="142"/>
      <c r="H171" s="142">
        <v>0</v>
      </c>
      <c r="I171" s="142">
        <v>0</v>
      </c>
      <c r="J171" s="141">
        <f t="shared" si="65"/>
        <v>100000</v>
      </c>
    </row>
    <row r="172" spans="1:10" s="81" customFormat="1" ht="38.25" x14ac:dyDescent="0.2">
      <c r="A172" s="163">
        <v>2500</v>
      </c>
      <c r="B172" s="79" t="s">
        <v>156</v>
      </c>
      <c r="C172" s="141"/>
      <c r="D172" s="141">
        <f t="shared" ref="D172:I172" si="68">+D173+D175+D177+D179+D181+D183+D185</f>
        <v>0</v>
      </c>
      <c r="E172" s="141"/>
      <c r="F172" s="141"/>
      <c r="G172" s="141"/>
      <c r="H172" s="141">
        <f t="shared" si="68"/>
        <v>0</v>
      </c>
      <c r="I172" s="141">
        <f t="shared" si="68"/>
        <v>0</v>
      </c>
      <c r="J172" s="141">
        <f t="shared" si="65"/>
        <v>0</v>
      </c>
    </row>
    <row r="173" spans="1:10" s="75" customFormat="1" ht="13.5" x14ac:dyDescent="0.25">
      <c r="A173" s="164">
        <v>251</v>
      </c>
      <c r="B173" s="78" t="s">
        <v>157</v>
      </c>
      <c r="C173" s="142">
        <f t="shared" ref="C173:I173" si="69">+C174</f>
        <v>0</v>
      </c>
      <c r="D173" s="142">
        <f t="shared" si="69"/>
        <v>0</v>
      </c>
      <c r="E173" s="142"/>
      <c r="F173" s="142">
        <f t="shared" si="69"/>
        <v>0</v>
      </c>
      <c r="G173" s="142"/>
      <c r="H173" s="142">
        <f t="shared" si="69"/>
        <v>0</v>
      </c>
      <c r="I173" s="142">
        <f t="shared" si="69"/>
        <v>0</v>
      </c>
      <c r="J173" s="141">
        <f t="shared" si="65"/>
        <v>0</v>
      </c>
    </row>
    <row r="174" spans="1:10" s="75" customFormat="1" ht="13.5" x14ac:dyDescent="0.25">
      <c r="A174" s="164">
        <v>2511</v>
      </c>
      <c r="B174" s="78" t="s">
        <v>157</v>
      </c>
      <c r="C174" s="142">
        <v>0</v>
      </c>
      <c r="D174" s="142">
        <v>0</v>
      </c>
      <c r="E174" s="142">
        <v>5000</v>
      </c>
      <c r="F174" s="142">
        <v>0</v>
      </c>
      <c r="G174" s="142"/>
      <c r="H174" s="142">
        <v>0</v>
      </c>
      <c r="I174" s="142">
        <v>0</v>
      </c>
      <c r="J174" s="141">
        <f t="shared" si="65"/>
        <v>5000</v>
      </c>
    </row>
    <row r="175" spans="1:10" s="75" customFormat="1" ht="27" x14ac:dyDescent="0.25">
      <c r="A175" s="164">
        <v>252</v>
      </c>
      <c r="B175" s="78" t="s">
        <v>158</v>
      </c>
      <c r="C175" s="142"/>
      <c r="D175" s="142">
        <f t="shared" ref="D175:I175" si="70">+D176</f>
        <v>0</v>
      </c>
      <c r="E175" s="142"/>
      <c r="F175" s="142"/>
      <c r="G175" s="142"/>
      <c r="H175" s="142">
        <f t="shared" si="70"/>
        <v>0</v>
      </c>
      <c r="I175" s="142">
        <f t="shared" si="70"/>
        <v>0</v>
      </c>
      <c r="J175" s="141">
        <f t="shared" si="65"/>
        <v>0</v>
      </c>
    </row>
    <row r="176" spans="1:10" s="75" customFormat="1" ht="27" x14ac:dyDescent="0.25">
      <c r="A176" s="164">
        <v>2521</v>
      </c>
      <c r="B176" s="78" t="s">
        <v>158</v>
      </c>
      <c r="C176" s="142">
        <v>10000</v>
      </c>
      <c r="D176" s="142">
        <v>0</v>
      </c>
      <c r="E176" s="142">
        <v>20000</v>
      </c>
      <c r="F176" s="142">
        <v>0</v>
      </c>
      <c r="G176" s="142"/>
      <c r="H176" s="142">
        <v>0</v>
      </c>
      <c r="I176" s="142">
        <v>0</v>
      </c>
      <c r="J176" s="141">
        <f t="shared" si="65"/>
        <v>30000</v>
      </c>
    </row>
    <row r="177" spans="1:10" s="75" customFormat="1" ht="27" x14ac:dyDescent="0.25">
      <c r="A177" s="164">
        <v>253</v>
      </c>
      <c r="B177" s="78" t="s">
        <v>159</v>
      </c>
      <c r="C177" s="142">
        <f t="shared" ref="C177:I177" si="71">+C178</f>
        <v>0</v>
      </c>
      <c r="D177" s="142">
        <f t="shared" si="71"/>
        <v>0</v>
      </c>
      <c r="E177" s="142"/>
      <c r="F177" s="142">
        <f t="shared" si="71"/>
        <v>0</v>
      </c>
      <c r="G177" s="142"/>
      <c r="H177" s="142">
        <f t="shared" si="71"/>
        <v>0</v>
      </c>
      <c r="I177" s="142">
        <f t="shared" si="71"/>
        <v>0</v>
      </c>
      <c r="J177" s="141">
        <f t="shared" si="65"/>
        <v>0</v>
      </c>
    </row>
    <row r="178" spans="1:10" s="75" customFormat="1" ht="27" x14ac:dyDescent="0.25">
      <c r="A178" s="164">
        <v>2531</v>
      </c>
      <c r="B178" s="78" t="s">
        <v>159</v>
      </c>
      <c r="C178" s="142">
        <v>0</v>
      </c>
      <c r="D178" s="142">
        <v>0</v>
      </c>
      <c r="E178" s="142">
        <v>9000</v>
      </c>
      <c r="F178" s="142">
        <v>0</v>
      </c>
      <c r="G178" s="142"/>
      <c r="H178" s="142">
        <v>0</v>
      </c>
      <c r="I178" s="142">
        <v>0</v>
      </c>
      <c r="J178" s="141">
        <f t="shared" si="65"/>
        <v>9000</v>
      </c>
    </row>
    <row r="179" spans="1:10" s="75" customFormat="1" ht="27" x14ac:dyDescent="0.25">
      <c r="A179" s="164">
        <v>254</v>
      </c>
      <c r="B179" s="78" t="s">
        <v>160</v>
      </c>
      <c r="C179" s="142">
        <f t="shared" ref="C179:I179" si="72">+C180</f>
        <v>0</v>
      </c>
      <c r="D179" s="142">
        <f t="shared" si="72"/>
        <v>0</v>
      </c>
      <c r="E179" s="142"/>
      <c r="F179" s="142">
        <f t="shared" si="72"/>
        <v>0</v>
      </c>
      <c r="G179" s="142"/>
      <c r="H179" s="142">
        <f t="shared" si="72"/>
        <v>0</v>
      </c>
      <c r="I179" s="142">
        <f t="shared" si="72"/>
        <v>0</v>
      </c>
      <c r="J179" s="141">
        <f t="shared" si="65"/>
        <v>0</v>
      </c>
    </row>
    <row r="180" spans="1:10" s="75" customFormat="1" ht="27" x14ac:dyDescent="0.25">
      <c r="A180" s="164">
        <v>2541</v>
      </c>
      <c r="B180" s="78" t="s">
        <v>160</v>
      </c>
      <c r="C180" s="142">
        <v>0</v>
      </c>
      <c r="D180" s="142">
        <v>0</v>
      </c>
      <c r="E180" s="142">
        <v>3000</v>
      </c>
      <c r="F180" s="142">
        <v>0</v>
      </c>
      <c r="G180" s="142"/>
      <c r="H180" s="142">
        <v>0</v>
      </c>
      <c r="I180" s="142">
        <v>0</v>
      </c>
      <c r="J180" s="141">
        <f t="shared" si="65"/>
        <v>3000</v>
      </c>
    </row>
    <row r="181" spans="1:10" s="75" customFormat="1" ht="27" x14ac:dyDescent="0.25">
      <c r="A181" s="164">
        <v>255</v>
      </c>
      <c r="B181" s="78" t="s">
        <v>161</v>
      </c>
      <c r="C181" s="142">
        <f t="shared" ref="C181:I181" si="73">+C182</f>
        <v>0</v>
      </c>
      <c r="D181" s="142">
        <f t="shared" si="73"/>
        <v>0</v>
      </c>
      <c r="E181" s="142"/>
      <c r="F181" s="142">
        <f t="shared" si="73"/>
        <v>0</v>
      </c>
      <c r="G181" s="142"/>
      <c r="H181" s="142">
        <f t="shared" si="73"/>
        <v>0</v>
      </c>
      <c r="I181" s="142">
        <f t="shared" si="73"/>
        <v>0</v>
      </c>
      <c r="J181" s="141">
        <f t="shared" si="65"/>
        <v>0</v>
      </c>
    </row>
    <row r="182" spans="1:10" s="75" customFormat="1" ht="27" x14ac:dyDescent="0.25">
      <c r="A182" s="164">
        <v>2551</v>
      </c>
      <c r="B182" s="78" t="s">
        <v>161</v>
      </c>
      <c r="C182" s="142">
        <v>0</v>
      </c>
      <c r="D182" s="142">
        <v>0</v>
      </c>
      <c r="E182" s="142">
        <v>5000</v>
      </c>
      <c r="F182" s="142">
        <v>0</v>
      </c>
      <c r="G182" s="142"/>
      <c r="H182" s="142">
        <v>0</v>
      </c>
      <c r="I182" s="142">
        <v>0</v>
      </c>
      <c r="J182" s="141">
        <f t="shared" si="65"/>
        <v>5000</v>
      </c>
    </row>
    <row r="183" spans="1:10" s="75" customFormat="1" ht="27" x14ac:dyDescent="0.25">
      <c r="A183" s="164">
        <v>256</v>
      </c>
      <c r="B183" s="78" t="s">
        <v>162</v>
      </c>
      <c r="C183" s="142">
        <f t="shared" ref="C183:I183" si="74">+C184</f>
        <v>0</v>
      </c>
      <c r="D183" s="142">
        <f t="shared" si="74"/>
        <v>0</v>
      </c>
      <c r="E183" s="142"/>
      <c r="F183" s="142">
        <f t="shared" si="74"/>
        <v>0</v>
      </c>
      <c r="G183" s="142"/>
      <c r="H183" s="142">
        <f t="shared" si="74"/>
        <v>0</v>
      </c>
      <c r="I183" s="142">
        <f t="shared" si="74"/>
        <v>0</v>
      </c>
      <c r="J183" s="141">
        <f t="shared" si="65"/>
        <v>0</v>
      </c>
    </row>
    <row r="184" spans="1:10" s="75" customFormat="1" ht="27" x14ac:dyDescent="0.25">
      <c r="A184" s="164">
        <v>2561</v>
      </c>
      <c r="B184" s="78" t="s">
        <v>162</v>
      </c>
      <c r="C184" s="142">
        <v>0</v>
      </c>
      <c r="D184" s="142">
        <v>0</v>
      </c>
      <c r="E184" s="142">
        <v>45000</v>
      </c>
      <c r="F184" s="142">
        <v>0</v>
      </c>
      <c r="G184" s="142"/>
      <c r="H184" s="142">
        <v>0</v>
      </c>
      <c r="I184" s="142">
        <v>0</v>
      </c>
      <c r="J184" s="141">
        <f t="shared" si="65"/>
        <v>45000</v>
      </c>
    </row>
    <row r="185" spans="1:10" s="75" customFormat="1" ht="13.5" x14ac:dyDescent="0.25">
      <c r="A185" s="164">
        <v>259</v>
      </c>
      <c r="B185" s="78" t="s">
        <v>163</v>
      </c>
      <c r="C185" s="142">
        <f t="shared" ref="C185:I185" si="75">+C186</f>
        <v>0</v>
      </c>
      <c r="D185" s="142">
        <f t="shared" si="75"/>
        <v>0</v>
      </c>
      <c r="E185" s="142">
        <f t="shared" si="75"/>
        <v>0</v>
      </c>
      <c r="F185" s="142">
        <f t="shared" si="75"/>
        <v>0</v>
      </c>
      <c r="G185" s="142"/>
      <c r="H185" s="142">
        <f t="shared" si="75"/>
        <v>0</v>
      </c>
      <c r="I185" s="142">
        <f t="shared" si="75"/>
        <v>0</v>
      </c>
      <c r="J185" s="141">
        <f t="shared" si="65"/>
        <v>0</v>
      </c>
    </row>
    <row r="186" spans="1:10" s="75" customFormat="1" ht="13.5" x14ac:dyDescent="0.25">
      <c r="A186" s="164">
        <v>2591</v>
      </c>
      <c r="B186" s="78" t="s">
        <v>163</v>
      </c>
      <c r="C186" s="142">
        <v>0</v>
      </c>
      <c r="D186" s="142">
        <v>0</v>
      </c>
      <c r="E186" s="142">
        <v>0</v>
      </c>
      <c r="F186" s="142">
        <v>0</v>
      </c>
      <c r="G186" s="142"/>
      <c r="H186" s="142">
        <v>0</v>
      </c>
      <c r="I186" s="142">
        <v>0</v>
      </c>
      <c r="J186" s="141">
        <f t="shared" si="65"/>
        <v>0</v>
      </c>
    </row>
    <row r="187" spans="1:10" s="81" customFormat="1" ht="25.5" x14ac:dyDescent="0.2">
      <c r="A187" s="163">
        <v>2600</v>
      </c>
      <c r="B187" s="79" t="s">
        <v>164</v>
      </c>
      <c r="C187" s="141">
        <f t="shared" ref="C187:I187" si="76">+C188</f>
        <v>0</v>
      </c>
      <c r="D187" s="141">
        <f t="shared" si="76"/>
        <v>0</v>
      </c>
      <c r="E187" s="141"/>
      <c r="F187" s="141"/>
      <c r="G187" s="141"/>
      <c r="H187" s="141">
        <f t="shared" si="76"/>
        <v>0</v>
      </c>
      <c r="I187" s="141">
        <f t="shared" si="76"/>
        <v>0</v>
      </c>
      <c r="J187" s="141">
        <f t="shared" si="65"/>
        <v>0</v>
      </c>
    </row>
    <row r="188" spans="1:10" s="75" customFormat="1" ht="27" x14ac:dyDescent="0.25">
      <c r="A188" s="164">
        <v>261</v>
      </c>
      <c r="B188" s="78" t="s">
        <v>165</v>
      </c>
      <c r="C188" s="142">
        <f t="shared" ref="C188" si="77">+C189+C190+C191+C192</f>
        <v>0</v>
      </c>
      <c r="D188" s="142">
        <f t="shared" ref="D188:I188" si="78">+D189+D190+D191+D192</f>
        <v>0</v>
      </c>
      <c r="E188" s="142"/>
      <c r="F188" s="142"/>
      <c r="G188" s="142"/>
      <c r="H188" s="142">
        <f t="shared" si="78"/>
        <v>0</v>
      </c>
      <c r="I188" s="142">
        <f t="shared" si="78"/>
        <v>0</v>
      </c>
      <c r="J188" s="141">
        <f t="shared" si="65"/>
        <v>0</v>
      </c>
    </row>
    <row r="189" spans="1:10" s="75" customFormat="1" ht="67.5" x14ac:dyDescent="0.25">
      <c r="A189" s="164">
        <v>2611</v>
      </c>
      <c r="B189" s="78" t="s">
        <v>166</v>
      </c>
      <c r="C189" s="142">
        <v>0</v>
      </c>
      <c r="D189" s="142">
        <v>0</v>
      </c>
      <c r="E189" s="189">
        <f>100000*0.5</f>
        <v>50000</v>
      </c>
      <c r="F189" s="189">
        <f>200000*0.5</f>
        <v>100000</v>
      </c>
      <c r="G189" s="142"/>
      <c r="H189" s="142">
        <v>0</v>
      </c>
      <c r="I189" s="142">
        <v>0</v>
      </c>
      <c r="J189" s="141">
        <f t="shared" si="65"/>
        <v>150000</v>
      </c>
    </row>
    <row r="190" spans="1:10" s="75" customFormat="1" ht="54" x14ac:dyDescent="0.25">
      <c r="A190" s="164">
        <v>2612</v>
      </c>
      <c r="B190" s="78" t="s">
        <v>167</v>
      </c>
      <c r="C190" s="142">
        <v>0</v>
      </c>
      <c r="D190" s="142">
        <v>0</v>
      </c>
      <c r="E190" s="142">
        <v>0</v>
      </c>
      <c r="F190" s="142">
        <v>0</v>
      </c>
      <c r="G190" s="142"/>
      <c r="H190" s="142">
        <v>0</v>
      </c>
      <c r="I190" s="142">
        <v>0</v>
      </c>
      <c r="J190" s="141">
        <f t="shared" si="65"/>
        <v>0</v>
      </c>
    </row>
    <row r="191" spans="1:10" s="75" customFormat="1" ht="40.5" x14ac:dyDescent="0.25">
      <c r="A191" s="164">
        <v>2613</v>
      </c>
      <c r="B191" s="78" t="s">
        <v>168</v>
      </c>
      <c r="C191" s="142">
        <v>0</v>
      </c>
      <c r="D191" s="142">
        <v>0</v>
      </c>
      <c r="E191" s="142">
        <v>0</v>
      </c>
      <c r="F191" s="142">
        <v>0</v>
      </c>
      <c r="G191" s="142"/>
      <c r="H191" s="142">
        <v>0</v>
      </c>
      <c r="I191" s="142">
        <v>0</v>
      </c>
      <c r="J191" s="141">
        <f t="shared" si="65"/>
        <v>0</v>
      </c>
    </row>
    <row r="192" spans="1:10" s="75" customFormat="1" ht="40.5" x14ac:dyDescent="0.25">
      <c r="A192" s="164">
        <v>2614</v>
      </c>
      <c r="B192" s="78" t="s">
        <v>169</v>
      </c>
      <c r="C192" s="142">
        <v>0</v>
      </c>
      <c r="D192" s="142">
        <v>0</v>
      </c>
      <c r="E192" s="142">
        <v>0</v>
      </c>
      <c r="F192" s="142">
        <v>0</v>
      </c>
      <c r="G192" s="142"/>
      <c r="H192" s="142">
        <v>0</v>
      </c>
      <c r="I192" s="142">
        <v>0</v>
      </c>
      <c r="J192" s="141">
        <f t="shared" si="65"/>
        <v>0</v>
      </c>
    </row>
    <row r="193" spans="1:10" s="81" customFormat="1" ht="38.25" x14ac:dyDescent="0.2">
      <c r="A193" s="163">
        <v>2700</v>
      </c>
      <c r="B193" s="79" t="s">
        <v>170</v>
      </c>
      <c r="C193" s="141"/>
      <c r="D193" s="141">
        <f t="shared" ref="D193:I193" si="79">+D194+D196+D198+D200+D202</f>
        <v>0</v>
      </c>
      <c r="E193" s="141"/>
      <c r="F193" s="141"/>
      <c r="G193" s="141"/>
      <c r="H193" s="141">
        <f t="shared" si="79"/>
        <v>0</v>
      </c>
      <c r="I193" s="141">
        <f t="shared" si="79"/>
        <v>0</v>
      </c>
      <c r="J193" s="141">
        <f t="shared" si="65"/>
        <v>0</v>
      </c>
    </row>
    <row r="194" spans="1:10" s="75" customFormat="1" ht="13.5" x14ac:dyDescent="0.25">
      <c r="A194" s="164">
        <v>271</v>
      </c>
      <c r="B194" s="78" t="s">
        <v>171</v>
      </c>
      <c r="C194" s="142"/>
      <c r="D194" s="142">
        <f t="shared" ref="D194:I194" si="80">+D195</f>
        <v>0</v>
      </c>
      <c r="E194" s="142"/>
      <c r="F194" s="142"/>
      <c r="G194" s="142"/>
      <c r="H194" s="142">
        <f t="shared" si="80"/>
        <v>0</v>
      </c>
      <c r="I194" s="142">
        <f t="shared" si="80"/>
        <v>0</v>
      </c>
      <c r="J194" s="141">
        <f t="shared" si="65"/>
        <v>0</v>
      </c>
    </row>
    <row r="195" spans="1:10" s="75" customFormat="1" ht="13.5" x14ac:dyDescent="0.25">
      <c r="A195" s="164">
        <v>2711</v>
      </c>
      <c r="B195" s="78" t="s">
        <v>172</v>
      </c>
      <c r="C195" s="142">
        <v>60000</v>
      </c>
      <c r="D195" s="142">
        <v>0</v>
      </c>
      <c r="E195" s="142">
        <v>60000</v>
      </c>
      <c r="F195" s="142">
        <v>0</v>
      </c>
      <c r="G195" s="142"/>
      <c r="H195" s="142">
        <v>0</v>
      </c>
      <c r="I195" s="142">
        <v>0</v>
      </c>
      <c r="J195" s="141">
        <f t="shared" si="65"/>
        <v>120000</v>
      </c>
    </row>
    <row r="196" spans="1:10" s="75" customFormat="1" ht="27" x14ac:dyDescent="0.25">
      <c r="A196" s="164">
        <v>272</v>
      </c>
      <c r="B196" s="78" t="s">
        <v>173</v>
      </c>
      <c r="C196" s="142">
        <f t="shared" ref="C196:I196" si="81">+C197</f>
        <v>0</v>
      </c>
      <c r="D196" s="142">
        <f t="shared" si="81"/>
        <v>0</v>
      </c>
      <c r="E196" s="142">
        <f t="shared" si="81"/>
        <v>0</v>
      </c>
      <c r="F196" s="142"/>
      <c r="G196" s="142"/>
      <c r="H196" s="142">
        <f t="shared" si="81"/>
        <v>0</v>
      </c>
      <c r="I196" s="142">
        <f t="shared" si="81"/>
        <v>0</v>
      </c>
      <c r="J196" s="141">
        <f t="shared" si="65"/>
        <v>0</v>
      </c>
    </row>
    <row r="197" spans="1:10" s="75" customFormat="1" ht="27" x14ac:dyDescent="0.25">
      <c r="A197" s="164">
        <v>2721</v>
      </c>
      <c r="B197" s="78" t="s">
        <v>173</v>
      </c>
      <c r="C197" s="142">
        <v>0</v>
      </c>
      <c r="D197" s="142">
        <v>0</v>
      </c>
      <c r="E197" s="142">
        <v>0</v>
      </c>
      <c r="F197" s="142">
        <v>5000</v>
      </c>
      <c r="G197" s="142"/>
      <c r="H197" s="142">
        <v>0</v>
      </c>
      <c r="I197" s="142">
        <v>0</v>
      </c>
      <c r="J197" s="141">
        <f t="shared" si="65"/>
        <v>5000</v>
      </c>
    </row>
    <row r="198" spans="1:10" s="75" customFormat="1" ht="13.5" x14ac:dyDescent="0.25">
      <c r="A198" s="164">
        <v>273</v>
      </c>
      <c r="B198" s="78" t="s">
        <v>174</v>
      </c>
      <c r="C198" s="142">
        <f t="shared" ref="C198:I198" si="82">+C199</f>
        <v>0</v>
      </c>
      <c r="D198" s="142">
        <f t="shared" si="82"/>
        <v>0</v>
      </c>
      <c r="E198" s="142"/>
      <c r="F198" s="142">
        <f t="shared" si="82"/>
        <v>0</v>
      </c>
      <c r="G198" s="142"/>
      <c r="H198" s="142">
        <f t="shared" si="82"/>
        <v>0</v>
      </c>
      <c r="I198" s="142">
        <f t="shared" si="82"/>
        <v>0</v>
      </c>
      <c r="J198" s="141">
        <f t="shared" si="65"/>
        <v>0</v>
      </c>
    </row>
    <row r="199" spans="1:10" s="75" customFormat="1" ht="13.5" x14ac:dyDescent="0.25">
      <c r="A199" s="164">
        <v>2731</v>
      </c>
      <c r="B199" s="78" t="s">
        <v>174</v>
      </c>
      <c r="C199" s="142">
        <v>0</v>
      </c>
      <c r="D199" s="142">
        <v>0</v>
      </c>
      <c r="E199" s="142">
        <v>20000</v>
      </c>
      <c r="F199" s="142">
        <v>0</v>
      </c>
      <c r="G199" s="142"/>
      <c r="H199" s="142">
        <v>0</v>
      </c>
      <c r="I199" s="142">
        <v>0</v>
      </c>
      <c r="J199" s="141">
        <f t="shared" si="65"/>
        <v>20000</v>
      </c>
    </row>
    <row r="200" spans="1:10" s="75" customFormat="1" ht="13.5" x14ac:dyDescent="0.25">
      <c r="A200" s="164">
        <v>274</v>
      </c>
      <c r="B200" s="78" t="s">
        <v>175</v>
      </c>
      <c r="C200" s="142">
        <f t="shared" ref="C200:I200" si="83">+C201</f>
        <v>0</v>
      </c>
      <c r="D200" s="142">
        <f t="shared" si="83"/>
        <v>0</v>
      </c>
      <c r="E200" s="142">
        <f t="shared" si="83"/>
        <v>0</v>
      </c>
      <c r="F200" s="142"/>
      <c r="G200" s="142"/>
      <c r="H200" s="142">
        <f t="shared" si="83"/>
        <v>0</v>
      </c>
      <c r="I200" s="142">
        <f t="shared" si="83"/>
        <v>0</v>
      </c>
      <c r="J200" s="141">
        <f t="shared" si="65"/>
        <v>0</v>
      </c>
    </row>
    <row r="201" spans="1:10" s="75" customFormat="1" ht="13.5" x14ac:dyDescent="0.25">
      <c r="A201" s="164">
        <v>2741</v>
      </c>
      <c r="B201" s="78" t="s">
        <v>626</v>
      </c>
      <c r="C201" s="142">
        <v>0</v>
      </c>
      <c r="D201" s="142">
        <v>0</v>
      </c>
      <c r="E201" s="142">
        <v>0</v>
      </c>
      <c r="F201" s="142">
        <v>10000</v>
      </c>
      <c r="G201" s="142"/>
      <c r="H201" s="142">
        <v>0</v>
      </c>
      <c r="I201" s="142">
        <v>0</v>
      </c>
      <c r="J201" s="141">
        <f t="shared" si="65"/>
        <v>10000</v>
      </c>
    </row>
    <row r="202" spans="1:10" s="75" customFormat="1" ht="40.5" x14ac:dyDescent="0.25">
      <c r="A202" s="164">
        <v>275</v>
      </c>
      <c r="B202" s="78" t="s">
        <v>176</v>
      </c>
      <c r="C202" s="142">
        <f t="shared" ref="C202:I202" si="84">+C203</f>
        <v>0</v>
      </c>
      <c r="D202" s="142">
        <f t="shared" si="84"/>
        <v>0</v>
      </c>
      <c r="E202" s="142">
        <f t="shared" si="84"/>
        <v>0</v>
      </c>
      <c r="F202" s="142">
        <f t="shared" si="84"/>
        <v>0</v>
      </c>
      <c r="G202" s="142"/>
      <c r="H202" s="142">
        <f t="shared" si="84"/>
        <v>0</v>
      </c>
      <c r="I202" s="142">
        <f t="shared" si="84"/>
        <v>0</v>
      </c>
      <c r="J202" s="141">
        <f t="shared" si="65"/>
        <v>0</v>
      </c>
    </row>
    <row r="203" spans="1:10" s="75" customFormat="1" ht="40.5" x14ac:dyDescent="0.25">
      <c r="A203" s="164">
        <v>2751</v>
      </c>
      <c r="B203" s="78" t="s">
        <v>176</v>
      </c>
      <c r="C203" s="142">
        <v>0</v>
      </c>
      <c r="D203" s="142">
        <v>0</v>
      </c>
      <c r="E203" s="142">
        <v>0</v>
      </c>
      <c r="F203" s="142">
        <v>0</v>
      </c>
      <c r="G203" s="142"/>
      <c r="H203" s="142">
        <v>0</v>
      </c>
      <c r="I203" s="142">
        <v>0</v>
      </c>
      <c r="J203" s="141">
        <f t="shared" si="65"/>
        <v>0</v>
      </c>
    </row>
    <row r="204" spans="1:10" s="81" customFormat="1" ht="25.5" x14ac:dyDescent="0.2">
      <c r="A204" s="163">
        <v>2800</v>
      </c>
      <c r="B204" s="79" t="s">
        <v>177</v>
      </c>
      <c r="C204" s="141">
        <f t="shared" ref="C204" si="85">+C205+C207+C209</f>
        <v>0</v>
      </c>
      <c r="D204" s="141">
        <f t="shared" ref="D204:I204" si="86">+D205+D207+D209</f>
        <v>0</v>
      </c>
      <c r="E204" s="141">
        <f t="shared" si="86"/>
        <v>0</v>
      </c>
      <c r="F204" s="141">
        <f t="shared" si="86"/>
        <v>0</v>
      </c>
      <c r="G204" s="141"/>
      <c r="H204" s="141">
        <f t="shared" si="86"/>
        <v>0</v>
      </c>
      <c r="I204" s="141">
        <f t="shared" si="86"/>
        <v>0</v>
      </c>
      <c r="J204" s="141">
        <f t="shared" si="65"/>
        <v>0</v>
      </c>
    </row>
    <row r="205" spans="1:10" s="75" customFormat="1" ht="27" x14ac:dyDescent="0.25">
      <c r="A205" s="164">
        <v>281</v>
      </c>
      <c r="B205" s="78" t="s">
        <v>178</v>
      </c>
      <c r="C205" s="142">
        <f t="shared" ref="C205:I205" si="87">+C206</f>
        <v>0</v>
      </c>
      <c r="D205" s="142">
        <f t="shared" si="87"/>
        <v>0</v>
      </c>
      <c r="E205" s="142">
        <f t="shared" si="87"/>
        <v>0</v>
      </c>
      <c r="F205" s="142">
        <f t="shared" si="87"/>
        <v>0</v>
      </c>
      <c r="G205" s="142"/>
      <c r="H205" s="142">
        <f t="shared" si="87"/>
        <v>0</v>
      </c>
      <c r="I205" s="142">
        <f t="shared" si="87"/>
        <v>0</v>
      </c>
      <c r="J205" s="141">
        <f t="shared" si="65"/>
        <v>0</v>
      </c>
    </row>
    <row r="206" spans="1:10" s="75" customFormat="1" ht="27" x14ac:dyDescent="0.25">
      <c r="A206" s="164">
        <v>2811</v>
      </c>
      <c r="B206" s="78" t="s">
        <v>178</v>
      </c>
      <c r="C206" s="142">
        <v>0</v>
      </c>
      <c r="D206" s="142">
        <v>0</v>
      </c>
      <c r="E206" s="142">
        <v>0</v>
      </c>
      <c r="F206" s="142">
        <v>0</v>
      </c>
      <c r="G206" s="142"/>
      <c r="H206" s="142">
        <v>0</v>
      </c>
      <c r="I206" s="142">
        <v>0</v>
      </c>
      <c r="J206" s="141">
        <f t="shared" si="65"/>
        <v>0</v>
      </c>
    </row>
    <row r="207" spans="1:10" s="75" customFormat="1" ht="27" x14ac:dyDescent="0.25">
      <c r="A207" s="164">
        <v>282</v>
      </c>
      <c r="B207" s="78" t="s">
        <v>179</v>
      </c>
      <c r="C207" s="142">
        <f t="shared" ref="C207:I207" si="88">+C208</f>
        <v>0</v>
      </c>
      <c r="D207" s="142">
        <f t="shared" si="88"/>
        <v>0</v>
      </c>
      <c r="E207" s="142">
        <f t="shared" si="88"/>
        <v>0</v>
      </c>
      <c r="F207" s="142">
        <f t="shared" si="88"/>
        <v>0</v>
      </c>
      <c r="G207" s="142"/>
      <c r="H207" s="142">
        <f t="shared" si="88"/>
        <v>0</v>
      </c>
      <c r="I207" s="142">
        <f t="shared" si="88"/>
        <v>0</v>
      </c>
      <c r="J207" s="141">
        <f t="shared" si="65"/>
        <v>0</v>
      </c>
    </row>
    <row r="208" spans="1:10" s="75" customFormat="1" ht="27" x14ac:dyDescent="0.25">
      <c r="A208" s="164">
        <v>2821</v>
      </c>
      <c r="B208" s="78" t="s">
        <v>179</v>
      </c>
      <c r="C208" s="142">
        <v>0</v>
      </c>
      <c r="D208" s="142">
        <v>0</v>
      </c>
      <c r="E208" s="142">
        <v>0</v>
      </c>
      <c r="F208" s="142">
        <v>0</v>
      </c>
      <c r="G208" s="142"/>
      <c r="H208" s="142">
        <v>0</v>
      </c>
      <c r="I208" s="142">
        <v>0</v>
      </c>
      <c r="J208" s="141">
        <f t="shared" si="65"/>
        <v>0</v>
      </c>
    </row>
    <row r="209" spans="1:10" s="75" customFormat="1" ht="27" x14ac:dyDescent="0.25">
      <c r="A209" s="164">
        <v>283</v>
      </c>
      <c r="B209" s="78" t="s">
        <v>180</v>
      </c>
      <c r="C209" s="142">
        <f t="shared" ref="C209:I209" si="89">+C210</f>
        <v>0</v>
      </c>
      <c r="D209" s="142">
        <f t="shared" si="89"/>
        <v>0</v>
      </c>
      <c r="E209" s="142">
        <f t="shared" si="89"/>
        <v>0</v>
      </c>
      <c r="F209" s="142">
        <f t="shared" si="89"/>
        <v>0</v>
      </c>
      <c r="G209" s="142"/>
      <c r="H209" s="142">
        <f t="shared" si="89"/>
        <v>0</v>
      </c>
      <c r="I209" s="142">
        <f t="shared" si="89"/>
        <v>0</v>
      </c>
      <c r="J209" s="141">
        <f t="shared" si="65"/>
        <v>0</v>
      </c>
    </row>
    <row r="210" spans="1:10" s="75" customFormat="1" ht="27" x14ac:dyDescent="0.25">
      <c r="A210" s="164">
        <v>2831</v>
      </c>
      <c r="B210" s="78" t="s">
        <v>181</v>
      </c>
      <c r="C210" s="142">
        <v>0</v>
      </c>
      <c r="D210" s="142">
        <v>0</v>
      </c>
      <c r="E210" s="142">
        <v>0</v>
      </c>
      <c r="F210" s="142">
        <v>0</v>
      </c>
      <c r="G210" s="142"/>
      <c r="H210" s="142">
        <v>0</v>
      </c>
      <c r="I210" s="142">
        <v>0</v>
      </c>
      <c r="J210" s="141">
        <f t="shared" si="65"/>
        <v>0</v>
      </c>
    </row>
    <row r="211" spans="1:10" s="81" customFormat="1" ht="25.5" x14ac:dyDescent="0.2">
      <c r="A211" s="163">
        <v>2900</v>
      </c>
      <c r="B211" s="79" t="s">
        <v>182</v>
      </c>
      <c r="C211" s="141"/>
      <c r="D211" s="141">
        <f t="shared" ref="D211:I211" si="90">+D212+D214+D216+D218+D220+D222+D224+D226+D228</f>
        <v>0</v>
      </c>
      <c r="E211" s="141"/>
      <c r="F211" s="141"/>
      <c r="G211" s="141"/>
      <c r="H211" s="141">
        <f t="shared" si="90"/>
        <v>0</v>
      </c>
      <c r="I211" s="141">
        <f t="shared" si="90"/>
        <v>0</v>
      </c>
      <c r="J211" s="141">
        <f t="shared" si="65"/>
        <v>0</v>
      </c>
    </row>
    <row r="212" spans="1:10" s="75" customFormat="1" ht="13.5" x14ac:dyDescent="0.25">
      <c r="A212" s="164">
        <v>291</v>
      </c>
      <c r="B212" s="78" t="s">
        <v>183</v>
      </c>
      <c r="C212" s="142"/>
      <c r="D212" s="142">
        <f t="shared" ref="D212:I212" si="91">+D213</f>
        <v>0</v>
      </c>
      <c r="E212" s="142"/>
      <c r="F212" s="142"/>
      <c r="G212" s="142"/>
      <c r="H212" s="142">
        <f t="shared" si="91"/>
        <v>0</v>
      </c>
      <c r="I212" s="142">
        <f t="shared" si="91"/>
        <v>0</v>
      </c>
      <c r="J212" s="141">
        <f t="shared" si="65"/>
        <v>0</v>
      </c>
    </row>
    <row r="213" spans="1:10" s="75" customFormat="1" ht="13.5" x14ac:dyDescent="0.25">
      <c r="A213" s="164">
        <v>2911</v>
      </c>
      <c r="B213" s="78" t="s">
        <v>183</v>
      </c>
      <c r="C213" s="142">
        <v>0</v>
      </c>
      <c r="D213" s="142">
        <v>0</v>
      </c>
      <c r="E213" s="142">
        <v>10000</v>
      </c>
      <c r="F213" s="142">
        <v>0</v>
      </c>
      <c r="G213" s="142"/>
      <c r="H213" s="142">
        <v>0</v>
      </c>
      <c r="I213" s="142">
        <v>0</v>
      </c>
      <c r="J213" s="141">
        <f t="shared" si="65"/>
        <v>10000</v>
      </c>
    </row>
    <row r="214" spans="1:10" s="75" customFormat="1" ht="27" x14ac:dyDescent="0.25">
      <c r="A214" s="164">
        <v>292</v>
      </c>
      <c r="B214" s="78" t="s">
        <v>184</v>
      </c>
      <c r="C214" s="142"/>
      <c r="D214" s="142">
        <f t="shared" ref="D214:I214" si="92">+D215</f>
        <v>0</v>
      </c>
      <c r="E214" s="142"/>
      <c r="F214" s="142"/>
      <c r="G214" s="142"/>
      <c r="H214" s="142">
        <f t="shared" si="92"/>
        <v>0</v>
      </c>
      <c r="I214" s="142">
        <f t="shared" si="92"/>
        <v>0</v>
      </c>
      <c r="J214" s="141">
        <f t="shared" si="65"/>
        <v>0</v>
      </c>
    </row>
    <row r="215" spans="1:10" s="75" customFormat="1" ht="27" x14ac:dyDescent="0.25">
      <c r="A215" s="164">
        <v>2921</v>
      </c>
      <c r="B215" s="78" t="s">
        <v>184</v>
      </c>
      <c r="C215" s="142">
        <v>20000</v>
      </c>
      <c r="D215" s="142">
        <v>0</v>
      </c>
      <c r="E215" s="142">
        <v>10000</v>
      </c>
      <c r="F215" s="142">
        <v>0</v>
      </c>
      <c r="G215" s="142"/>
      <c r="H215" s="142">
        <v>0</v>
      </c>
      <c r="I215" s="142">
        <v>0</v>
      </c>
      <c r="J215" s="141">
        <f t="shared" si="65"/>
        <v>30000</v>
      </c>
    </row>
    <row r="216" spans="1:10" s="75" customFormat="1" ht="54" x14ac:dyDescent="0.25">
      <c r="A216" s="164">
        <v>293</v>
      </c>
      <c r="B216" s="78" t="s">
        <v>185</v>
      </c>
      <c r="C216" s="142"/>
      <c r="D216" s="142">
        <f t="shared" ref="D216:I216" si="93">+D217</f>
        <v>0</v>
      </c>
      <c r="E216" s="142"/>
      <c r="F216" s="142"/>
      <c r="G216" s="142"/>
      <c r="H216" s="142">
        <f t="shared" si="93"/>
        <v>0</v>
      </c>
      <c r="I216" s="142">
        <f t="shared" si="93"/>
        <v>0</v>
      </c>
      <c r="J216" s="141">
        <f t="shared" si="65"/>
        <v>0</v>
      </c>
    </row>
    <row r="217" spans="1:10" s="75" customFormat="1" ht="54" x14ac:dyDescent="0.25">
      <c r="A217" s="164">
        <v>2931</v>
      </c>
      <c r="B217" s="78" t="s">
        <v>185</v>
      </c>
      <c r="C217" s="142">
        <v>0</v>
      </c>
      <c r="D217" s="142">
        <v>0</v>
      </c>
      <c r="E217" s="142">
        <v>7500</v>
      </c>
      <c r="F217" s="142">
        <v>7500</v>
      </c>
      <c r="G217" s="142"/>
      <c r="H217" s="142">
        <v>0</v>
      </c>
      <c r="I217" s="142">
        <v>0</v>
      </c>
      <c r="J217" s="141">
        <f t="shared" si="65"/>
        <v>15000</v>
      </c>
    </row>
    <row r="218" spans="1:10" s="75" customFormat="1" ht="54" x14ac:dyDescent="0.25">
      <c r="A218" s="164">
        <v>294</v>
      </c>
      <c r="B218" s="78" t="s">
        <v>186</v>
      </c>
      <c r="C218" s="142"/>
      <c r="D218" s="142">
        <f t="shared" ref="D218:I218" si="94">+D219</f>
        <v>0</v>
      </c>
      <c r="E218" s="142"/>
      <c r="F218" s="142"/>
      <c r="G218" s="142"/>
      <c r="H218" s="142">
        <f t="shared" si="94"/>
        <v>0</v>
      </c>
      <c r="I218" s="142">
        <f t="shared" si="94"/>
        <v>0</v>
      </c>
      <c r="J218" s="141">
        <f t="shared" si="65"/>
        <v>0</v>
      </c>
    </row>
    <row r="219" spans="1:10" s="75" customFormat="1" ht="40.5" x14ac:dyDescent="0.25">
      <c r="A219" s="164">
        <v>2941</v>
      </c>
      <c r="B219" s="78" t="s">
        <v>187</v>
      </c>
      <c r="C219" s="142">
        <v>10000</v>
      </c>
      <c r="D219" s="142">
        <v>0</v>
      </c>
      <c r="E219" s="142">
        <v>50000</v>
      </c>
      <c r="F219" s="142">
        <v>15000</v>
      </c>
      <c r="G219" s="142"/>
      <c r="H219" s="142">
        <v>0</v>
      </c>
      <c r="I219" s="142">
        <v>0</v>
      </c>
      <c r="J219" s="141">
        <f t="shared" si="65"/>
        <v>75000</v>
      </c>
    </row>
    <row r="220" spans="1:10" s="75" customFormat="1" ht="54" x14ac:dyDescent="0.25">
      <c r="A220" s="164">
        <v>295</v>
      </c>
      <c r="B220" s="78" t="s">
        <v>188</v>
      </c>
      <c r="C220" s="142"/>
      <c r="D220" s="142">
        <f t="shared" ref="D220:I220" si="95">+D221</f>
        <v>0</v>
      </c>
      <c r="E220" s="142"/>
      <c r="F220" s="142"/>
      <c r="G220" s="142"/>
      <c r="H220" s="142">
        <f t="shared" si="95"/>
        <v>0</v>
      </c>
      <c r="I220" s="142">
        <f t="shared" si="95"/>
        <v>0</v>
      </c>
      <c r="J220" s="141">
        <f t="shared" si="65"/>
        <v>0</v>
      </c>
    </row>
    <row r="221" spans="1:10" s="75" customFormat="1" ht="54" x14ac:dyDescent="0.25">
      <c r="A221" s="164">
        <v>2951</v>
      </c>
      <c r="B221" s="78" t="s">
        <v>188</v>
      </c>
      <c r="C221" s="142">
        <v>15000</v>
      </c>
      <c r="D221" s="142">
        <v>0</v>
      </c>
      <c r="E221" s="142">
        <v>0</v>
      </c>
      <c r="F221" s="142">
        <v>0</v>
      </c>
      <c r="G221" s="142"/>
      <c r="H221" s="142">
        <v>0</v>
      </c>
      <c r="I221" s="142">
        <v>0</v>
      </c>
      <c r="J221" s="141">
        <f t="shared" si="65"/>
        <v>15000</v>
      </c>
    </row>
    <row r="222" spans="1:10" s="75" customFormat="1" ht="40.5" x14ac:dyDescent="0.25">
      <c r="A222" s="164">
        <v>296</v>
      </c>
      <c r="B222" s="78" t="s">
        <v>189</v>
      </c>
      <c r="C222" s="142"/>
      <c r="D222" s="142">
        <f t="shared" ref="D222:I222" si="96">+D223</f>
        <v>0</v>
      </c>
      <c r="E222" s="142"/>
      <c r="F222" s="142"/>
      <c r="G222" s="142"/>
      <c r="H222" s="142">
        <f t="shared" si="96"/>
        <v>0</v>
      </c>
      <c r="I222" s="142">
        <f t="shared" si="96"/>
        <v>0</v>
      </c>
      <c r="J222" s="141">
        <f t="shared" si="65"/>
        <v>0</v>
      </c>
    </row>
    <row r="223" spans="1:10" s="75" customFormat="1" ht="40.5" x14ac:dyDescent="0.25">
      <c r="A223" s="164">
        <v>2961</v>
      </c>
      <c r="B223" s="78" t="s">
        <v>189</v>
      </c>
      <c r="C223" s="142">
        <v>20000</v>
      </c>
      <c r="D223" s="142">
        <v>0</v>
      </c>
      <c r="E223" s="142">
        <v>50000</v>
      </c>
      <c r="F223" s="142">
        <v>5000</v>
      </c>
      <c r="G223" s="142"/>
      <c r="H223" s="142">
        <v>0</v>
      </c>
      <c r="I223" s="142">
        <v>0</v>
      </c>
      <c r="J223" s="141">
        <f t="shared" si="65"/>
        <v>75000</v>
      </c>
    </row>
    <row r="224" spans="1:10" s="75" customFormat="1" ht="40.5" x14ac:dyDescent="0.25">
      <c r="A224" s="164">
        <v>297</v>
      </c>
      <c r="B224" s="78" t="s">
        <v>190</v>
      </c>
      <c r="C224" s="142">
        <f t="shared" ref="C224:I224" si="97">+C225</f>
        <v>0</v>
      </c>
      <c r="D224" s="142">
        <f t="shared" si="97"/>
        <v>0</v>
      </c>
      <c r="E224" s="142">
        <f t="shared" si="97"/>
        <v>0</v>
      </c>
      <c r="F224" s="142">
        <f t="shared" si="97"/>
        <v>0</v>
      </c>
      <c r="G224" s="142"/>
      <c r="H224" s="142">
        <f t="shared" si="97"/>
        <v>0</v>
      </c>
      <c r="I224" s="142">
        <f t="shared" si="97"/>
        <v>0</v>
      </c>
      <c r="J224" s="141">
        <f t="shared" si="65"/>
        <v>0</v>
      </c>
    </row>
    <row r="225" spans="1:10" s="75" customFormat="1" ht="40.5" x14ac:dyDescent="0.25">
      <c r="A225" s="164">
        <v>2971</v>
      </c>
      <c r="B225" s="78" t="s">
        <v>190</v>
      </c>
      <c r="C225" s="142">
        <v>0</v>
      </c>
      <c r="D225" s="142">
        <v>0</v>
      </c>
      <c r="E225" s="142">
        <v>0</v>
      </c>
      <c r="F225" s="142">
        <v>0</v>
      </c>
      <c r="G225" s="142"/>
      <c r="H225" s="142">
        <v>0</v>
      </c>
      <c r="I225" s="142">
        <v>0</v>
      </c>
      <c r="J225" s="141">
        <f t="shared" si="65"/>
        <v>0</v>
      </c>
    </row>
    <row r="226" spans="1:10" s="75" customFormat="1" ht="40.5" x14ac:dyDescent="0.25">
      <c r="A226" s="164">
        <v>298</v>
      </c>
      <c r="B226" s="78" t="s">
        <v>191</v>
      </c>
      <c r="C226" s="142">
        <f t="shared" ref="C226:I226" si="98">+C227</f>
        <v>0</v>
      </c>
      <c r="D226" s="142">
        <f t="shared" si="98"/>
        <v>0</v>
      </c>
      <c r="E226" s="142">
        <f t="shared" si="98"/>
        <v>0</v>
      </c>
      <c r="F226" s="142">
        <f t="shared" si="98"/>
        <v>0</v>
      </c>
      <c r="G226" s="142"/>
      <c r="H226" s="142">
        <f t="shared" si="98"/>
        <v>0</v>
      </c>
      <c r="I226" s="142">
        <f t="shared" si="98"/>
        <v>0</v>
      </c>
      <c r="J226" s="141">
        <f t="shared" si="65"/>
        <v>0</v>
      </c>
    </row>
    <row r="227" spans="1:10" s="75" customFormat="1" ht="40.5" x14ac:dyDescent="0.25">
      <c r="A227" s="164">
        <v>2981</v>
      </c>
      <c r="B227" s="78" t="s">
        <v>191</v>
      </c>
      <c r="C227" s="142">
        <v>0</v>
      </c>
      <c r="D227" s="142">
        <v>0</v>
      </c>
      <c r="E227" s="142">
        <v>0</v>
      </c>
      <c r="F227" s="142">
        <v>0</v>
      </c>
      <c r="G227" s="142"/>
      <c r="H227" s="142">
        <v>0</v>
      </c>
      <c r="I227" s="142">
        <v>0</v>
      </c>
      <c r="J227" s="141">
        <f t="shared" si="65"/>
        <v>0</v>
      </c>
    </row>
    <row r="228" spans="1:10" s="75" customFormat="1" ht="27" x14ac:dyDescent="0.25">
      <c r="A228" s="164">
        <v>299</v>
      </c>
      <c r="B228" s="78" t="s">
        <v>192</v>
      </c>
      <c r="C228" s="142">
        <f t="shared" ref="C228:I228" si="99">+C229</f>
        <v>0</v>
      </c>
      <c r="D228" s="142">
        <f t="shared" si="99"/>
        <v>0</v>
      </c>
      <c r="E228" s="142">
        <f t="shared" si="99"/>
        <v>0</v>
      </c>
      <c r="F228" s="142">
        <f t="shared" si="99"/>
        <v>0</v>
      </c>
      <c r="G228" s="142"/>
      <c r="H228" s="142">
        <f t="shared" si="99"/>
        <v>0</v>
      </c>
      <c r="I228" s="142">
        <f t="shared" si="99"/>
        <v>0</v>
      </c>
      <c r="J228" s="141">
        <f t="shared" si="65"/>
        <v>0</v>
      </c>
    </row>
    <row r="229" spans="1:10" s="75" customFormat="1" ht="27" x14ac:dyDescent="0.25">
      <c r="A229" s="164">
        <v>2991</v>
      </c>
      <c r="B229" s="78" t="s">
        <v>193</v>
      </c>
      <c r="C229" s="142">
        <v>0</v>
      </c>
      <c r="D229" s="142">
        <v>0</v>
      </c>
      <c r="E229" s="142">
        <v>0</v>
      </c>
      <c r="F229" s="142">
        <v>0</v>
      </c>
      <c r="G229" s="142"/>
      <c r="H229" s="142">
        <v>0</v>
      </c>
      <c r="I229" s="142">
        <v>0</v>
      </c>
      <c r="J229" s="141">
        <f t="shared" si="65"/>
        <v>0</v>
      </c>
    </row>
    <row r="230" spans="1:10" s="81" customFormat="1" ht="25.5" x14ac:dyDescent="0.2">
      <c r="A230" s="162"/>
      <c r="B230" s="111" t="s">
        <v>194</v>
      </c>
      <c r="C230" s="145">
        <f>SUM(C103:C229)</f>
        <v>340000</v>
      </c>
      <c r="D230" s="145">
        <f t="shared" ref="D230:I230" si="100">SUM(D103:D229)</f>
        <v>0</v>
      </c>
      <c r="E230" s="145">
        <f t="shared" si="100"/>
        <v>661500</v>
      </c>
      <c r="F230" s="145">
        <f t="shared" si="100"/>
        <v>581500</v>
      </c>
      <c r="G230" s="145">
        <f t="shared" si="100"/>
        <v>0</v>
      </c>
      <c r="H230" s="145">
        <f t="shared" si="100"/>
        <v>0</v>
      </c>
      <c r="I230" s="145">
        <f t="shared" si="100"/>
        <v>0</v>
      </c>
      <c r="J230" s="145">
        <f>SUM(J103:J229)</f>
        <v>1583000</v>
      </c>
    </row>
    <row r="231" spans="1:10" s="75" customFormat="1" ht="13.5" x14ac:dyDescent="0.25">
      <c r="A231" s="159" t="s">
        <v>195</v>
      </c>
      <c r="B231" s="140"/>
      <c r="C231" s="58"/>
      <c r="D231" s="58"/>
      <c r="E231" s="58"/>
      <c r="F231" s="58"/>
      <c r="G231" s="58"/>
      <c r="H231" s="58"/>
      <c r="I231" s="58"/>
      <c r="J231" s="58"/>
    </row>
    <row r="232" spans="1:10" s="81" customFormat="1" ht="12.75" x14ac:dyDescent="0.2">
      <c r="A232" s="163">
        <v>3100</v>
      </c>
      <c r="B232" s="79" t="s">
        <v>196</v>
      </c>
      <c r="C232" s="146"/>
      <c r="D232" s="146"/>
      <c r="E232" s="146"/>
      <c r="F232" s="146"/>
      <c r="G232" s="146"/>
      <c r="H232" s="146">
        <f t="shared" ref="H232:I232" si="101">+H233+H237+H239+H241+H243+H245+H247+H249+H252</f>
        <v>0</v>
      </c>
      <c r="I232" s="146">
        <f t="shared" si="101"/>
        <v>0</v>
      </c>
      <c r="J232" s="146">
        <f t="shared" ref="J232:J339" si="102">SUM(C232:I232)</f>
        <v>0</v>
      </c>
    </row>
    <row r="233" spans="1:10" s="75" customFormat="1" ht="13.5" x14ac:dyDescent="0.25">
      <c r="A233" s="164">
        <v>311</v>
      </c>
      <c r="B233" s="78" t="s">
        <v>197</v>
      </c>
      <c r="C233" s="147"/>
      <c r="D233" s="147"/>
      <c r="E233" s="147"/>
      <c r="F233" s="147"/>
      <c r="G233" s="147"/>
      <c r="H233" s="147">
        <f t="shared" ref="H233:I233" si="103">+H234+H235+H236</f>
        <v>0</v>
      </c>
      <c r="I233" s="147">
        <f t="shared" si="103"/>
        <v>0</v>
      </c>
      <c r="J233" s="146">
        <f t="shared" si="102"/>
        <v>0</v>
      </c>
    </row>
    <row r="234" spans="1:10" s="75" customFormat="1" ht="13.5" x14ac:dyDescent="0.25">
      <c r="A234" s="164">
        <v>3111</v>
      </c>
      <c r="B234" s="78" t="s">
        <v>3</v>
      </c>
      <c r="C234" s="150">
        <v>199975</v>
      </c>
      <c r="D234" s="147"/>
      <c r="E234" s="147">
        <v>0</v>
      </c>
      <c r="F234" s="150"/>
      <c r="G234" s="147"/>
      <c r="H234" s="147">
        <v>0</v>
      </c>
      <c r="I234" s="147">
        <v>0</v>
      </c>
      <c r="J234" s="146">
        <f t="shared" si="102"/>
        <v>199975</v>
      </c>
    </row>
    <row r="235" spans="1:10" s="75" customFormat="1" ht="13.5" x14ac:dyDescent="0.25">
      <c r="A235" s="164">
        <v>3112</v>
      </c>
      <c r="B235" s="78" t="s">
        <v>198</v>
      </c>
      <c r="C235" s="147">
        <v>0</v>
      </c>
      <c r="D235" s="147">
        <v>0</v>
      </c>
      <c r="E235" s="147">
        <v>0</v>
      </c>
      <c r="F235" s="147">
        <v>0</v>
      </c>
      <c r="G235" s="147">
        <v>0</v>
      </c>
      <c r="H235" s="147">
        <v>0</v>
      </c>
      <c r="I235" s="147">
        <v>0</v>
      </c>
      <c r="J235" s="146">
        <f t="shared" si="102"/>
        <v>0</v>
      </c>
    </row>
    <row r="236" spans="1:10" s="75" customFormat="1" ht="40.5" x14ac:dyDescent="0.25">
      <c r="A236" s="164">
        <v>3113</v>
      </c>
      <c r="B236" s="78" t="s">
        <v>199</v>
      </c>
      <c r="C236" s="147">
        <v>0</v>
      </c>
      <c r="D236" s="147">
        <v>0</v>
      </c>
      <c r="E236" s="147">
        <v>0</v>
      </c>
      <c r="F236" s="147">
        <v>0</v>
      </c>
      <c r="G236" s="147">
        <v>0</v>
      </c>
      <c r="H236" s="147">
        <v>0</v>
      </c>
      <c r="I236" s="147">
        <v>0</v>
      </c>
      <c r="J236" s="146">
        <f t="shared" si="102"/>
        <v>0</v>
      </c>
    </row>
    <row r="237" spans="1:10" s="75" customFormat="1" ht="13.5" x14ac:dyDescent="0.25">
      <c r="A237" s="164">
        <v>312</v>
      </c>
      <c r="B237" s="78" t="s">
        <v>200</v>
      </c>
      <c r="C237" s="147">
        <f>+C238</f>
        <v>0</v>
      </c>
      <c r="D237" s="147">
        <f t="shared" ref="D237:I237" si="104">+D238</f>
        <v>0</v>
      </c>
      <c r="E237" s="147">
        <f t="shared" si="104"/>
        <v>0</v>
      </c>
      <c r="F237" s="147">
        <f t="shared" si="104"/>
        <v>0</v>
      </c>
      <c r="G237" s="147">
        <f t="shared" si="104"/>
        <v>0</v>
      </c>
      <c r="H237" s="147">
        <f t="shared" si="104"/>
        <v>0</v>
      </c>
      <c r="I237" s="147">
        <f t="shared" si="104"/>
        <v>0</v>
      </c>
      <c r="J237" s="146">
        <f t="shared" si="102"/>
        <v>0</v>
      </c>
    </row>
    <row r="238" spans="1:10" s="75" customFormat="1" ht="13.5" x14ac:dyDescent="0.25">
      <c r="A238" s="164">
        <v>3121</v>
      </c>
      <c r="B238" s="78" t="s">
        <v>201</v>
      </c>
      <c r="C238" s="147">
        <v>0</v>
      </c>
      <c r="D238" s="147">
        <v>0</v>
      </c>
      <c r="E238" s="147">
        <v>0</v>
      </c>
      <c r="F238" s="147">
        <v>0</v>
      </c>
      <c r="G238" s="147">
        <v>0</v>
      </c>
      <c r="H238" s="147">
        <v>0</v>
      </c>
      <c r="I238" s="147">
        <v>0</v>
      </c>
      <c r="J238" s="146">
        <f t="shared" si="102"/>
        <v>0</v>
      </c>
    </row>
    <row r="239" spans="1:10" s="75" customFormat="1" ht="13.5" x14ac:dyDescent="0.25">
      <c r="A239" s="164">
        <v>313</v>
      </c>
      <c r="B239" s="78" t="s">
        <v>202</v>
      </c>
      <c r="C239" s="147"/>
      <c r="D239" s="147"/>
      <c r="E239" s="147">
        <f t="shared" ref="E239:I239" si="105">+E240</f>
        <v>0</v>
      </c>
      <c r="F239" s="147">
        <f t="shared" si="105"/>
        <v>0</v>
      </c>
      <c r="G239" s="147">
        <f t="shared" si="105"/>
        <v>0</v>
      </c>
      <c r="H239" s="147">
        <f t="shared" si="105"/>
        <v>0</v>
      </c>
      <c r="I239" s="147">
        <f t="shared" si="105"/>
        <v>0</v>
      </c>
      <c r="J239" s="146">
        <f t="shared" si="102"/>
        <v>0</v>
      </c>
    </row>
    <row r="240" spans="1:10" s="75" customFormat="1" ht="13.5" x14ac:dyDescent="0.25">
      <c r="A240" s="164">
        <v>3131</v>
      </c>
      <c r="B240" s="78" t="s">
        <v>203</v>
      </c>
      <c r="C240" s="148">
        <f>2500-2500</f>
        <v>0</v>
      </c>
      <c r="D240" s="148">
        <f>2500+2500.18</f>
        <v>5000.18</v>
      </c>
      <c r="E240" s="147">
        <v>0</v>
      </c>
      <c r="F240" s="147">
        <v>0</v>
      </c>
      <c r="G240" s="147">
        <v>0</v>
      </c>
      <c r="H240" s="147">
        <v>0</v>
      </c>
      <c r="I240" s="147">
        <v>0</v>
      </c>
      <c r="J240" s="146">
        <f t="shared" si="102"/>
        <v>5000.18</v>
      </c>
    </row>
    <row r="241" spans="1:11" s="75" customFormat="1" ht="13.5" x14ac:dyDescent="0.25">
      <c r="A241" s="164">
        <v>314</v>
      </c>
      <c r="B241" s="78" t="s">
        <v>4</v>
      </c>
      <c r="C241" s="147"/>
      <c r="D241" s="147"/>
      <c r="E241" s="147"/>
      <c r="F241" s="147"/>
      <c r="G241" s="147">
        <f t="shared" ref="G241:I241" si="106">+G242</f>
        <v>0</v>
      </c>
      <c r="H241" s="147">
        <f t="shared" si="106"/>
        <v>0</v>
      </c>
      <c r="I241" s="147">
        <f t="shared" si="106"/>
        <v>0</v>
      </c>
      <c r="J241" s="146">
        <f t="shared" si="102"/>
        <v>0</v>
      </c>
    </row>
    <row r="242" spans="1:11" s="75" customFormat="1" ht="13.5" x14ac:dyDescent="0.25">
      <c r="A242" s="164">
        <v>3141</v>
      </c>
      <c r="B242" s="78" t="s">
        <v>204</v>
      </c>
      <c r="C242" s="147"/>
      <c r="D242" s="148">
        <f>181223-181223</f>
        <v>0</v>
      </c>
      <c r="E242" s="147">
        <v>0</v>
      </c>
      <c r="F242" s="148">
        <f>40000-40000</f>
        <v>0</v>
      </c>
      <c r="G242" s="147">
        <v>0</v>
      </c>
      <c r="H242" s="147">
        <v>0</v>
      </c>
      <c r="I242" s="147">
        <v>0</v>
      </c>
      <c r="J242" s="146">
        <f t="shared" si="102"/>
        <v>0</v>
      </c>
    </row>
    <row r="243" spans="1:11" s="75" customFormat="1" ht="13.5" x14ac:dyDescent="0.25">
      <c r="A243" s="164">
        <v>315</v>
      </c>
      <c r="B243" s="78" t="s">
        <v>205</v>
      </c>
      <c r="C243" s="147">
        <f>+C244</f>
        <v>0</v>
      </c>
      <c r="D243" s="147">
        <f t="shared" ref="D243:I243" si="107">+D244</f>
        <v>0</v>
      </c>
      <c r="E243" s="147">
        <f t="shared" si="107"/>
        <v>0</v>
      </c>
      <c r="F243" s="147">
        <f t="shared" si="107"/>
        <v>0</v>
      </c>
      <c r="G243" s="147">
        <f t="shared" si="107"/>
        <v>0</v>
      </c>
      <c r="H243" s="147">
        <f t="shared" si="107"/>
        <v>0</v>
      </c>
      <c r="I243" s="147">
        <f t="shared" si="107"/>
        <v>0</v>
      </c>
      <c r="J243" s="146">
        <f t="shared" si="102"/>
        <v>0</v>
      </c>
    </row>
    <row r="244" spans="1:11" s="75" customFormat="1" ht="13.5" x14ac:dyDescent="0.25">
      <c r="A244" s="164">
        <v>3151</v>
      </c>
      <c r="B244" s="78" t="s">
        <v>206</v>
      </c>
      <c r="C244" s="147">
        <v>0</v>
      </c>
      <c r="D244" s="147">
        <v>0</v>
      </c>
      <c r="E244" s="147">
        <v>0</v>
      </c>
      <c r="F244" s="147">
        <v>0</v>
      </c>
      <c r="G244" s="147">
        <v>0</v>
      </c>
      <c r="H244" s="147">
        <v>0</v>
      </c>
      <c r="I244" s="147">
        <v>0</v>
      </c>
      <c r="J244" s="146">
        <f t="shared" si="102"/>
        <v>0</v>
      </c>
      <c r="K244" s="75">
        <f>32000*12</f>
        <v>384000</v>
      </c>
    </row>
    <row r="245" spans="1:11" s="75" customFormat="1" ht="27" x14ac:dyDescent="0.25">
      <c r="A245" s="164">
        <v>316</v>
      </c>
      <c r="B245" s="78" t="s">
        <v>207</v>
      </c>
      <c r="C245" s="147">
        <f>+C246</f>
        <v>0</v>
      </c>
      <c r="D245" s="147">
        <f t="shared" ref="D245:I245" si="108">+D246</f>
        <v>0</v>
      </c>
      <c r="E245" s="147">
        <f t="shared" si="108"/>
        <v>0</v>
      </c>
      <c r="F245" s="147">
        <f t="shared" si="108"/>
        <v>0</v>
      </c>
      <c r="G245" s="147">
        <f t="shared" si="108"/>
        <v>0</v>
      </c>
      <c r="H245" s="147">
        <f t="shared" si="108"/>
        <v>0</v>
      </c>
      <c r="I245" s="147">
        <f t="shared" si="108"/>
        <v>0</v>
      </c>
      <c r="J245" s="146">
        <f t="shared" si="102"/>
        <v>0</v>
      </c>
    </row>
    <row r="246" spans="1:11" s="75" customFormat="1" ht="27" x14ac:dyDescent="0.25">
      <c r="A246" s="164">
        <v>3161</v>
      </c>
      <c r="B246" s="78" t="s">
        <v>208</v>
      </c>
      <c r="C246" s="147">
        <v>0</v>
      </c>
      <c r="D246" s="147">
        <v>0</v>
      </c>
      <c r="E246" s="147">
        <v>0</v>
      </c>
      <c r="F246" s="147">
        <v>0</v>
      </c>
      <c r="G246" s="147">
        <v>0</v>
      </c>
      <c r="H246" s="147">
        <v>0</v>
      </c>
      <c r="I246" s="147">
        <v>0</v>
      </c>
      <c r="J246" s="146">
        <f t="shared" si="102"/>
        <v>0</v>
      </c>
    </row>
    <row r="247" spans="1:11" s="75" customFormat="1" ht="40.5" x14ac:dyDescent="0.25">
      <c r="A247" s="164">
        <v>317</v>
      </c>
      <c r="B247" s="78" t="s">
        <v>209</v>
      </c>
      <c r="C247" s="147"/>
      <c r="D247" s="147"/>
      <c r="E247" s="147"/>
      <c r="F247" s="147"/>
      <c r="G247" s="147"/>
      <c r="H247" s="147">
        <f t="shared" ref="H247:I247" si="109">+H248</f>
        <v>0</v>
      </c>
      <c r="I247" s="147">
        <f t="shared" si="109"/>
        <v>0</v>
      </c>
      <c r="J247" s="146">
        <f t="shared" si="102"/>
        <v>0</v>
      </c>
    </row>
    <row r="248" spans="1:11" s="75" customFormat="1" ht="40.5" x14ac:dyDescent="0.25">
      <c r="A248" s="164">
        <v>3171</v>
      </c>
      <c r="B248" s="78" t="s">
        <v>5</v>
      </c>
      <c r="C248" s="147"/>
      <c r="D248" s="148">
        <f>61000+181233+39810</f>
        <v>282043</v>
      </c>
      <c r="E248" s="147">
        <v>0</v>
      </c>
      <c r="F248" s="148">
        <f>30000+40000</f>
        <v>70000</v>
      </c>
      <c r="G248" s="150">
        <v>20000</v>
      </c>
      <c r="H248" s="147">
        <v>0</v>
      </c>
      <c r="I248" s="147">
        <v>0</v>
      </c>
      <c r="J248" s="146">
        <f t="shared" si="102"/>
        <v>372043</v>
      </c>
    </row>
    <row r="249" spans="1:11" s="75" customFormat="1" ht="13.5" x14ac:dyDescent="0.25">
      <c r="A249" s="164">
        <v>318</v>
      </c>
      <c r="B249" s="78" t="s">
        <v>210</v>
      </c>
      <c r="C249" s="147"/>
      <c r="D249" s="147"/>
      <c r="E249" s="147"/>
      <c r="F249" s="147"/>
      <c r="G249" s="147"/>
      <c r="H249" s="147">
        <f t="shared" ref="H249:I249" si="110">+H250+H251</f>
        <v>0</v>
      </c>
      <c r="I249" s="147">
        <f t="shared" si="110"/>
        <v>0</v>
      </c>
      <c r="J249" s="146">
        <f t="shared" si="102"/>
        <v>0</v>
      </c>
    </row>
    <row r="250" spans="1:11" s="75" customFormat="1" ht="13.5" x14ac:dyDescent="0.25">
      <c r="A250" s="164">
        <v>3181</v>
      </c>
      <c r="B250" s="78" t="s">
        <v>211</v>
      </c>
      <c r="C250" s="148">
        <f>3000-3000</f>
        <v>0</v>
      </c>
      <c r="D250" s="147">
        <v>3000</v>
      </c>
      <c r="E250" s="147">
        <v>0</v>
      </c>
      <c r="F250" s="147">
        <v>0</v>
      </c>
      <c r="G250" s="147">
        <v>4000</v>
      </c>
      <c r="H250" s="147">
        <v>0</v>
      </c>
      <c r="I250" s="147">
        <v>0</v>
      </c>
      <c r="J250" s="146">
        <f t="shared" si="102"/>
        <v>7000</v>
      </c>
    </row>
    <row r="251" spans="1:11" s="75" customFormat="1" ht="13.5" x14ac:dyDescent="0.25">
      <c r="A251" s="164">
        <v>3182</v>
      </c>
      <c r="B251" s="78" t="s">
        <v>212</v>
      </c>
      <c r="C251" s="147">
        <v>0</v>
      </c>
      <c r="D251" s="147">
        <v>0</v>
      </c>
      <c r="E251" s="147">
        <v>0</v>
      </c>
      <c r="F251" s="147">
        <v>0</v>
      </c>
      <c r="G251" s="147">
        <v>0</v>
      </c>
      <c r="H251" s="147">
        <v>0</v>
      </c>
      <c r="I251" s="147">
        <v>0</v>
      </c>
      <c r="J251" s="146">
        <f t="shared" si="102"/>
        <v>0</v>
      </c>
    </row>
    <row r="252" spans="1:11" s="75" customFormat="1" ht="27" x14ac:dyDescent="0.25">
      <c r="A252" s="164">
        <v>319</v>
      </c>
      <c r="B252" s="78" t="s">
        <v>213</v>
      </c>
      <c r="C252" s="147">
        <f>+C253+C254+C255</f>
        <v>0</v>
      </c>
      <c r="D252" s="147"/>
      <c r="E252" s="147"/>
      <c r="F252" s="147"/>
      <c r="G252" s="147"/>
      <c r="H252" s="147"/>
      <c r="I252" s="147"/>
      <c r="J252" s="146">
        <f t="shared" si="102"/>
        <v>0</v>
      </c>
    </row>
    <row r="253" spans="1:11" s="75" customFormat="1" ht="27" x14ac:dyDescent="0.25">
      <c r="A253" s="164">
        <v>3191</v>
      </c>
      <c r="B253" s="78" t="s">
        <v>214</v>
      </c>
      <c r="C253" s="147">
        <v>0</v>
      </c>
      <c r="D253" s="147">
        <v>0</v>
      </c>
      <c r="E253" s="147">
        <v>0</v>
      </c>
      <c r="F253" s="147">
        <v>0</v>
      </c>
      <c r="G253" s="147">
        <v>0</v>
      </c>
      <c r="H253" s="147">
        <v>0</v>
      </c>
      <c r="I253" s="147">
        <v>0</v>
      </c>
      <c r="J253" s="146">
        <f t="shared" si="102"/>
        <v>0</v>
      </c>
    </row>
    <row r="254" spans="1:11" s="75" customFormat="1" ht="27" x14ac:dyDescent="0.25">
      <c r="A254" s="164">
        <v>3192</v>
      </c>
      <c r="B254" s="78" t="s">
        <v>215</v>
      </c>
      <c r="C254" s="147">
        <v>0</v>
      </c>
      <c r="D254" s="147">
        <v>0</v>
      </c>
      <c r="E254" s="147">
        <v>0</v>
      </c>
      <c r="F254" s="147">
        <v>0</v>
      </c>
      <c r="G254" s="147">
        <v>0</v>
      </c>
      <c r="H254" s="147">
        <v>0</v>
      </c>
      <c r="I254" s="147">
        <v>0</v>
      </c>
      <c r="J254" s="146">
        <f t="shared" si="102"/>
        <v>0</v>
      </c>
    </row>
    <row r="255" spans="1:11" s="75" customFormat="1" ht="27" x14ac:dyDescent="0.25">
      <c r="A255" s="164">
        <v>3193</v>
      </c>
      <c r="B255" s="78" t="s">
        <v>216</v>
      </c>
      <c r="C255" s="147">
        <v>0</v>
      </c>
      <c r="D255" s="147">
        <v>0</v>
      </c>
      <c r="E255" s="147">
        <v>0</v>
      </c>
      <c r="F255" s="147">
        <v>0</v>
      </c>
      <c r="G255" s="147">
        <v>0</v>
      </c>
      <c r="H255" s="147">
        <v>0</v>
      </c>
      <c r="I255" s="147">
        <v>0</v>
      </c>
      <c r="J255" s="146">
        <f t="shared" si="102"/>
        <v>0</v>
      </c>
    </row>
    <row r="256" spans="1:11" s="81" customFormat="1" ht="25.5" x14ac:dyDescent="0.2">
      <c r="A256" s="163">
        <v>3200</v>
      </c>
      <c r="B256" s="79" t="s">
        <v>217</v>
      </c>
      <c r="C256" s="146"/>
      <c r="D256" s="146"/>
      <c r="E256" s="146"/>
      <c r="F256" s="146"/>
      <c r="G256" s="146"/>
      <c r="H256" s="146">
        <f t="shared" ref="H256:I256" si="111">+H257+H259+H261+H265+H267+H272+H274+H276+H278</f>
        <v>0</v>
      </c>
      <c r="I256" s="146">
        <f t="shared" si="111"/>
        <v>0</v>
      </c>
      <c r="J256" s="146">
        <f t="shared" si="102"/>
        <v>0</v>
      </c>
    </row>
    <row r="257" spans="1:10 5495:16380" s="75" customFormat="1" ht="13.5" x14ac:dyDescent="0.25">
      <c r="A257" s="164">
        <v>321</v>
      </c>
      <c r="B257" s="78" t="s">
        <v>218</v>
      </c>
      <c r="C257" s="147">
        <f>+C258</f>
        <v>0</v>
      </c>
      <c r="D257" s="147">
        <f t="shared" ref="D257:I257" si="112">+D258</f>
        <v>0</v>
      </c>
      <c r="E257" s="147">
        <f t="shared" si="112"/>
        <v>0</v>
      </c>
      <c r="F257" s="147">
        <f t="shared" si="112"/>
        <v>0</v>
      </c>
      <c r="G257" s="147">
        <f t="shared" si="112"/>
        <v>0</v>
      </c>
      <c r="H257" s="147">
        <f t="shared" si="112"/>
        <v>0</v>
      </c>
      <c r="I257" s="147">
        <f t="shared" si="112"/>
        <v>0</v>
      </c>
      <c r="J257" s="146">
        <f t="shared" si="102"/>
        <v>0</v>
      </c>
    </row>
    <row r="258" spans="1:10 5495:16380" s="75" customFormat="1" ht="13.5" x14ac:dyDescent="0.25">
      <c r="A258" s="164">
        <v>3211</v>
      </c>
      <c r="B258" s="78" t="s">
        <v>218</v>
      </c>
      <c r="C258" s="147">
        <v>0</v>
      </c>
      <c r="D258" s="147">
        <v>0</v>
      </c>
      <c r="E258" s="147">
        <v>0</v>
      </c>
      <c r="F258" s="147">
        <v>0</v>
      </c>
      <c r="G258" s="147">
        <v>0</v>
      </c>
      <c r="H258" s="147">
        <v>0</v>
      </c>
      <c r="I258" s="147">
        <v>0</v>
      </c>
      <c r="J258" s="146">
        <f t="shared" si="102"/>
        <v>0</v>
      </c>
    </row>
    <row r="259" spans="1:10 5495:16380" s="75" customFormat="1" ht="13.5" x14ac:dyDescent="0.25">
      <c r="A259" s="164">
        <v>322</v>
      </c>
      <c r="B259" s="78" t="s">
        <v>14</v>
      </c>
      <c r="C259" s="147">
        <f>+C260</f>
        <v>0</v>
      </c>
      <c r="D259" s="147">
        <f t="shared" ref="D259:I259" si="113">+D260</f>
        <v>0</v>
      </c>
      <c r="E259" s="147">
        <f t="shared" si="113"/>
        <v>0</v>
      </c>
      <c r="F259" s="147">
        <f t="shared" si="113"/>
        <v>0</v>
      </c>
      <c r="G259" s="147">
        <f t="shared" si="113"/>
        <v>0</v>
      </c>
      <c r="H259" s="147">
        <f t="shared" si="113"/>
        <v>0</v>
      </c>
      <c r="I259" s="147">
        <f t="shared" si="113"/>
        <v>0</v>
      </c>
      <c r="J259" s="146">
        <f t="shared" si="102"/>
        <v>0</v>
      </c>
    </row>
    <row r="260" spans="1:10 5495:16380" s="75" customFormat="1" ht="13.5" x14ac:dyDescent="0.25">
      <c r="A260" s="164">
        <v>3221</v>
      </c>
      <c r="B260" s="78" t="s">
        <v>219</v>
      </c>
      <c r="C260" s="147">
        <v>0</v>
      </c>
      <c r="D260" s="147">
        <v>0</v>
      </c>
      <c r="E260" s="147">
        <v>0</v>
      </c>
      <c r="F260" s="147">
        <v>0</v>
      </c>
      <c r="G260" s="147">
        <v>0</v>
      </c>
      <c r="H260" s="147">
        <v>0</v>
      </c>
      <c r="I260" s="147">
        <v>0</v>
      </c>
      <c r="J260" s="146">
        <f t="shared" si="102"/>
        <v>0</v>
      </c>
    </row>
    <row r="261" spans="1:10 5495:16380" s="75" customFormat="1" ht="40.5" x14ac:dyDescent="0.25">
      <c r="A261" s="164">
        <v>323</v>
      </c>
      <c r="B261" s="78" t="s">
        <v>220</v>
      </c>
      <c r="C261" s="147">
        <f>+C262+C263+C265</f>
        <v>0</v>
      </c>
      <c r="D261" s="147">
        <f t="shared" ref="D261:I261" si="114">+D262+D263+D265</f>
        <v>0</v>
      </c>
      <c r="E261" s="147">
        <f t="shared" si="114"/>
        <v>0</v>
      </c>
      <c r="F261" s="147">
        <f t="shared" si="114"/>
        <v>0</v>
      </c>
      <c r="G261" s="147">
        <f t="shared" si="114"/>
        <v>0</v>
      </c>
      <c r="H261" s="147">
        <f t="shared" si="114"/>
        <v>0</v>
      </c>
      <c r="I261" s="147">
        <f t="shared" si="114"/>
        <v>0</v>
      </c>
      <c r="J261" s="146">
        <f t="shared" si="102"/>
        <v>0</v>
      </c>
    </row>
    <row r="262" spans="1:10 5495:16380" s="75" customFormat="1" ht="40.5" x14ac:dyDescent="0.25">
      <c r="A262" s="164">
        <v>3231</v>
      </c>
      <c r="B262" s="78" t="s">
        <v>220</v>
      </c>
      <c r="C262" s="147">
        <v>0</v>
      </c>
      <c r="D262" s="147">
        <v>0</v>
      </c>
      <c r="E262" s="147">
        <v>0</v>
      </c>
      <c r="F262" s="147">
        <v>0</v>
      </c>
      <c r="G262" s="147">
        <v>0</v>
      </c>
      <c r="H262" s="147">
        <v>0</v>
      </c>
      <c r="I262" s="147">
        <v>0</v>
      </c>
      <c r="J262" s="146">
        <f t="shared" si="102"/>
        <v>0</v>
      </c>
    </row>
    <row r="263" spans="1:10 5495:16380" s="75" customFormat="1" ht="27" x14ac:dyDescent="0.25">
      <c r="A263" s="164">
        <v>3232</v>
      </c>
      <c r="B263" s="78" t="s">
        <v>221</v>
      </c>
      <c r="C263" s="147">
        <v>0</v>
      </c>
      <c r="D263" s="147">
        <v>0</v>
      </c>
      <c r="E263" s="147">
        <v>0</v>
      </c>
      <c r="F263" s="147">
        <v>0</v>
      </c>
      <c r="G263" s="147">
        <v>0</v>
      </c>
      <c r="H263" s="147">
        <v>0</v>
      </c>
      <c r="I263" s="147">
        <v>0</v>
      </c>
      <c r="J263" s="146">
        <f t="shared" si="102"/>
        <v>0</v>
      </c>
    </row>
    <row r="264" spans="1:10 5495:16380" s="75" customFormat="1" ht="27" x14ac:dyDescent="0.25">
      <c r="A264" s="164">
        <v>3233</v>
      </c>
      <c r="B264" s="78" t="s">
        <v>222</v>
      </c>
      <c r="C264" s="147">
        <v>0</v>
      </c>
      <c r="D264" s="147">
        <v>0</v>
      </c>
      <c r="E264" s="147">
        <v>0</v>
      </c>
      <c r="F264" s="147">
        <v>0</v>
      </c>
      <c r="G264" s="147">
        <v>0</v>
      </c>
      <c r="H264" s="147">
        <v>0</v>
      </c>
      <c r="I264" s="147">
        <v>0</v>
      </c>
      <c r="J264" s="146">
        <f t="shared" si="102"/>
        <v>0</v>
      </c>
    </row>
    <row r="265" spans="1:10 5495:16380" s="75" customFormat="1" ht="40.5" x14ac:dyDescent="0.25">
      <c r="A265" s="164">
        <v>324</v>
      </c>
      <c r="B265" s="78" t="s">
        <v>223</v>
      </c>
      <c r="C265" s="147">
        <f>+C266</f>
        <v>0</v>
      </c>
      <c r="D265" s="147">
        <f t="shared" ref="D265:I265" si="115">+D266</f>
        <v>0</v>
      </c>
      <c r="E265" s="147">
        <f t="shared" si="115"/>
        <v>0</v>
      </c>
      <c r="F265" s="147">
        <f t="shared" si="115"/>
        <v>0</v>
      </c>
      <c r="G265" s="147">
        <f t="shared" si="115"/>
        <v>0</v>
      </c>
      <c r="H265" s="147">
        <f t="shared" si="115"/>
        <v>0</v>
      </c>
      <c r="I265" s="147">
        <f t="shared" si="115"/>
        <v>0</v>
      </c>
      <c r="J265" s="146">
        <f t="shared" si="102"/>
        <v>0</v>
      </c>
    </row>
    <row r="266" spans="1:10 5495:16380" s="75" customFormat="1" ht="40.5" x14ac:dyDescent="0.25">
      <c r="A266" s="164">
        <v>3241</v>
      </c>
      <c r="B266" s="78" t="s">
        <v>223</v>
      </c>
      <c r="C266" s="147">
        <v>0</v>
      </c>
      <c r="D266" s="147">
        <v>0</v>
      </c>
      <c r="E266" s="147">
        <v>0</v>
      </c>
      <c r="F266" s="147">
        <v>0</v>
      </c>
      <c r="G266" s="147">
        <v>0</v>
      </c>
      <c r="H266" s="147">
        <v>0</v>
      </c>
      <c r="I266" s="147">
        <v>0</v>
      </c>
      <c r="J266" s="146">
        <f t="shared" si="102"/>
        <v>0</v>
      </c>
    </row>
    <row r="267" spans="1:10 5495:16380" s="75" customFormat="1" ht="27" x14ac:dyDescent="0.25">
      <c r="A267" s="164">
        <v>325</v>
      </c>
      <c r="B267" s="78" t="s">
        <v>224</v>
      </c>
      <c r="C267" s="147"/>
      <c r="D267" s="147"/>
      <c r="E267" s="147"/>
      <c r="F267" s="147"/>
      <c r="G267" s="147"/>
      <c r="H267" s="147">
        <f t="shared" ref="H267:I267" si="116">+H268</f>
        <v>0</v>
      </c>
      <c r="I267" s="147">
        <f t="shared" si="116"/>
        <v>0</v>
      </c>
      <c r="J267" s="146">
        <f t="shared" si="102"/>
        <v>0</v>
      </c>
    </row>
    <row r="268" spans="1:10 5495:16380" s="75" customFormat="1" ht="67.5" x14ac:dyDescent="0.25">
      <c r="A268" s="164">
        <v>3251</v>
      </c>
      <c r="B268" s="78" t="s">
        <v>225</v>
      </c>
      <c r="C268" s="147"/>
      <c r="D268" s="147"/>
      <c r="E268" s="147"/>
      <c r="F268" s="147"/>
      <c r="G268" s="147"/>
      <c r="H268" s="147">
        <v>0</v>
      </c>
      <c r="I268" s="147">
        <v>0</v>
      </c>
      <c r="J268" s="146">
        <f t="shared" si="102"/>
        <v>0</v>
      </c>
    </row>
    <row r="269" spans="1:10 5495:16380" s="75" customFormat="1" ht="54" x14ac:dyDescent="0.25">
      <c r="A269" s="164">
        <v>3252</v>
      </c>
      <c r="B269" s="78" t="s">
        <v>226</v>
      </c>
      <c r="C269" s="147">
        <v>0</v>
      </c>
      <c r="D269" s="147">
        <v>0</v>
      </c>
      <c r="E269" s="147">
        <v>0</v>
      </c>
      <c r="F269" s="147">
        <v>0</v>
      </c>
      <c r="G269" s="147">
        <v>0</v>
      </c>
      <c r="H269" s="147">
        <v>0</v>
      </c>
      <c r="I269" s="147">
        <v>0</v>
      </c>
      <c r="J269" s="146">
        <f t="shared" si="102"/>
        <v>0</v>
      </c>
      <c r="HCI269" s="75">
        <v>3252</v>
      </c>
      <c r="HCJ269" s="75" t="s">
        <v>226</v>
      </c>
      <c r="HCK269" s="75">
        <v>3252</v>
      </c>
      <c r="HCL269" s="75" t="s">
        <v>226</v>
      </c>
      <c r="HCM269" s="75">
        <v>3252</v>
      </c>
      <c r="HCN269" s="75" t="s">
        <v>226</v>
      </c>
      <c r="HCO269" s="75">
        <v>3252</v>
      </c>
      <c r="HCP269" s="75" t="s">
        <v>226</v>
      </c>
      <c r="HCQ269" s="75">
        <v>3252</v>
      </c>
      <c r="HCR269" s="75" t="s">
        <v>226</v>
      </c>
      <c r="HCS269" s="75">
        <v>3252</v>
      </c>
      <c r="HCT269" s="75" t="s">
        <v>226</v>
      </c>
      <c r="HCU269" s="75">
        <v>3252</v>
      </c>
      <c r="HCV269" s="75" t="s">
        <v>226</v>
      </c>
      <c r="HCW269" s="75">
        <v>3252</v>
      </c>
      <c r="HCX269" s="75" t="s">
        <v>226</v>
      </c>
      <c r="HCY269" s="75">
        <v>3252</v>
      </c>
      <c r="HCZ269" s="75" t="s">
        <v>226</v>
      </c>
      <c r="HDA269" s="75">
        <v>3252</v>
      </c>
      <c r="HDB269" s="75" t="s">
        <v>226</v>
      </c>
      <c r="HDC269" s="75">
        <v>3252</v>
      </c>
      <c r="HDD269" s="75" t="s">
        <v>226</v>
      </c>
      <c r="HDE269" s="75">
        <v>3252</v>
      </c>
      <c r="HDF269" s="75" t="s">
        <v>226</v>
      </c>
      <c r="HDG269" s="75">
        <v>3252</v>
      </c>
      <c r="HDH269" s="75" t="s">
        <v>226</v>
      </c>
      <c r="HDI269" s="75">
        <v>3252</v>
      </c>
      <c r="HDJ269" s="75" t="s">
        <v>226</v>
      </c>
      <c r="HDK269" s="75">
        <v>3252</v>
      </c>
      <c r="HDL269" s="75" t="s">
        <v>226</v>
      </c>
      <c r="HDM269" s="75">
        <v>3252</v>
      </c>
      <c r="HDN269" s="75" t="s">
        <v>226</v>
      </c>
      <c r="HDO269" s="75">
        <v>3252</v>
      </c>
      <c r="HDP269" s="75" t="s">
        <v>226</v>
      </c>
      <c r="HDQ269" s="75">
        <v>3252</v>
      </c>
      <c r="HDR269" s="75" t="s">
        <v>226</v>
      </c>
      <c r="HDS269" s="75">
        <v>3252</v>
      </c>
      <c r="HDT269" s="75" t="s">
        <v>226</v>
      </c>
      <c r="HDU269" s="75">
        <v>3252</v>
      </c>
      <c r="HDV269" s="75" t="s">
        <v>226</v>
      </c>
      <c r="HDW269" s="75">
        <v>3252</v>
      </c>
      <c r="HDX269" s="75" t="s">
        <v>226</v>
      </c>
      <c r="HDY269" s="75">
        <v>3252</v>
      </c>
      <c r="HDZ269" s="75" t="s">
        <v>226</v>
      </c>
      <c r="HEA269" s="75">
        <v>3252</v>
      </c>
      <c r="HEB269" s="75" t="s">
        <v>226</v>
      </c>
      <c r="HEC269" s="75">
        <v>3252</v>
      </c>
      <c r="HED269" s="75" t="s">
        <v>226</v>
      </c>
      <c r="HEE269" s="75">
        <v>3252</v>
      </c>
      <c r="HEF269" s="75" t="s">
        <v>226</v>
      </c>
      <c r="HEG269" s="75">
        <v>3252</v>
      </c>
      <c r="HEH269" s="75" t="s">
        <v>226</v>
      </c>
      <c r="HEI269" s="75">
        <v>3252</v>
      </c>
      <c r="HEJ269" s="75" t="s">
        <v>226</v>
      </c>
      <c r="HEK269" s="75">
        <v>3252</v>
      </c>
      <c r="HEL269" s="75" t="s">
        <v>226</v>
      </c>
      <c r="HEM269" s="75">
        <v>3252</v>
      </c>
      <c r="HEN269" s="75" t="s">
        <v>226</v>
      </c>
      <c r="HEO269" s="75">
        <v>3252</v>
      </c>
      <c r="HEP269" s="75" t="s">
        <v>226</v>
      </c>
      <c r="HEQ269" s="75">
        <v>3252</v>
      </c>
      <c r="HER269" s="75" t="s">
        <v>226</v>
      </c>
      <c r="HES269" s="75">
        <v>3252</v>
      </c>
      <c r="HET269" s="75" t="s">
        <v>226</v>
      </c>
      <c r="HEU269" s="75">
        <v>3252</v>
      </c>
      <c r="HEV269" s="75" t="s">
        <v>226</v>
      </c>
      <c r="HEW269" s="75">
        <v>3252</v>
      </c>
      <c r="HEX269" s="75" t="s">
        <v>226</v>
      </c>
      <c r="HEY269" s="75">
        <v>3252</v>
      </c>
      <c r="HEZ269" s="75" t="s">
        <v>226</v>
      </c>
      <c r="HFA269" s="75">
        <v>3252</v>
      </c>
      <c r="HFB269" s="75" t="s">
        <v>226</v>
      </c>
      <c r="HFC269" s="75">
        <v>3252</v>
      </c>
      <c r="HFD269" s="75" t="s">
        <v>226</v>
      </c>
      <c r="HFE269" s="75">
        <v>3252</v>
      </c>
      <c r="HFF269" s="75" t="s">
        <v>226</v>
      </c>
      <c r="HFG269" s="75">
        <v>3252</v>
      </c>
      <c r="HFH269" s="75" t="s">
        <v>226</v>
      </c>
      <c r="HFI269" s="75">
        <v>3252</v>
      </c>
      <c r="HFJ269" s="75" t="s">
        <v>226</v>
      </c>
      <c r="HFK269" s="75">
        <v>3252</v>
      </c>
      <c r="HFL269" s="75" t="s">
        <v>226</v>
      </c>
      <c r="HFM269" s="75">
        <v>3252</v>
      </c>
      <c r="HFN269" s="75" t="s">
        <v>226</v>
      </c>
      <c r="HFO269" s="75">
        <v>3252</v>
      </c>
      <c r="HFP269" s="75" t="s">
        <v>226</v>
      </c>
      <c r="HFQ269" s="75">
        <v>3252</v>
      </c>
      <c r="HFR269" s="75" t="s">
        <v>226</v>
      </c>
      <c r="HFS269" s="75">
        <v>3252</v>
      </c>
      <c r="HFT269" s="75" t="s">
        <v>226</v>
      </c>
      <c r="HFU269" s="75">
        <v>3252</v>
      </c>
      <c r="HFV269" s="75" t="s">
        <v>226</v>
      </c>
      <c r="HFW269" s="75">
        <v>3252</v>
      </c>
      <c r="HFX269" s="75" t="s">
        <v>226</v>
      </c>
      <c r="HFY269" s="75">
        <v>3252</v>
      </c>
      <c r="HFZ269" s="75" t="s">
        <v>226</v>
      </c>
      <c r="HGA269" s="75">
        <v>3252</v>
      </c>
      <c r="HGB269" s="75" t="s">
        <v>226</v>
      </c>
      <c r="HGC269" s="75">
        <v>3252</v>
      </c>
      <c r="HGD269" s="75" t="s">
        <v>226</v>
      </c>
      <c r="HGE269" s="75">
        <v>3252</v>
      </c>
      <c r="HGF269" s="75" t="s">
        <v>226</v>
      </c>
      <c r="HGG269" s="75">
        <v>3252</v>
      </c>
      <c r="HGH269" s="75" t="s">
        <v>226</v>
      </c>
      <c r="HGI269" s="75">
        <v>3252</v>
      </c>
      <c r="HGJ269" s="75" t="s">
        <v>226</v>
      </c>
      <c r="HGK269" s="75">
        <v>3252</v>
      </c>
      <c r="HGL269" s="75" t="s">
        <v>226</v>
      </c>
      <c r="HGM269" s="75">
        <v>3252</v>
      </c>
      <c r="HGN269" s="75" t="s">
        <v>226</v>
      </c>
      <c r="HGO269" s="75">
        <v>3252</v>
      </c>
      <c r="HGP269" s="75" t="s">
        <v>226</v>
      </c>
      <c r="HGQ269" s="75">
        <v>3252</v>
      </c>
      <c r="HGR269" s="75" t="s">
        <v>226</v>
      </c>
      <c r="HGS269" s="75">
        <v>3252</v>
      </c>
      <c r="HGT269" s="75" t="s">
        <v>226</v>
      </c>
      <c r="HGU269" s="75">
        <v>3252</v>
      </c>
      <c r="HGV269" s="75" t="s">
        <v>226</v>
      </c>
      <c r="HGW269" s="75">
        <v>3252</v>
      </c>
      <c r="HGX269" s="75" t="s">
        <v>226</v>
      </c>
      <c r="HGY269" s="75">
        <v>3252</v>
      </c>
      <c r="HGZ269" s="75" t="s">
        <v>226</v>
      </c>
      <c r="HHA269" s="75">
        <v>3252</v>
      </c>
      <c r="HHB269" s="75" t="s">
        <v>226</v>
      </c>
      <c r="HHC269" s="75">
        <v>3252</v>
      </c>
      <c r="HHD269" s="75" t="s">
        <v>226</v>
      </c>
      <c r="HHE269" s="75">
        <v>3252</v>
      </c>
      <c r="HHF269" s="75" t="s">
        <v>226</v>
      </c>
      <c r="HHG269" s="75">
        <v>3252</v>
      </c>
      <c r="HHH269" s="75" t="s">
        <v>226</v>
      </c>
      <c r="HHI269" s="75">
        <v>3252</v>
      </c>
      <c r="HHJ269" s="75" t="s">
        <v>226</v>
      </c>
      <c r="HHK269" s="75">
        <v>3252</v>
      </c>
      <c r="HHL269" s="75" t="s">
        <v>226</v>
      </c>
      <c r="HHM269" s="75">
        <v>3252</v>
      </c>
      <c r="HHN269" s="75" t="s">
        <v>226</v>
      </c>
      <c r="HHO269" s="75">
        <v>3252</v>
      </c>
      <c r="HHP269" s="75" t="s">
        <v>226</v>
      </c>
      <c r="HHQ269" s="75">
        <v>3252</v>
      </c>
      <c r="HHR269" s="75" t="s">
        <v>226</v>
      </c>
      <c r="HHS269" s="75">
        <v>3252</v>
      </c>
      <c r="HHT269" s="75" t="s">
        <v>226</v>
      </c>
      <c r="HHU269" s="75">
        <v>3252</v>
      </c>
      <c r="HHV269" s="75" t="s">
        <v>226</v>
      </c>
      <c r="HHW269" s="75">
        <v>3252</v>
      </c>
      <c r="HHX269" s="75" t="s">
        <v>226</v>
      </c>
      <c r="HHY269" s="75">
        <v>3252</v>
      </c>
      <c r="HHZ269" s="75" t="s">
        <v>226</v>
      </c>
      <c r="HIA269" s="75">
        <v>3252</v>
      </c>
      <c r="HIB269" s="75" t="s">
        <v>226</v>
      </c>
      <c r="HIC269" s="75">
        <v>3252</v>
      </c>
      <c r="HID269" s="75" t="s">
        <v>226</v>
      </c>
      <c r="HIE269" s="75">
        <v>3252</v>
      </c>
      <c r="HIF269" s="75" t="s">
        <v>226</v>
      </c>
      <c r="HIG269" s="75">
        <v>3252</v>
      </c>
      <c r="HIH269" s="75" t="s">
        <v>226</v>
      </c>
      <c r="HII269" s="75">
        <v>3252</v>
      </c>
      <c r="HIJ269" s="75" t="s">
        <v>226</v>
      </c>
      <c r="HIK269" s="75">
        <v>3252</v>
      </c>
      <c r="HIL269" s="75" t="s">
        <v>226</v>
      </c>
      <c r="HIM269" s="75">
        <v>3252</v>
      </c>
      <c r="HIN269" s="75" t="s">
        <v>226</v>
      </c>
      <c r="HIO269" s="75">
        <v>3252</v>
      </c>
      <c r="HIP269" s="75" t="s">
        <v>226</v>
      </c>
      <c r="HIQ269" s="75">
        <v>3252</v>
      </c>
      <c r="HIR269" s="75" t="s">
        <v>226</v>
      </c>
      <c r="HIS269" s="75">
        <v>3252</v>
      </c>
      <c r="HIT269" s="75" t="s">
        <v>226</v>
      </c>
      <c r="HIU269" s="75">
        <v>3252</v>
      </c>
      <c r="HIV269" s="75" t="s">
        <v>226</v>
      </c>
      <c r="HIW269" s="75">
        <v>3252</v>
      </c>
      <c r="HIX269" s="75" t="s">
        <v>226</v>
      </c>
      <c r="HIY269" s="75">
        <v>3252</v>
      </c>
      <c r="HIZ269" s="75" t="s">
        <v>226</v>
      </c>
      <c r="HJA269" s="75">
        <v>3252</v>
      </c>
      <c r="HJB269" s="75" t="s">
        <v>226</v>
      </c>
      <c r="HJC269" s="75">
        <v>3252</v>
      </c>
      <c r="HJD269" s="75" t="s">
        <v>226</v>
      </c>
      <c r="HJE269" s="75">
        <v>3252</v>
      </c>
      <c r="HJF269" s="75" t="s">
        <v>226</v>
      </c>
      <c r="HJG269" s="75">
        <v>3252</v>
      </c>
      <c r="HJH269" s="75" t="s">
        <v>226</v>
      </c>
      <c r="HJI269" s="75">
        <v>3252</v>
      </c>
      <c r="HJJ269" s="75" t="s">
        <v>226</v>
      </c>
      <c r="HJK269" s="75">
        <v>3252</v>
      </c>
      <c r="HJL269" s="75" t="s">
        <v>226</v>
      </c>
      <c r="HJM269" s="75">
        <v>3252</v>
      </c>
      <c r="HJN269" s="75" t="s">
        <v>226</v>
      </c>
      <c r="HJO269" s="75">
        <v>3252</v>
      </c>
      <c r="HJP269" s="75" t="s">
        <v>226</v>
      </c>
      <c r="HJQ269" s="75">
        <v>3252</v>
      </c>
      <c r="HJR269" s="75" t="s">
        <v>226</v>
      </c>
      <c r="HJS269" s="75">
        <v>3252</v>
      </c>
      <c r="HJT269" s="75" t="s">
        <v>226</v>
      </c>
      <c r="HJU269" s="75">
        <v>3252</v>
      </c>
      <c r="HJV269" s="75" t="s">
        <v>226</v>
      </c>
      <c r="HJW269" s="75">
        <v>3252</v>
      </c>
      <c r="HJX269" s="75" t="s">
        <v>226</v>
      </c>
      <c r="HJY269" s="75">
        <v>3252</v>
      </c>
      <c r="HJZ269" s="75" t="s">
        <v>226</v>
      </c>
      <c r="HKA269" s="75">
        <v>3252</v>
      </c>
      <c r="HKB269" s="75" t="s">
        <v>226</v>
      </c>
      <c r="HKC269" s="75">
        <v>3252</v>
      </c>
      <c r="HKD269" s="75" t="s">
        <v>226</v>
      </c>
      <c r="HKE269" s="75">
        <v>3252</v>
      </c>
      <c r="HKF269" s="75" t="s">
        <v>226</v>
      </c>
      <c r="HKG269" s="75">
        <v>3252</v>
      </c>
      <c r="HKH269" s="75" t="s">
        <v>226</v>
      </c>
      <c r="HKI269" s="75">
        <v>3252</v>
      </c>
      <c r="HKJ269" s="75" t="s">
        <v>226</v>
      </c>
      <c r="HKK269" s="75">
        <v>3252</v>
      </c>
      <c r="HKL269" s="75" t="s">
        <v>226</v>
      </c>
      <c r="HKM269" s="75">
        <v>3252</v>
      </c>
      <c r="HKN269" s="75" t="s">
        <v>226</v>
      </c>
      <c r="HKO269" s="75">
        <v>3252</v>
      </c>
      <c r="HKP269" s="75" t="s">
        <v>226</v>
      </c>
      <c r="HKQ269" s="75">
        <v>3252</v>
      </c>
      <c r="HKR269" s="75" t="s">
        <v>226</v>
      </c>
      <c r="HKS269" s="75">
        <v>3252</v>
      </c>
      <c r="HKT269" s="75" t="s">
        <v>226</v>
      </c>
      <c r="HKU269" s="75">
        <v>3252</v>
      </c>
      <c r="HKV269" s="75" t="s">
        <v>226</v>
      </c>
      <c r="HKW269" s="75">
        <v>3252</v>
      </c>
      <c r="HKX269" s="75" t="s">
        <v>226</v>
      </c>
      <c r="HKY269" s="75">
        <v>3252</v>
      </c>
      <c r="HKZ269" s="75" t="s">
        <v>226</v>
      </c>
      <c r="HLA269" s="75">
        <v>3252</v>
      </c>
      <c r="HLB269" s="75" t="s">
        <v>226</v>
      </c>
      <c r="HLC269" s="75">
        <v>3252</v>
      </c>
      <c r="HLD269" s="75" t="s">
        <v>226</v>
      </c>
      <c r="HLE269" s="75">
        <v>3252</v>
      </c>
      <c r="HLF269" s="75" t="s">
        <v>226</v>
      </c>
      <c r="HLG269" s="75">
        <v>3252</v>
      </c>
      <c r="HLH269" s="75" t="s">
        <v>226</v>
      </c>
      <c r="HLI269" s="75">
        <v>3252</v>
      </c>
      <c r="HLJ269" s="75" t="s">
        <v>226</v>
      </c>
      <c r="HLK269" s="75">
        <v>3252</v>
      </c>
      <c r="HLL269" s="75" t="s">
        <v>226</v>
      </c>
      <c r="HLM269" s="75">
        <v>3252</v>
      </c>
      <c r="HLN269" s="75" t="s">
        <v>226</v>
      </c>
      <c r="HLO269" s="75">
        <v>3252</v>
      </c>
      <c r="HLP269" s="75" t="s">
        <v>226</v>
      </c>
      <c r="HLQ269" s="75">
        <v>3252</v>
      </c>
      <c r="HLR269" s="75" t="s">
        <v>226</v>
      </c>
      <c r="HLS269" s="75">
        <v>3252</v>
      </c>
      <c r="HLT269" s="75" t="s">
        <v>226</v>
      </c>
      <c r="HLU269" s="75">
        <v>3252</v>
      </c>
      <c r="HLV269" s="75" t="s">
        <v>226</v>
      </c>
      <c r="HLW269" s="75">
        <v>3252</v>
      </c>
      <c r="HLX269" s="75" t="s">
        <v>226</v>
      </c>
      <c r="HLY269" s="75">
        <v>3252</v>
      </c>
      <c r="HLZ269" s="75" t="s">
        <v>226</v>
      </c>
      <c r="HMA269" s="75">
        <v>3252</v>
      </c>
      <c r="HMB269" s="75" t="s">
        <v>226</v>
      </c>
      <c r="HMC269" s="75">
        <v>3252</v>
      </c>
      <c r="HMD269" s="75" t="s">
        <v>226</v>
      </c>
      <c r="HME269" s="75">
        <v>3252</v>
      </c>
      <c r="HMF269" s="75" t="s">
        <v>226</v>
      </c>
      <c r="HMG269" s="75">
        <v>3252</v>
      </c>
      <c r="HMH269" s="75" t="s">
        <v>226</v>
      </c>
      <c r="HMI269" s="75">
        <v>3252</v>
      </c>
      <c r="HMJ269" s="75" t="s">
        <v>226</v>
      </c>
      <c r="HMK269" s="75">
        <v>3252</v>
      </c>
      <c r="HML269" s="75" t="s">
        <v>226</v>
      </c>
      <c r="HMM269" s="75">
        <v>3252</v>
      </c>
      <c r="HMN269" s="75" t="s">
        <v>226</v>
      </c>
      <c r="HMO269" s="75">
        <v>3252</v>
      </c>
      <c r="HMP269" s="75" t="s">
        <v>226</v>
      </c>
      <c r="HMQ269" s="75">
        <v>3252</v>
      </c>
      <c r="HMR269" s="75" t="s">
        <v>226</v>
      </c>
      <c r="HMS269" s="75">
        <v>3252</v>
      </c>
      <c r="HMT269" s="75" t="s">
        <v>226</v>
      </c>
      <c r="HMU269" s="75">
        <v>3252</v>
      </c>
      <c r="HMV269" s="75" t="s">
        <v>226</v>
      </c>
      <c r="HMW269" s="75">
        <v>3252</v>
      </c>
      <c r="HMX269" s="75" t="s">
        <v>226</v>
      </c>
      <c r="HMY269" s="75">
        <v>3252</v>
      </c>
      <c r="HMZ269" s="75" t="s">
        <v>226</v>
      </c>
      <c r="HNA269" s="75">
        <v>3252</v>
      </c>
      <c r="HNB269" s="75" t="s">
        <v>226</v>
      </c>
      <c r="HNC269" s="75">
        <v>3252</v>
      </c>
      <c r="HND269" s="75" t="s">
        <v>226</v>
      </c>
      <c r="HNE269" s="75">
        <v>3252</v>
      </c>
      <c r="HNF269" s="75" t="s">
        <v>226</v>
      </c>
      <c r="HNG269" s="75">
        <v>3252</v>
      </c>
      <c r="HNH269" s="75" t="s">
        <v>226</v>
      </c>
      <c r="HNI269" s="75">
        <v>3252</v>
      </c>
      <c r="HNJ269" s="75" t="s">
        <v>226</v>
      </c>
      <c r="HNK269" s="75">
        <v>3252</v>
      </c>
      <c r="HNL269" s="75" t="s">
        <v>226</v>
      </c>
      <c r="HNM269" s="75">
        <v>3252</v>
      </c>
      <c r="HNN269" s="75" t="s">
        <v>226</v>
      </c>
      <c r="HNO269" s="75">
        <v>3252</v>
      </c>
      <c r="HNP269" s="75" t="s">
        <v>226</v>
      </c>
      <c r="HNQ269" s="75">
        <v>3252</v>
      </c>
      <c r="HNR269" s="75" t="s">
        <v>226</v>
      </c>
      <c r="HNS269" s="75">
        <v>3252</v>
      </c>
      <c r="HNT269" s="75" t="s">
        <v>226</v>
      </c>
      <c r="HNU269" s="75">
        <v>3252</v>
      </c>
      <c r="HNV269" s="75" t="s">
        <v>226</v>
      </c>
      <c r="HNW269" s="75">
        <v>3252</v>
      </c>
      <c r="HNX269" s="75" t="s">
        <v>226</v>
      </c>
      <c r="HNY269" s="75">
        <v>3252</v>
      </c>
      <c r="HNZ269" s="75" t="s">
        <v>226</v>
      </c>
      <c r="HOA269" s="75">
        <v>3252</v>
      </c>
      <c r="HOB269" s="75" t="s">
        <v>226</v>
      </c>
      <c r="HOC269" s="75">
        <v>3252</v>
      </c>
      <c r="HOD269" s="75" t="s">
        <v>226</v>
      </c>
      <c r="HOE269" s="75">
        <v>3252</v>
      </c>
      <c r="HOF269" s="75" t="s">
        <v>226</v>
      </c>
      <c r="HOG269" s="75">
        <v>3252</v>
      </c>
      <c r="HOH269" s="75" t="s">
        <v>226</v>
      </c>
      <c r="HOI269" s="75">
        <v>3252</v>
      </c>
      <c r="HOJ269" s="75" t="s">
        <v>226</v>
      </c>
      <c r="HOK269" s="75">
        <v>3252</v>
      </c>
      <c r="HOL269" s="75" t="s">
        <v>226</v>
      </c>
      <c r="HOM269" s="75">
        <v>3252</v>
      </c>
      <c r="HON269" s="75" t="s">
        <v>226</v>
      </c>
      <c r="HOO269" s="75">
        <v>3252</v>
      </c>
      <c r="HOP269" s="75" t="s">
        <v>226</v>
      </c>
      <c r="HOQ269" s="75">
        <v>3252</v>
      </c>
      <c r="HOR269" s="75" t="s">
        <v>226</v>
      </c>
      <c r="HOS269" s="75">
        <v>3252</v>
      </c>
      <c r="HOT269" s="75" t="s">
        <v>226</v>
      </c>
      <c r="HOU269" s="75">
        <v>3252</v>
      </c>
      <c r="HOV269" s="75" t="s">
        <v>226</v>
      </c>
      <c r="HOW269" s="75">
        <v>3252</v>
      </c>
      <c r="HOX269" s="75" t="s">
        <v>226</v>
      </c>
      <c r="HOY269" s="75">
        <v>3252</v>
      </c>
      <c r="HOZ269" s="75" t="s">
        <v>226</v>
      </c>
      <c r="HPA269" s="75">
        <v>3252</v>
      </c>
      <c r="HPB269" s="75" t="s">
        <v>226</v>
      </c>
      <c r="HPC269" s="75">
        <v>3252</v>
      </c>
      <c r="HPD269" s="75" t="s">
        <v>226</v>
      </c>
      <c r="HPE269" s="75">
        <v>3252</v>
      </c>
      <c r="HPF269" s="75" t="s">
        <v>226</v>
      </c>
      <c r="HPG269" s="75">
        <v>3252</v>
      </c>
      <c r="HPH269" s="75" t="s">
        <v>226</v>
      </c>
      <c r="HPI269" s="75">
        <v>3252</v>
      </c>
      <c r="HPJ269" s="75" t="s">
        <v>226</v>
      </c>
      <c r="HPK269" s="75">
        <v>3252</v>
      </c>
      <c r="HPL269" s="75" t="s">
        <v>226</v>
      </c>
      <c r="HPM269" s="75">
        <v>3252</v>
      </c>
      <c r="HPN269" s="75" t="s">
        <v>226</v>
      </c>
      <c r="HPO269" s="75">
        <v>3252</v>
      </c>
      <c r="HPP269" s="75" t="s">
        <v>226</v>
      </c>
      <c r="HPQ269" s="75">
        <v>3252</v>
      </c>
      <c r="HPR269" s="75" t="s">
        <v>226</v>
      </c>
      <c r="HPS269" s="75">
        <v>3252</v>
      </c>
      <c r="HPT269" s="75" t="s">
        <v>226</v>
      </c>
      <c r="HPU269" s="75">
        <v>3252</v>
      </c>
      <c r="HPV269" s="75" t="s">
        <v>226</v>
      </c>
      <c r="HPW269" s="75">
        <v>3252</v>
      </c>
      <c r="HPX269" s="75" t="s">
        <v>226</v>
      </c>
      <c r="HPY269" s="75">
        <v>3252</v>
      </c>
      <c r="HPZ269" s="75" t="s">
        <v>226</v>
      </c>
      <c r="HQA269" s="75">
        <v>3252</v>
      </c>
      <c r="HQB269" s="75" t="s">
        <v>226</v>
      </c>
      <c r="HQC269" s="75">
        <v>3252</v>
      </c>
      <c r="HQD269" s="75" t="s">
        <v>226</v>
      </c>
      <c r="HQE269" s="75">
        <v>3252</v>
      </c>
      <c r="HQF269" s="75" t="s">
        <v>226</v>
      </c>
      <c r="HQG269" s="75">
        <v>3252</v>
      </c>
      <c r="HQH269" s="75" t="s">
        <v>226</v>
      </c>
      <c r="HQI269" s="75">
        <v>3252</v>
      </c>
      <c r="HQJ269" s="75" t="s">
        <v>226</v>
      </c>
      <c r="HQK269" s="75">
        <v>3252</v>
      </c>
      <c r="HQL269" s="75" t="s">
        <v>226</v>
      </c>
      <c r="HQM269" s="75">
        <v>3252</v>
      </c>
      <c r="HQN269" s="75" t="s">
        <v>226</v>
      </c>
      <c r="HQO269" s="75">
        <v>3252</v>
      </c>
      <c r="HQP269" s="75" t="s">
        <v>226</v>
      </c>
      <c r="HQQ269" s="75">
        <v>3252</v>
      </c>
      <c r="HQR269" s="75" t="s">
        <v>226</v>
      </c>
      <c r="HQS269" s="75">
        <v>3252</v>
      </c>
      <c r="HQT269" s="75" t="s">
        <v>226</v>
      </c>
      <c r="HQU269" s="75">
        <v>3252</v>
      </c>
      <c r="HQV269" s="75" t="s">
        <v>226</v>
      </c>
      <c r="HQW269" s="75">
        <v>3252</v>
      </c>
      <c r="HQX269" s="75" t="s">
        <v>226</v>
      </c>
      <c r="HQY269" s="75">
        <v>3252</v>
      </c>
      <c r="HQZ269" s="75" t="s">
        <v>226</v>
      </c>
      <c r="HRA269" s="75">
        <v>3252</v>
      </c>
      <c r="HRB269" s="75" t="s">
        <v>226</v>
      </c>
      <c r="HRC269" s="75">
        <v>3252</v>
      </c>
      <c r="HRD269" s="75" t="s">
        <v>226</v>
      </c>
      <c r="HRE269" s="75">
        <v>3252</v>
      </c>
      <c r="HRF269" s="75" t="s">
        <v>226</v>
      </c>
      <c r="HRG269" s="75">
        <v>3252</v>
      </c>
      <c r="HRH269" s="75" t="s">
        <v>226</v>
      </c>
      <c r="HRI269" s="75">
        <v>3252</v>
      </c>
      <c r="HRJ269" s="75" t="s">
        <v>226</v>
      </c>
      <c r="HRK269" s="75">
        <v>3252</v>
      </c>
      <c r="HRL269" s="75" t="s">
        <v>226</v>
      </c>
      <c r="HRM269" s="75">
        <v>3252</v>
      </c>
      <c r="HRN269" s="75" t="s">
        <v>226</v>
      </c>
      <c r="HRO269" s="75">
        <v>3252</v>
      </c>
      <c r="HRP269" s="75" t="s">
        <v>226</v>
      </c>
      <c r="HRQ269" s="75">
        <v>3252</v>
      </c>
      <c r="HRR269" s="75" t="s">
        <v>226</v>
      </c>
      <c r="HRS269" s="75">
        <v>3252</v>
      </c>
      <c r="HRT269" s="75" t="s">
        <v>226</v>
      </c>
      <c r="HRU269" s="75">
        <v>3252</v>
      </c>
      <c r="HRV269" s="75" t="s">
        <v>226</v>
      </c>
      <c r="HRW269" s="75">
        <v>3252</v>
      </c>
      <c r="HRX269" s="75" t="s">
        <v>226</v>
      </c>
      <c r="HRY269" s="75">
        <v>3252</v>
      </c>
      <c r="HRZ269" s="75" t="s">
        <v>226</v>
      </c>
      <c r="HSA269" s="75">
        <v>3252</v>
      </c>
      <c r="HSB269" s="75" t="s">
        <v>226</v>
      </c>
      <c r="HSC269" s="75">
        <v>3252</v>
      </c>
      <c r="HSD269" s="75" t="s">
        <v>226</v>
      </c>
      <c r="HSE269" s="75">
        <v>3252</v>
      </c>
      <c r="HSF269" s="75" t="s">
        <v>226</v>
      </c>
      <c r="HSG269" s="75">
        <v>3252</v>
      </c>
      <c r="HSH269" s="75" t="s">
        <v>226</v>
      </c>
      <c r="HSI269" s="75">
        <v>3252</v>
      </c>
      <c r="HSJ269" s="75" t="s">
        <v>226</v>
      </c>
      <c r="HSK269" s="75">
        <v>3252</v>
      </c>
      <c r="HSL269" s="75" t="s">
        <v>226</v>
      </c>
      <c r="HSM269" s="75">
        <v>3252</v>
      </c>
      <c r="HSN269" s="75" t="s">
        <v>226</v>
      </c>
      <c r="HSO269" s="75">
        <v>3252</v>
      </c>
      <c r="HSP269" s="75" t="s">
        <v>226</v>
      </c>
      <c r="HSQ269" s="75">
        <v>3252</v>
      </c>
      <c r="HSR269" s="75" t="s">
        <v>226</v>
      </c>
      <c r="HSS269" s="75">
        <v>3252</v>
      </c>
      <c r="HST269" s="75" t="s">
        <v>226</v>
      </c>
      <c r="HSU269" s="75">
        <v>3252</v>
      </c>
      <c r="HSV269" s="75" t="s">
        <v>226</v>
      </c>
      <c r="HSW269" s="75">
        <v>3252</v>
      </c>
      <c r="HSX269" s="75" t="s">
        <v>226</v>
      </c>
      <c r="HSY269" s="75">
        <v>3252</v>
      </c>
      <c r="HSZ269" s="75" t="s">
        <v>226</v>
      </c>
      <c r="HTA269" s="75">
        <v>3252</v>
      </c>
      <c r="HTB269" s="75" t="s">
        <v>226</v>
      </c>
      <c r="HTC269" s="75">
        <v>3252</v>
      </c>
      <c r="HTD269" s="75" t="s">
        <v>226</v>
      </c>
      <c r="HTE269" s="75">
        <v>3252</v>
      </c>
      <c r="HTF269" s="75" t="s">
        <v>226</v>
      </c>
      <c r="HTG269" s="75">
        <v>3252</v>
      </c>
      <c r="HTH269" s="75" t="s">
        <v>226</v>
      </c>
      <c r="HTI269" s="75">
        <v>3252</v>
      </c>
      <c r="HTJ269" s="75" t="s">
        <v>226</v>
      </c>
      <c r="HTK269" s="75">
        <v>3252</v>
      </c>
      <c r="HTL269" s="75" t="s">
        <v>226</v>
      </c>
      <c r="HTM269" s="75">
        <v>3252</v>
      </c>
      <c r="HTN269" s="75" t="s">
        <v>226</v>
      </c>
      <c r="HTO269" s="75">
        <v>3252</v>
      </c>
      <c r="HTP269" s="75" t="s">
        <v>226</v>
      </c>
      <c r="HTQ269" s="75">
        <v>3252</v>
      </c>
      <c r="HTR269" s="75" t="s">
        <v>226</v>
      </c>
      <c r="HTS269" s="75">
        <v>3252</v>
      </c>
      <c r="HTT269" s="75" t="s">
        <v>226</v>
      </c>
      <c r="HTU269" s="75">
        <v>3252</v>
      </c>
      <c r="HTV269" s="75" t="s">
        <v>226</v>
      </c>
      <c r="HTW269" s="75">
        <v>3252</v>
      </c>
      <c r="HTX269" s="75" t="s">
        <v>226</v>
      </c>
      <c r="HTY269" s="75">
        <v>3252</v>
      </c>
      <c r="HTZ269" s="75" t="s">
        <v>226</v>
      </c>
      <c r="HUA269" s="75">
        <v>3252</v>
      </c>
      <c r="HUB269" s="75" t="s">
        <v>226</v>
      </c>
      <c r="HUC269" s="75">
        <v>3252</v>
      </c>
      <c r="HUD269" s="75" t="s">
        <v>226</v>
      </c>
      <c r="HUE269" s="75">
        <v>3252</v>
      </c>
      <c r="HUF269" s="75" t="s">
        <v>226</v>
      </c>
      <c r="HUG269" s="75">
        <v>3252</v>
      </c>
      <c r="HUH269" s="75" t="s">
        <v>226</v>
      </c>
      <c r="HUI269" s="75">
        <v>3252</v>
      </c>
      <c r="HUJ269" s="75" t="s">
        <v>226</v>
      </c>
      <c r="HUK269" s="75">
        <v>3252</v>
      </c>
      <c r="HUL269" s="75" t="s">
        <v>226</v>
      </c>
      <c r="HUM269" s="75">
        <v>3252</v>
      </c>
      <c r="HUN269" s="75" t="s">
        <v>226</v>
      </c>
      <c r="HUO269" s="75">
        <v>3252</v>
      </c>
      <c r="HUP269" s="75" t="s">
        <v>226</v>
      </c>
      <c r="HUQ269" s="75">
        <v>3252</v>
      </c>
      <c r="HUR269" s="75" t="s">
        <v>226</v>
      </c>
      <c r="HUS269" s="75">
        <v>3252</v>
      </c>
      <c r="HUT269" s="75" t="s">
        <v>226</v>
      </c>
      <c r="HUU269" s="75">
        <v>3252</v>
      </c>
      <c r="HUV269" s="75" t="s">
        <v>226</v>
      </c>
      <c r="HUW269" s="75">
        <v>3252</v>
      </c>
      <c r="HUX269" s="75" t="s">
        <v>226</v>
      </c>
      <c r="HUY269" s="75">
        <v>3252</v>
      </c>
      <c r="HUZ269" s="75" t="s">
        <v>226</v>
      </c>
      <c r="HVA269" s="75">
        <v>3252</v>
      </c>
      <c r="HVB269" s="75" t="s">
        <v>226</v>
      </c>
      <c r="HVC269" s="75">
        <v>3252</v>
      </c>
      <c r="HVD269" s="75" t="s">
        <v>226</v>
      </c>
      <c r="HVE269" s="75">
        <v>3252</v>
      </c>
      <c r="HVF269" s="75" t="s">
        <v>226</v>
      </c>
      <c r="HVG269" s="75">
        <v>3252</v>
      </c>
      <c r="HVH269" s="75" t="s">
        <v>226</v>
      </c>
      <c r="HVI269" s="75">
        <v>3252</v>
      </c>
      <c r="HVJ269" s="75" t="s">
        <v>226</v>
      </c>
      <c r="HVK269" s="75">
        <v>3252</v>
      </c>
      <c r="HVL269" s="75" t="s">
        <v>226</v>
      </c>
      <c r="HVM269" s="75">
        <v>3252</v>
      </c>
      <c r="HVN269" s="75" t="s">
        <v>226</v>
      </c>
      <c r="HVO269" s="75">
        <v>3252</v>
      </c>
      <c r="HVP269" s="75" t="s">
        <v>226</v>
      </c>
      <c r="HVQ269" s="75">
        <v>3252</v>
      </c>
      <c r="HVR269" s="75" t="s">
        <v>226</v>
      </c>
      <c r="HVS269" s="75">
        <v>3252</v>
      </c>
      <c r="HVT269" s="75" t="s">
        <v>226</v>
      </c>
      <c r="HVU269" s="75">
        <v>3252</v>
      </c>
      <c r="HVV269" s="75" t="s">
        <v>226</v>
      </c>
      <c r="HVW269" s="75">
        <v>3252</v>
      </c>
      <c r="HVX269" s="75" t="s">
        <v>226</v>
      </c>
      <c r="HVY269" s="75">
        <v>3252</v>
      </c>
      <c r="HVZ269" s="75" t="s">
        <v>226</v>
      </c>
      <c r="HWA269" s="75">
        <v>3252</v>
      </c>
      <c r="HWB269" s="75" t="s">
        <v>226</v>
      </c>
      <c r="HWC269" s="75">
        <v>3252</v>
      </c>
      <c r="HWD269" s="75" t="s">
        <v>226</v>
      </c>
      <c r="HWE269" s="75">
        <v>3252</v>
      </c>
      <c r="HWF269" s="75" t="s">
        <v>226</v>
      </c>
      <c r="HWG269" s="75">
        <v>3252</v>
      </c>
      <c r="HWH269" s="75" t="s">
        <v>226</v>
      </c>
      <c r="HWI269" s="75">
        <v>3252</v>
      </c>
      <c r="HWJ269" s="75" t="s">
        <v>226</v>
      </c>
      <c r="HWK269" s="75">
        <v>3252</v>
      </c>
      <c r="HWL269" s="75" t="s">
        <v>226</v>
      </c>
      <c r="HWM269" s="75">
        <v>3252</v>
      </c>
      <c r="HWN269" s="75" t="s">
        <v>226</v>
      </c>
      <c r="HWO269" s="75">
        <v>3252</v>
      </c>
      <c r="HWP269" s="75" t="s">
        <v>226</v>
      </c>
      <c r="HWQ269" s="75">
        <v>3252</v>
      </c>
      <c r="HWR269" s="75" t="s">
        <v>226</v>
      </c>
      <c r="HWS269" s="75">
        <v>3252</v>
      </c>
      <c r="HWT269" s="75" t="s">
        <v>226</v>
      </c>
      <c r="HWU269" s="75">
        <v>3252</v>
      </c>
      <c r="HWV269" s="75" t="s">
        <v>226</v>
      </c>
      <c r="HWW269" s="75">
        <v>3252</v>
      </c>
      <c r="HWX269" s="75" t="s">
        <v>226</v>
      </c>
      <c r="HWY269" s="75">
        <v>3252</v>
      </c>
      <c r="HWZ269" s="75" t="s">
        <v>226</v>
      </c>
      <c r="HXA269" s="75">
        <v>3252</v>
      </c>
      <c r="HXB269" s="75" t="s">
        <v>226</v>
      </c>
      <c r="HXC269" s="75">
        <v>3252</v>
      </c>
      <c r="HXD269" s="75" t="s">
        <v>226</v>
      </c>
      <c r="HXE269" s="75">
        <v>3252</v>
      </c>
      <c r="HXF269" s="75" t="s">
        <v>226</v>
      </c>
      <c r="HXG269" s="75">
        <v>3252</v>
      </c>
      <c r="HXH269" s="75" t="s">
        <v>226</v>
      </c>
      <c r="HXI269" s="75">
        <v>3252</v>
      </c>
      <c r="HXJ269" s="75" t="s">
        <v>226</v>
      </c>
      <c r="HXK269" s="75">
        <v>3252</v>
      </c>
      <c r="HXL269" s="75" t="s">
        <v>226</v>
      </c>
      <c r="HXM269" s="75">
        <v>3252</v>
      </c>
      <c r="HXN269" s="75" t="s">
        <v>226</v>
      </c>
      <c r="HXO269" s="75">
        <v>3252</v>
      </c>
      <c r="HXP269" s="75" t="s">
        <v>226</v>
      </c>
      <c r="HXQ269" s="75">
        <v>3252</v>
      </c>
      <c r="HXR269" s="75" t="s">
        <v>226</v>
      </c>
      <c r="HXS269" s="75">
        <v>3252</v>
      </c>
      <c r="HXT269" s="75" t="s">
        <v>226</v>
      </c>
      <c r="HXU269" s="75">
        <v>3252</v>
      </c>
      <c r="HXV269" s="75" t="s">
        <v>226</v>
      </c>
      <c r="HXW269" s="75">
        <v>3252</v>
      </c>
      <c r="HXX269" s="75" t="s">
        <v>226</v>
      </c>
      <c r="HXY269" s="75">
        <v>3252</v>
      </c>
      <c r="HXZ269" s="75" t="s">
        <v>226</v>
      </c>
      <c r="HYA269" s="75">
        <v>3252</v>
      </c>
      <c r="HYB269" s="75" t="s">
        <v>226</v>
      </c>
      <c r="HYC269" s="75">
        <v>3252</v>
      </c>
      <c r="HYD269" s="75" t="s">
        <v>226</v>
      </c>
      <c r="HYE269" s="75">
        <v>3252</v>
      </c>
      <c r="HYF269" s="75" t="s">
        <v>226</v>
      </c>
      <c r="HYG269" s="75">
        <v>3252</v>
      </c>
      <c r="HYH269" s="75" t="s">
        <v>226</v>
      </c>
      <c r="HYI269" s="75">
        <v>3252</v>
      </c>
      <c r="HYJ269" s="75" t="s">
        <v>226</v>
      </c>
      <c r="HYK269" s="75">
        <v>3252</v>
      </c>
      <c r="HYL269" s="75" t="s">
        <v>226</v>
      </c>
      <c r="HYM269" s="75">
        <v>3252</v>
      </c>
      <c r="HYN269" s="75" t="s">
        <v>226</v>
      </c>
      <c r="HYO269" s="75">
        <v>3252</v>
      </c>
      <c r="HYP269" s="75" t="s">
        <v>226</v>
      </c>
      <c r="HYQ269" s="75">
        <v>3252</v>
      </c>
      <c r="HYR269" s="75" t="s">
        <v>226</v>
      </c>
      <c r="HYS269" s="75">
        <v>3252</v>
      </c>
      <c r="HYT269" s="75" t="s">
        <v>226</v>
      </c>
      <c r="HYU269" s="75">
        <v>3252</v>
      </c>
      <c r="HYV269" s="75" t="s">
        <v>226</v>
      </c>
      <c r="HYW269" s="75">
        <v>3252</v>
      </c>
      <c r="HYX269" s="75" t="s">
        <v>226</v>
      </c>
      <c r="HYY269" s="75">
        <v>3252</v>
      </c>
      <c r="HYZ269" s="75" t="s">
        <v>226</v>
      </c>
      <c r="HZA269" s="75">
        <v>3252</v>
      </c>
      <c r="HZB269" s="75" t="s">
        <v>226</v>
      </c>
      <c r="HZC269" s="75">
        <v>3252</v>
      </c>
      <c r="HZD269" s="75" t="s">
        <v>226</v>
      </c>
      <c r="HZE269" s="75">
        <v>3252</v>
      </c>
      <c r="HZF269" s="75" t="s">
        <v>226</v>
      </c>
      <c r="HZG269" s="75">
        <v>3252</v>
      </c>
      <c r="HZH269" s="75" t="s">
        <v>226</v>
      </c>
      <c r="HZI269" s="75">
        <v>3252</v>
      </c>
      <c r="HZJ269" s="75" t="s">
        <v>226</v>
      </c>
      <c r="HZK269" s="75">
        <v>3252</v>
      </c>
      <c r="HZL269" s="75" t="s">
        <v>226</v>
      </c>
      <c r="HZM269" s="75">
        <v>3252</v>
      </c>
      <c r="HZN269" s="75" t="s">
        <v>226</v>
      </c>
      <c r="HZO269" s="75">
        <v>3252</v>
      </c>
      <c r="HZP269" s="75" t="s">
        <v>226</v>
      </c>
      <c r="HZQ269" s="75">
        <v>3252</v>
      </c>
      <c r="HZR269" s="75" t="s">
        <v>226</v>
      </c>
      <c r="HZS269" s="75">
        <v>3252</v>
      </c>
      <c r="HZT269" s="75" t="s">
        <v>226</v>
      </c>
      <c r="HZU269" s="75">
        <v>3252</v>
      </c>
      <c r="HZV269" s="75" t="s">
        <v>226</v>
      </c>
      <c r="HZW269" s="75">
        <v>3252</v>
      </c>
      <c r="HZX269" s="75" t="s">
        <v>226</v>
      </c>
      <c r="HZY269" s="75">
        <v>3252</v>
      </c>
      <c r="HZZ269" s="75" t="s">
        <v>226</v>
      </c>
      <c r="IAA269" s="75">
        <v>3252</v>
      </c>
      <c r="IAB269" s="75" t="s">
        <v>226</v>
      </c>
      <c r="IAC269" s="75">
        <v>3252</v>
      </c>
      <c r="IAD269" s="75" t="s">
        <v>226</v>
      </c>
      <c r="IAE269" s="75">
        <v>3252</v>
      </c>
      <c r="IAF269" s="75" t="s">
        <v>226</v>
      </c>
      <c r="IAG269" s="75">
        <v>3252</v>
      </c>
      <c r="IAH269" s="75" t="s">
        <v>226</v>
      </c>
      <c r="IAI269" s="75">
        <v>3252</v>
      </c>
      <c r="IAJ269" s="75" t="s">
        <v>226</v>
      </c>
      <c r="IAK269" s="75">
        <v>3252</v>
      </c>
      <c r="IAL269" s="75" t="s">
        <v>226</v>
      </c>
      <c r="IAM269" s="75">
        <v>3252</v>
      </c>
      <c r="IAN269" s="75" t="s">
        <v>226</v>
      </c>
      <c r="IAO269" s="75">
        <v>3252</v>
      </c>
      <c r="IAP269" s="75" t="s">
        <v>226</v>
      </c>
      <c r="IAQ269" s="75">
        <v>3252</v>
      </c>
      <c r="IAR269" s="75" t="s">
        <v>226</v>
      </c>
      <c r="IAS269" s="75">
        <v>3252</v>
      </c>
      <c r="IAT269" s="75" t="s">
        <v>226</v>
      </c>
      <c r="IAU269" s="75">
        <v>3252</v>
      </c>
      <c r="IAV269" s="75" t="s">
        <v>226</v>
      </c>
      <c r="IAW269" s="75">
        <v>3252</v>
      </c>
      <c r="IAX269" s="75" t="s">
        <v>226</v>
      </c>
      <c r="IAY269" s="75">
        <v>3252</v>
      </c>
      <c r="IAZ269" s="75" t="s">
        <v>226</v>
      </c>
      <c r="IBA269" s="75">
        <v>3252</v>
      </c>
      <c r="IBB269" s="75" t="s">
        <v>226</v>
      </c>
      <c r="IBC269" s="75">
        <v>3252</v>
      </c>
      <c r="IBD269" s="75" t="s">
        <v>226</v>
      </c>
      <c r="IBE269" s="75">
        <v>3252</v>
      </c>
      <c r="IBF269" s="75" t="s">
        <v>226</v>
      </c>
      <c r="IBG269" s="75">
        <v>3252</v>
      </c>
      <c r="IBH269" s="75" t="s">
        <v>226</v>
      </c>
      <c r="IBI269" s="75">
        <v>3252</v>
      </c>
      <c r="IBJ269" s="75" t="s">
        <v>226</v>
      </c>
      <c r="IBK269" s="75">
        <v>3252</v>
      </c>
      <c r="IBL269" s="75" t="s">
        <v>226</v>
      </c>
      <c r="IBM269" s="75">
        <v>3252</v>
      </c>
      <c r="IBN269" s="75" t="s">
        <v>226</v>
      </c>
      <c r="IBO269" s="75">
        <v>3252</v>
      </c>
      <c r="IBP269" s="75" t="s">
        <v>226</v>
      </c>
      <c r="IBQ269" s="75">
        <v>3252</v>
      </c>
      <c r="IBR269" s="75" t="s">
        <v>226</v>
      </c>
      <c r="IBS269" s="75">
        <v>3252</v>
      </c>
      <c r="IBT269" s="75" t="s">
        <v>226</v>
      </c>
      <c r="IBU269" s="75">
        <v>3252</v>
      </c>
      <c r="IBV269" s="75" t="s">
        <v>226</v>
      </c>
      <c r="IBW269" s="75">
        <v>3252</v>
      </c>
      <c r="IBX269" s="75" t="s">
        <v>226</v>
      </c>
      <c r="IBY269" s="75">
        <v>3252</v>
      </c>
      <c r="IBZ269" s="75" t="s">
        <v>226</v>
      </c>
      <c r="ICA269" s="75">
        <v>3252</v>
      </c>
      <c r="ICB269" s="75" t="s">
        <v>226</v>
      </c>
      <c r="ICC269" s="75">
        <v>3252</v>
      </c>
      <c r="ICD269" s="75" t="s">
        <v>226</v>
      </c>
      <c r="ICE269" s="75">
        <v>3252</v>
      </c>
      <c r="ICF269" s="75" t="s">
        <v>226</v>
      </c>
      <c r="ICG269" s="75">
        <v>3252</v>
      </c>
      <c r="ICH269" s="75" t="s">
        <v>226</v>
      </c>
      <c r="ICI269" s="75">
        <v>3252</v>
      </c>
      <c r="ICJ269" s="75" t="s">
        <v>226</v>
      </c>
      <c r="ICK269" s="75">
        <v>3252</v>
      </c>
      <c r="ICL269" s="75" t="s">
        <v>226</v>
      </c>
      <c r="ICM269" s="75">
        <v>3252</v>
      </c>
      <c r="ICN269" s="75" t="s">
        <v>226</v>
      </c>
      <c r="ICO269" s="75">
        <v>3252</v>
      </c>
      <c r="ICP269" s="75" t="s">
        <v>226</v>
      </c>
      <c r="ICQ269" s="75">
        <v>3252</v>
      </c>
      <c r="ICR269" s="75" t="s">
        <v>226</v>
      </c>
      <c r="ICS269" s="75">
        <v>3252</v>
      </c>
      <c r="ICT269" s="75" t="s">
        <v>226</v>
      </c>
      <c r="ICU269" s="75">
        <v>3252</v>
      </c>
      <c r="ICV269" s="75" t="s">
        <v>226</v>
      </c>
      <c r="ICW269" s="75">
        <v>3252</v>
      </c>
      <c r="ICX269" s="75" t="s">
        <v>226</v>
      </c>
      <c r="ICY269" s="75">
        <v>3252</v>
      </c>
      <c r="ICZ269" s="75" t="s">
        <v>226</v>
      </c>
      <c r="IDA269" s="75">
        <v>3252</v>
      </c>
      <c r="IDB269" s="75" t="s">
        <v>226</v>
      </c>
      <c r="IDC269" s="75">
        <v>3252</v>
      </c>
      <c r="IDD269" s="75" t="s">
        <v>226</v>
      </c>
      <c r="IDE269" s="75">
        <v>3252</v>
      </c>
      <c r="IDF269" s="75" t="s">
        <v>226</v>
      </c>
      <c r="IDG269" s="75">
        <v>3252</v>
      </c>
      <c r="IDH269" s="75" t="s">
        <v>226</v>
      </c>
      <c r="IDI269" s="75">
        <v>3252</v>
      </c>
      <c r="IDJ269" s="75" t="s">
        <v>226</v>
      </c>
      <c r="IDK269" s="75">
        <v>3252</v>
      </c>
      <c r="IDL269" s="75" t="s">
        <v>226</v>
      </c>
      <c r="IDM269" s="75">
        <v>3252</v>
      </c>
      <c r="IDN269" s="75" t="s">
        <v>226</v>
      </c>
      <c r="IDO269" s="75">
        <v>3252</v>
      </c>
      <c r="IDP269" s="75" t="s">
        <v>226</v>
      </c>
      <c r="IDQ269" s="75">
        <v>3252</v>
      </c>
      <c r="IDR269" s="75" t="s">
        <v>226</v>
      </c>
      <c r="IDS269" s="75">
        <v>3252</v>
      </c>
      <c r="IDT269" s="75" t="s">
        <v>226</v>
      </c>
      <c r="IDU269" s="75">
        <v>3252</v>
      </c>
      <c r="IDV269" s="75" t="s">
        <v>226</v>
      </c>
      <c r="IDW269" s="75">
        <v>3252</v>
      </c>
      <c r="IDX269" s="75" t="s">
        <v>226</v>
      </c>
      <c r="IDY269" s="75">
        <v>3252</v>
      </c>
      <c r="IDZ269" s="75" t="s">
        <v>226</v>
      </c>
      <c r="IEA269" s="75">
        <v>3252</v>
      </c>
      <c r="IEB269" s="75" t="s">
        <v>226</v>
      </c>
      <c r="IEC269" s="75">
        <v>3252</v>
      </c>
      <c r="IED269" s="75" t="s">
        <v>226</v>
      </c>
      <c r="IEE269" s="75">
        <v>3252</v>
      </c>
      <c r="IEF269" s="75" t="s">
        <v>226</v>
      </c>
      <c r="IEG269" s="75">
        <v>3252</v>
      </c>
      <c r="IEH269" s="75" t="s">
        <v>226</v>
      </c>
      <c r="IEI269" s="75">
        <v>3252</v>
      </c>
      <c r="IEJ269" s="75" t="s">
        <v>226</v>
      </c>
      <c r="IEK269" s="75">
        <v>3252</v>
      </c>
      <c r="IEL269" s="75" t="s">
        <v>226</v>
      </c>
      <c r="IEM269" s="75">
        <v>3252</v>
      </c>
      <c r="IEN269" s="75" t="s">
        <v>226</v>
      </c>
      <c r="IEO269" s="75">
        <v>3252</v>
      </c>
      <c r="IEP269" s="75" t="s">
        <v>226</v>
      </c>
      <c r="IEQ269" s="75">
        <v>3252</v>
      </c>
      <c r="IER269" s="75" t="s">
        <v>226</v>
      </c>
      <c r="IES269" s="75">
        <v>3252</v>
      </c>
      <c r="IET269" s="75" t="s">
        <v>226</v>
      </c>
      <c r="IEU269" s="75">
        <v>3252</v>
      </c>
      <c r="IEV269" s="75" t="s">
        <v>226</v>
      </c>
      <c r="IEW269" s="75">
        <v>3252</v>
      </c>
      <c r="IEX269" s="75" t="s">
        <v>226</v>
      </c>
      <c r="IEY269" s="75">
        <v>3252</v>
      </c>
      <c r="IEZ269" s="75" t="s">
        <v>226</v>
      </c>
      <c r="IFA269" s="75">
        <v>3252</v>
      </c>
      <c r="IFB269" s="75" t="s">
        <v>226</v>
      </c>
      <c r="IFC269" s="75">
        <v>3252</v>
      </c>
      <c r="IFD269" s="75" t="s">
        <v>226</v>
      </c>
      <c r="IFE269" s="75">
        <v>3252</v>
      </c>
      <c r="IFF269" s="75" t="s">
        <v>226</v>
      </c>
      <c r="IFG269" s="75">
        <v>3252</v>
      </c>
      <c r="IFH269" s="75" t="s">
        <v>226</v>
      </c>
      <c r="IFI269" s="75">
        <v>3252</v>
      </c>
      <c r="IFJ269" s="75" t="s">
        <v>226</v>
      </c>
      <c r="IFK269" s="75">
        <v>3252</v>
      </c>
      <c r="IFL269" s="75" t="s">
        <v>226</v>
      </c>
      <c r="IFM269" s="75">
        <v>3252</v>
      </c>
      <c r="IFN269" s="75" t="s">
        <v>226</v>
      </c>
      <c r="IFO269" s="75">
        <v>3252</v>
      </c>
      <c r="IFP269" s="75" t="s">
        <v>226</v>
      </c>
      <c r="IFQ269" s="75">
        <v>3252</v>
      </c>
      <c r="IFR269" s="75" t="s">
        <v>226</v>
      </c>
      <c r="IFS269" s="75">
        <v>3252</v>
      </c>
      <c r="IFT269" s="75" t="s">
        <v>226</v>
      </c>
      <c r="IFU269" s="75">
        <v>3252</v>
      </c>
      <c r="IFV269" s="75" t="s">
        <v>226</v>
      </c>
      <c r="IFW269" s="75">
        <v>3252</v>
      </c>
      <c r="IFX269" s="75" t="s">
        <v>226</v>
      </c>
      <c r="IFY269" s="75">
        <v>3252</v>
      </c>
      <c r="IFZ269" s="75" t="s">
        <v>226</v>
      </c>
      <c r="IGA269" s="75">
        <v>3252</v>
      </c>
      <c r="IGB269" s="75" t="s">
        <v>226</v>
      </c>
      <c r="IGC269" s="75">
        <v>3252</v>
      </c>
      <c r="IGD269" s="75" t="s">
        <v>226</v>
      </c>
      <c r="IGE269" s="75">
        <v>3252</v>
      </c>
      <c r="IGF269" s="75" t="s">
        <v>226</v>
      </c>
      <c r="IGG269" s="75">
        <v>3252</v>
      </c>
      <c r="IGH269" s="75" t="s">
        <v>226</v>
      </c>
      <c r="IGI269" s="75">
        <v>3252</v>
      </c>
      <c r="IGJ269" s="75" t="s">
        <v>226</v>
      </c>
      <c r="IGK269" s="75">
        <v>3252</v>
      </c>
      <c r="IGL269" s="75" t="s">
        <v>226</v>
      </c>
      <c r="IGM269" s="75">
        <v>3252</v>
      </c>
      <c r="IGN269" s="75" t="s">
        <v>226</v>
      </c>
      <c r="IGO269" s="75">
        <v>3252</v>
      </c>
      <c r="IGP269" s="75" t="s">
        <v>226</v>
      </c>
      <c r="IGQ269" s="75">
        <v>3252</v>
      </c>
      <c r="IGR269" s="75" t="s">
        <v>226</v>
      </c>
      <c r="IGS269" s="75">
        <v>3252</v>
      </c>
      <c r="IGT269" s="75" t="s">
        <v>226</v>
      </c>
      <c r="IGU269" s="75">
        <v>3252</v>
      </c>
      <c r="IGV269" s="75" t="s">
        <v>226</v>
      </c>
      <c r="IGW269" s="75">
        <v>3252</v>
      </c>
      <c r="IGX269" s="75" t="s">
        <v>226</v>
      </c>
      <c r="IGY269" s="75">
        <v>3252</v>
      </c>
      <c r="IGZ269" s="75" t="s">
        <v>226</v>
      </c>
      <c r="IHA269" s="75">
        <v>3252</v>
      </c>
      <c r="IHB269" s="75" t="s">
        <v>226</v>
      </c>
      <c r="IHC269" s="75">
        <v>3252</v>
      </c>
      <c r="IHD269" s="75" t="s">
        <v>226</v>
      </c>
      <c r="IHE269" s="75">
        <v>3252</v>
      </c>
      <c r="IHF269" s="75" t="s">
        <v>226</v>
      </c>
      <c r="IHG269" s="75">
        <v>3252</v>
      </c>
      <c r="IHH269" s="75" t="s">
        <v>226</v>
      </c>
      <c r="IHI269" s="75">
        <v>3252</v>
      </c>
      <c r="IHJ269" s="75" t="s">
        <v>226</v>
      </c>
      <c r="IHK269" s="75">
        <v>3252</v>
      </c>
      <c r="IHL269" s="75" t="s">
        <v>226</v>
      </c>
      <c r="IHM269" s="75">
        <v>3252</v>
      </c>
      <c r="IHN269" s="75" t="s">
        <v>226</v>
      </c>
      <c r="IHO269" s="75">
        <v>3252</v>
      </c>
      <c r="IHP269" s="75" t="s">
        <v>226</v>
      </c>
      <c r="IHQ269" s="75">
        <v>3252</v>
      </c>
      <c r="IHR269" s="75" t="s">
        <v>226</v>
      </c>
      <c r="IHS269" s="75">
        <v>3252</v>
      </c>
      <c r="IHT269" s="75" t="s">
        <v>226</v>
      </c>
      <c r="IHU269" s="75">
        <v>3252</v>
      </c>
      <c r="IHV269" s="75" t="s">
        <v>226</v>
      </c>
      <c r="IHW269" s="75">
        <v>3252</v>
      </c>
      <c r="IHX269" s="75" t="s">
        <v>226</v>
      </c>
      <c r="IHY269" s="75">
        <v>3252</v>
      </c>
      <c r="IHZ269" s="75" t="s">
        <v>226</v>
      </c>
      <c r="IIA269" s="75">
        <v>3252</v>
      </c>
      <c r="IIB269" s="75" t="s">
        <v>226</v>
      </c>
      <c r="IIC269" s="75">
        <v>3252</v>
      </c>
      <c r="IID269" s="75" t="s">
        <v>226</v>
      </c>
      <c r="IIE269" s="75">
        <v>3252</v>
      </c>
      <c r="IIF269" s="75" t="s">
        <v>226</v>
      </c>
      <c r="IIG269" s="75">
        <v>3252</v>
      </c>
      <c r="IIH269" s="75" t="s">
        <v>226</v>
      </c>
      <c r="III269" s="75">
        <v>3252</v>
      </c>
      <c r="IIJ269" s="75" t="s">
        <v>226</v>
      </c>
      <c r="IIK269" s="75">
        <v>3252</v>
      </c>
      <c r="IIL269" s="75" t="s">
        <v>226</v>
      </c>
      <c r="IIM269" s="75">
        <v>3252</v>
      </c>
      <c r="IIN269" s="75" t="s">
        <v>226</v>
      </c>
      <c r="IIO269" s="75">
        <v>3252</v>
      </c>
      <c r="IIP269" s="75" t="s">
        <v>226</v>
      </c>
      <c r="IIQ269" s="75">
        <v>3252</v>
      </c>
      <c r="IIR269" s="75" t="s">
        <v>226</v>
      </c>
      <c r="IIS269" s="75">
        <v>3252</v>
      </c>
      <c r="IIT269" s="75" t="s">
        <v>226</v>
      </c>
      <c r="IIU269" s="75">
        <v>3252</v>
      </c>
      <c r="IIV269" s="75" t="s">
        <v>226</v>
      </c>
      <c r="IIW269" s="75">
        <v>3252</v>
      </c>
      <c r="IIX269" s="75" t="s">
        <v>226</v>
      </c>
      <c r="IIY269" s="75">
        <v>3252</v>
      </c>
      <c r="IIZ269" s="75" t="s">
        <v>226</v>
      </c>
      <c r="IJA269" s="75">
        <v>3252</v>
      </c>
      <c r="IJB269" s="75" t="s">
        <v>226</v>
      </c>
      <c r="IJC269" s="75">
        <v>3252</v>
      </c>
      <c r="IJD269" s="75" t="s">
        <v>226</v>
      </c>
      <c r="IJE269" s="75">
        <v>3252</v>
      </c>
      <c r="IJF269" s="75" t="s">
        <v>226</v>
      </c>
      <c r="IJG269" s="75">
        <v>3252</v>
      </c>
      <c r="IJH269" s="75" t="s">
        <v>226</v>
      </c>
      <c r="IJI269" s="75">
        <v>3252</v>
      </c>
      <c r="IJJ269" s="75" t="s">
        <v>226</v>
      </c>
      <c r="IJK269" s="75">
        <v>3252</v>
      </c>
      <c r="IJL269" s="75" t="s">
        <v>226</v>
      </c>
      <c r="IJM269" s="75">
        <v>3252</v>
      </c>
      <c r="IJN269" s="75" t="s">
        <v>226</v>
      </c>
      <c r="IJO269" s="75">
        <v>3252</v>
      </c>
      <c r="IJP269" s="75" t="s">
        <v>226</v>
      </c>
      <c r="IJQ269" s="75">
        <v>3252</v>
      </c>
      <c r="IJR269" s="75" t="s">
        <v>226</v>
      </c>
      <c r="IJS269" s="75">
        <v>3252</v>
      </c>
      <c r="IJT269" s="75" t="s">
        <v>226</v>
      </c>
      <c r="IJU269" s="75">
        <v>3252</v>
      </c>
      <c r="IJV269" s="75" t="s">
        <v>226</v>
      </c>
      <c r="IJW269" s="75">
        <v>3252</v>
      </c>
      <c r="IJX269" s="75" t="s">
        <v>226</v>
      </c>
      <c r="IJY269" s="75">
        <v>3252</v>
      </c>
      <c r="IJZ269" s="75" t="s">
        <v>226</v>
      </c>
      <c r="IKA269" s="75">
        <v>3252</v>
      </c>
      <c r="IKB269" s="75" t="s">
        <v>226</v>
      </c>
      <c r="IKC269" s="75">
        <v>3252</v>
      </c>
      <c r="IKD269" s="75" t="s">
        <v>226</v>
      </c>
      <c r="IKE269" s="75">
        <v>3252</v>
      </c>
      <c r="IKF269" s="75" t="s">
        <v>226</v>
      </c>
      <c r="IKG269" s="75">
        <v>3252</v>
      </c>
      <c r="IKH269" s="75" t="s">
        <v>226</v>
      </c>
      <c r="IKI269" s="75">
        <v>3252</v>
      </c>
      <c r="IKJ269" s="75" t="s">
        <v>226</v>
      </c>
      <c r="IKK269" s="75">
        <v>3252</v>
      </c>
      <c r="IKL269" s="75" t="s">
        <v>226</v>
      </c>
      <c r="IKM269" s="75">
        <v>3252</v>
      </c>
      <c r="IKN269" s="75" t="s">
        <v>226</v>
      </c>
      <c r="IKO269" s="75">
        <v>3252</v>
      </c>
      <c r="IKP269" s="75" t="s">
        <v>226</v>
      </c>
      <c r="IKQ269" s="75">
        <v>3252</v>
      </c>
      <c r="IKR269" s="75" t="s">
        <v>226</v>
      </c>
      <c r="IKS269" s="75">
        <v>3252</v>
      </c>
      <c r="IKT269" s="75" t="s">
        <v>226</v>
      </c>
      <c r="IKU269" s="75">
        <v>3252</v>
      </c>
      <c r="IKV269" s="75" t="s">
        <v>226</v>
      </c>
      <c r="IKW269" s="75">
        <v>3252</v>
      </c>
      <c r="IKX269" s="75" t="s">
        <v>226</v>
      </c>
      <c r="IKY269" s="75">
        <v>3252</v>
      </c>
      <c r="IKZ269" s="75" t="s">
        <v>226</v>
      </c>
      <c r="ILA269" s="75">
        <v>3252</v>
      </c>
      <c r="ILB269" s="75" t="s">
        <v>226</v>
      </c>
      <c r="ILC269" s="75">
        <v>3252</v>
      </c>
      <c r="ILD269" s="75" t="s">
        <v>226</v>
      </c>
      <c r="ILE269" s="75">
        <v>3252</v>
      </c>
      <c r="ILF269" s="75" t="s">
        <v>226</v>
      </c>
      <c r="ILG269" s="75">
        <v>3252</v>
      </c>
      <c r="ILH269" s="75" t="s">
        <v>226</v>
      </c>
      <c r="ILI269" s="75">
        <v>3252</v>
      </c>
      <c r="ILJ269" s="75" t="s">
        <v>226</v>
      </c>
      <c r="ILK269" s="75">
        <v>3252</v>
      </c>
      <c r="ILL269" s="75" t="s">
        <v>226</v>
      </c>
      <c r="ILM269" s="75">
        <v>3252</v>
      </c>
      <c r="ILN269" s="75" t="s">
        <v>226</v>
      </c>
      <c r="ILO269" s="75">
        <v>3252</v>
      </c>
      <c r="ILP269" s="75" t="s">
        <v>226</v>
      </c>
      <c r="ILQ269" s="75">
        <v>3252</v>
      </c>
      <c r="ILR269" s="75" t="s">
        <v>226</v>
      </c>
      <c r="ILS269" s="75">
        <v>3252</v>
      </c>
      <c r="ILT269" s="75" t="s">
        <v>226</v>
      </c>
      <c r="ILU269" s="75">
        <v>3252</v>
      </c>
      <c r="ILV269" s="75" t="s">
        <v>226</v>
      </c>
      <c r="ILW269" s="75">
        <v>3252</v>
      </c>
      <c r="ILX269" s="75" t="s">
        <v>226</v>
      </c>
      <c r="ILY269" s="75">
        <v>3252</v>
      </c>
      <c r="ILZ269" s="75" t="s">
        <v>226</v>
      </c>
      <c r="IMA269" s="75">
        <v>3252</v>
      </c>
      <c r="IMB269" s="75" t="s">
        <v>226</v>
      </c>
      <c r="IMC269" s="75">
        <v>3252</v>
      </c>
      <c r="IMD269" s="75" t="s">
        <v>226</v>
      </c>
      <c r="IME269" s="75">
        <v>3252</v>
      </c>
      <c r="IMF269" s="75" t="s">
        <v>226</v>
      </c>
      <c r="IMG269" s="75">
        <v>3252</v>
      </c>
      <c r="IMH269" s="75" t="s">
        <v>226</v>
      </c>
      <c r="IMI269" s="75">
        <v>3252</v>
      </c>
      <c r="IMJ269" s="75" t="s">
        <v>226</v>
      </c>
      <c r="IMK269" s="75">
        <v>3252</v>
      </c>
      <c r="IML269" s="75" t="s">
        <v>226</v>
      </c>
      <c r="IMM269" s="75">
        <v>3252</v>
      </c>
      <c r="IMN269" s="75" t="s">
        <v>226</v>
      </c>
      <c r="IMO269" s="75">
        <v>3252</v>
      </c>
      <c r="IMP269" s="75" t="s">
        <v>226</v>
      </c>
      <c r="IMQ269" s="75">
        <v>3252</v>
      </c>
      <c r="IMR269" s="75" t="s">
        <v>226</v>
      </c>
      <c r="IMS269" s="75">
        <v>3252</v>
      </c>
      <c r="IMT269" s="75" t="s">
        <v>226</v>
      </c>
      <c r="IMU269" s="75">
        <v>3252</v>
      </c>
      <c r="IMV269" s="75" t="s">
        <v>226</v>
      </c>
      <c r="IMW269" s="75">
        <v>3252</v>
      </c>
      <c r="IMX269" s="75" t="s">
        <v>226</v>
      </c>
      <c r="IMY269" s="75">
        <v>3252</v>
      </c>
      <c r="IMZ269" s="75" t="s">
        <v>226</v>
      </c>
      <c r="INA269" s="75">
        <v>3252</v>
      </c>
      <c r="INB269" s="75" t="s">
        <v>226</v>
      </c>
      <c r="INC269" s="75">
        <v>3252</v>
      </c>
      <c r="IND269" s="75" t="s">
        <v>226</v>
      </c>
      <c r="INE269" s="75">
        <v>3252</v>
      </c>
      <c r="INF269" s="75" t="s">
        <v>226</v>
      </c>
      <c r="ING269" s="75">
        <v>3252</v>
      </c>
      <c r="INH269" s="75" t="s">
        <v>226</v>
      </c>
      <c r="INI269" s="75">
        <v>3252</v>
      </c>
      <c r="INJ269" s="75" t="s">
        <v>226</v>
      </c>
      <c r="INK269" s="75">
        <v>3252</v>
      </c>
      <c r="INL269" s="75" t="s">
        <v>226</v>
      </c>
      <c r="INM269" s="75">
        <v>3252</v>
      </c>
      <c r="INN269" s="75" t="s">
        <v>226</v>
      </c>
      <c r="INO269" s="75">
        <v>3252</v>
      </c>
      <c r="INP269" s="75" t="s">
        <v>226</v>
      </c>
      <c r="INQ269" s="75">
        <v>3252</v>
      </c>
      <c r="INR269" s="75" t="s">
        <v>226</v>
      </c>
      <c r="INS269" s="75">
        <v>3252</v>
      </c>
      <c r="INT269" s="75" t="s">
        <v>226</v>
      </c>
      <c r="INU269" s="75">
        <v>3252</v>
      </c>
      <c r="INV269" s="75" t="s">
        <v>226</v>
      </c>
      <c r="INW269" s="75">
        <v>3252</v>
      </c>
      <c r="INX269" s="75" t="s">
        <v>226</v>
      </c>
      <c r="INY269" s="75">
        <v>3252</v>
      </c>
      <c r="INZ269" s="75" t="s">
        <v>226</v>
      </c>
      <c r="IOA269" s="75">
        <v>3252</v>
      </c>
      <c r="IOB269" s="75" t="s">
        <v>226</v>
      </c>
      <c r="IOC269" s="75">
        <v>3252</v>
      </c>
      <c r="IOD269" s="75" t="s">
        <v>226</v>
      </c>
      <c r="IOE269" s="75">
        <v>3252</v>
      </c>
      <c r="IOF269" s="75" t="s">
        <v>226</v>
      </c>
      <c r="IOG269" s="75">
        <v>3252</v>
      </c>
      <c r="IOH269" s="75" t="s">
        <v>226</v>
      </c>
      <c r="IOI269" s="75">
        <v>3252</v>
      </c>
      <c r="IOJ269" s="75" t="s">
        <v>226</v>
      </c>
      <c r="IOK269" s="75">
        <v>3252</v>
      </c>
      <c r="IOL269" s="75" t="s">
        <v>226</v>
      </c>
      <c r="IOM269" s="75">
        <v>3252</v>
      </c>
      <c r="ION269" s="75" t="s">
        <v>226</v>
      </c>
      <c r="IOO269" s="75">
        <v>3252</v>
      </c>
      <c r="IOP269" s="75" t="s">
        <v>226</v>
      </c>
      <c r="IOQ269" s="75">
        <v>3252</v>
      </c>
      <c r="IOR269" s="75" t="s">
        <v>226</v>
      </c>
      <c r="IOS269" s="75">
        <v>3252</v>
      </c>
      <c r="IOT269" s="75" t="s">
        <v>226</v>
      </c>
      <c r="IOU269" s="75">
        <v>3252</v>
      </c>
      <c r="IOV269" s="75" t="s">
        <v>226</v>
      </c>
      <c r="IOW269" s="75">
        <v>3252</v>
      </c>
      <c r="IOX269" s="75" t="s">
        <v>226</v>
      </c>
      <c r="IOY269" s="75">
        <v>3252</v>
      </c>
      <c r="IOZ269" s="75" t="s">
        <v>226</v>
      </c>
      <c r="IPA269" s="75">
        <v>3252</v>
      </c>
      <c r="IPB269" s="75" t="s">
        <v>226</v>
      </c>
      <c r="IPC269" s="75">
        <v>3252</v>
      </c>
      <c r="IPD269" s="75" t="s">
        <v>226</v>
      </c>
      <c r="IPE269" s="75">
        <v>3252</v>
      </c>
      <c r="IPF269" s="75" t="s">
        <v>226</v>
      </c>
      <c r="IPG269" s="75">
        <v>3252</v>
      </c>
      <c r="IPH269" s="75" t="s">
        <v>226</v>
      </c>
      <c r="IPI269" s="75">
        <v>3252</v>
      </c>
      <c r="IPJ269" s="75" t="s">
        <v>226</v>
      </c>
      <c r="IPK269" s="75">
        <v>3252</v>
      </c>
      <c r="IPL269" s="75" t="s">
        <v>226</v>
      </c>
      <c r="IPM269" s="75">
        <v>3252</v>
      </c>
      <c r="IPN269" s="75" t="s">
        <v>226</v>
      </c>
      <c r="IPO269" s="75">
        <v>3252</v>
      </c>
      <c r="IPP269" s="75" t="s">
        <v>226</v>
      </c>
      <c r="IPQ269" s="75">
        <v>3252</v>
      </c>
      <c r="IPR269" s="75" t="s">
        <v>226</v>
      </c>
      <c r="IPS269" s="75">
        <v>3252</v>
      </c>
      <c r="IPT269" s="75" t="s">
        <v>226</v>
      </c>
      <c r="IPU269" s="75">
        <v>3252</v>
      </c>
      <c r="IPV269" s="75" t="s">
        <v>226</v>
      </c>
      <c r="IPW269" s="75">
        <v>3252</v>
      </c>
      <c r="IPX269" s="75" t="s">
        <v>226</v>
      </c>
      <c r="IPY269" s="75">
        <v>3252</v>
      </c>
      <c r="IPZ269" s="75" t="s">
        <v>226</v>
      </c>
      <c r="IQA269" s="75">
        <v>3252</v>
      </c>
      <c r="IQB269" s="75" t="s">
        <v>226</v>
      </c>
      <c r="IQC269" s="75">
        <v>3252</v>
      </c>
      <c r="IQD269" s="75" t="s">
        <v>226</v>
      </c>
      <c r="IQE269" s="75">
        <v>3252</v>
      </c>
      <c r="IQF269" s="75" t="s">
        <v>226</v>
      </c>
      <c r="IQG269" s="75">
        <v>3252</v>
      </c>
      <c r="IQH269" s="75" t="s">
        <v>226</v>
      </c>
      <c r="IQI269" s="75">
        <v>3252</v>
      </c>
      <c r="IQJ269" s="75" t="s">
        <v>226</v>
      </c>
      <c r="IQK269" s="75">
        <v>3252</v>
      </c>
      <c r="IQL269" s="75" t="s">
        <v>226</v>
      </c>
      <c r="IQM269" s="75">
        <v>3252</v>
      </c>
      <c r="IQN269" s="75" t="s">
        <v>226</v>
      </c>
      <c r="IQO269" s="75">
        <v>3252</v>
      </c>
      <c r="IQP269" s="75" t="s">
        <v>226</v>
      </c>
      <c r="IQQ269" s="75">
        <v>3252</v>
      </c>
      <c r="IQR269" s="75" t="s">
        <v>226</v>
      </c>
      <c r="IQS269" s="75">
        <v>3252</v>
      </c>
      <c r="IQT269" s="75" t="s">
        <v>226</v>
      </c>
      <c r="IQU269" s="75">
        <v>3252</v>
      </c>
      <c r="IQV269" s="75" t="s">
        <v>226</v>
      </c>
      <c r="IQW269" s="75">
        <v>3252</v>
      </c>
      <c r="IQX269" s="75" t="s">
        <v>226</v>
      </c>
      <c r="IQY269" s="75">
        <v>3252</v>
      </c>
      <c r="IQZ269" s="75" t="s">
        <v>226</v>
      </c>
      <c r="IRA269" s="75">
        <v>3252</v>
      </c>
      <c r="IRB269" s="75" t="s">
        <v>226</v>
      </c>
      <c r="IRC269" s="75">
        <v>3252</v>
      </c>
      <c r="IRD269" s="75" t="s">
        <v>226</v>
      </c>
      <c r="IRE269" s="75">
        <v>3252</v>
      </c>
      <c r="IRF269" s="75" t="s">
        <v>226</v>
      </c>
      <c r="IRG269" s="75">
        <v>3252</v>
      </c>
      <c r="IRH269" s="75" t="s">
        <v>226</v>
      </c>
      <c r="IRI269" s="75">
        <v>3252</v>
      </c>
      <c r="IRJ269" s="75" t="s">
        <v>226</v>
      </c>
      <c r="IRK269" s="75">
        <v>3252</v>
      </c>
      <c r="IRL269" s="75" t="s">
        <v>226</v>
      </c>
      <c r="IRM269" s="75">
        <v>3252</v>
      </c>
      <c r="IRN269" s="75" t="s">
        <v>226</v>
      </c>
      <c r="IRO269" s="75">
        <v>3252</v>
      </c>
      <c r="IRP269" s="75" t="s">
        <v>226</v>
      </c>
      <c r="IRQ269" s="75">
        <v>3252</v>
      </c>
      <c r="IRR269" s="75" t="s">
        <v>226</v>
      </c>
      <c r="IRS269" s="75">
        <v>3252</v>
      </c>
      <c r="IRT269" s="75" t="s">
        <v>226</v>
      </c>
      <c r="IRU269" s="75">
        <v>3252</v>
      </c>
      <c r="IRV269" s="75" t="s">
        <v>226</v>
      </c>
      <c r="IRW269" s="75">
        <v>3252</v>
      </c>
      <c r="IRX269" s="75" t="s">
        <v>226</v>
      </c>
      <c r="IRY269" s="75">
        <v>3252</v>
      </c>
      <c r="IRZ269" s="75" t="s">
        <v>226</v>
      </c>
      <c r="ISA269" s="75">
        <v>3252</v>
      </c>
      <c r="ISB269" s="75" t="s">
        <v>226</v>
      </c>
      <c r="ISC269" s="75">
        <v>3252</v>
      </c>
      <c r="ISD269" s="75" t="s">
        <v>226</v>
      </c>
      <c r="ISE269" s="75">
        <v>3252</v>
      </c>
      <c r="ISF269" s="75" t="s">
        <v>226</v>
      </c>
      <c r="ISG269" s="75">
        <v>3252</v>
      </c>
      <c r="ISH269" s="75" t="s">
        <v>226</v>
      </c>
      <c r="ISI269" s="75">
        <v>3252</v>
      </c>
      <c r="ISJ269" s="75" t="s">
        <v>226</v>
      </c>
      <c r="ISK269" s="75">
        <v>3252</v>
      </c>
      <c r="ISL269" s="75" t="s">
        <v>226</v>
      </c>
      <c r="ISM269" s="75">
        <v>3252</v>
      </c>
      <c r="ISN269" s="75" t="s">
        <v>226</v>
      </c>
      <c r="ISO269" s="75">
        <v>3252</v>
      </c>
      <c r="ISP269" s="75" t="s">
        <v>226</v>
      </c>
      <c r="ISQ269" s="75">
        <v>3252</v>
      </c>
      <c r="ISR269" s="75" t="s">
        <v>226</v>
      </c>
      <c r="ISS269" s="75">
        <v>3252</v>
      </c>
      <c r="IST269" s="75" t="s">
        <v>226</v>
      </c>
      <c r="ISU269" s="75">
        <v>3252</v>
      </c>
      <c r="ISV269" s="75" t="s">
        <v>226</v>
      </c>
      <c r="ISW269" s="75">
        <v>3252</v>
      </c>
      <c r="ISX269" s="75" t="s">
        <v>226</v>
      </c>
      <c r="ISY269" s="75">
        <v>3252</v>
      </c>
      <c r="ISZ269" s="75" t="s">
        <v>226</v>
      </c>
      <c r="ITA269" s="75">
        <v>3252</v>
      </c>
      <c r="ITB269" s="75" t="s">
        <v>226</v>
      </c>
      <c r="ITC269" s="75">
        <v>3252</v>
      </c>
      <c r="ITD269" s="75" t="s">
        <v>226</v>
      </c>
      <c r="ITE269" s="75">
        <v>3252</v>
      </c>
      <c r="ITF269" s="75" t="s">
        <v>226</v>
      </c>
      <c r="ITG269" s="75">
        <v>3252</v>
      </c>
      <c r="ITH269" s="75" t="s">
        <v>226</v>
      </c>
      <c r="ITI269" s="75">
        <v>3252</v>
      </c>
      <c r="ITJ269" s="75" t="s">
        <v>226</v>
      </c>
      <c r="ITK269" s="75">
        <v>3252</v>
      </c>
      <c r="ITL269" s="75" t="s">
        <v>226</v>
      </c>
      <c r="ITM269" s="75">
        <v>3252</v>
      </c>
      <c r="ITN269" s="75" t="s">
        <v>226</v>
      </c>
      <c r="ITO269" s="75">
        <v>3252</v>
      </c>
      <c r="ITP269" s="75" t="s">
        <v>226</v>
      </c>
      <c r="ITQ269" s="75">
        <v>3252</v>
      </c>
      <c r="ITR269" s="75" t="s">
        <v>226</v>
      </c>
      <c r="ITS269" s="75">
        <v>3252</v>
      </c>
      <c r="ITT269" s="75" t="s">
        <v>226</v>
      </c>
      <c r="ITU269" s="75">
        <v>3252</v>
      </c>
      <c r="ITV269" s="75" t="s">
        <v>226</v>
      </c>
      <c r="ITW269" s="75">
        <v>3252</v>
      </c>
      <c r="ITX269" s="75" t="s">
        <v>226</v>
      </c>
      <c r="ITY269" s="75">
        <v>3252</v>
      </c>
      <c r="ITZ269" s="75" t="s">
        <v>226</v>
      </c>
      <c r="IUA269" s="75">
        <v>3252</v>
      </c>
      <c r="IUB269" s="75" t="s">
        <v>226</v>
      </c>
      <c r="IUC269" s="75">
        <v>3252</v>
      </c>
      <c r="IUD269" s="75" t="s">
        <v>226</v>
      </c>
      <c r="IUE269" s="75">
        <v>3252</v>
      </c>
      <c r="IUF269" s="75" t="s">
        <v>226</v>
      </c>
      <c r="IUG269" s="75">
        <v>3252</v>
      </c>
      <c r="IUH269" s="75" t="s">
        <v>226</v>
      </c>
      <c r="IUI269" s="75">
        <v>3252</v>
      </c>
      <c r="IUJ269" s="75" t="s">
        <v>226</v>
      </c>
      <c r="IUK269" s="75">
        <v>3252</v>
      </c>
      <c r="IUL269" s="75" t="s">
        <v>226</v>
      </c>
      <c r="IUM269" s="75">
        <v>3252</v>
      </c>
      <c r="IUN269" s="75" t="s">
        <v>226</v>
      </c>
      <c r="IUO269" s="75">
        <v>3252</v>
      </c>
      <c r="IUP269" s="75" t="s">
        <v>226</v>
      </c>
      <c r="IUQ269" s="75">
        <v>3252</v>
      </c>
      <c r="IUR269" s="75" t="s">
        <v>226</v>
      </c>
      <c r="IUS269" s="75">
        <v>3252</v>
      </c>
      <c r="IUT269" s="75" t="s">
        <v>226</v>
      </c>
      <c r="IUU269" s="75">
        <v>3252</v>
      </c>
      <c r="IUV269" s="75" t="s">
        <v>226</v>
      </c>
      <c r="IUW269" s="75">
        <v>3252</v>
      </c>
      <c r="IUX269" s="75" t="s">
        <v>226</v>
      </c>
      <c r="IUY269" s="75">
        <v>3252</v>
      </c>
      <c r="IUZ269" s="75" t="s">
        <v>226</v>
      </c>
      <c r="IVA269" s="75">
        <v>3252</v>
      </c>
      <c r="IVB269" s="75" t="s">
        <v>226</v>
      </c>
      <c r="IVC269" s="75">
        <v>3252</v>
      </c>
      <c r="IVD269" s="75" t="s">
        <v>226</v>
      </c>
      <c r="IVE269" s="75">
        <v>3252</v>
      </c>
      <c r="IVF269" s="75" t="s">
        <v>226</v>
      </c>
      <c r="IVG269" s="75">
        <v>3252</v>
      </c>
      <c r="IVH269" s="75" t="s">
        <v>226</v>
      </c>
      <c r="IVI269" s="75">
        <v>3252</v>
      </c>
      <c r="IVJ269" s="75" t="s">
        <v>226</v>
      </c>
      <c r="IVK269" s="75">
        <v>3252</v>
      </c>
      <c r="IVL269" s="75" t="s">
        <v>226</v>
      </c>
      <c r="IVM269" s="75">
        <v>3252</v>
      </c>
      <c r="IVN269" s="75" t="s">
        <v>226</v>
      </c>
      <c r="IVO269" s="75">
        <v>3252</v>
      </c>
      <c r="IVP269" s="75" t="s">
        <v>226</v>
      </c>
      <c r="IVQ269" s="75">
        <v>3252</v>
      </c>
      <c r="IVR269" s="75" t="s">
        <v>226</v>
      </c>
      <c r="IVS269" s="75">
        <v>3252</v>
      </c>
      <c r="IVT269" s="75" t="s">
        <v>226</v>
      </c>
      <c r="IVU269" s="75">
        <v>3252</v>
      </c>
      <c r="IVV269" s="75" t="s">
        <v>226</v>
      </c>
      <c r="IVW269" s="75">
        <v>3252</v>
      </c>
      <c r="IVX269" s="75" t="s">
        <v>226</v>
      </c>
      <c r="IVY269" s="75">
        <v>3252</v>
      </c>
      <c r="IVZ269" s="75" t="s">
        <v>226</v>
      </c>
      <c r="IWA269" s="75">
        <v>3252</v>
      </c>
      <c r="IWB269" s="75" t="s">
        <v>226</v>
      </c>
      <c r="IWC269" s="75">
        <v>3252</v>
      </c>
      <c r="IWD269" s="75" t="s">
        <v>226</v>
      </c>
      <c r="IWE269" s="75">
        <v>3252</v>
      </c>
      <c r="IWF269" s="75" t="s">
        <v>226</v>
      </c>
      <c r="IWG269" s="75">
        <v>3252</v>
      </c>
      <c r="IWH269" s="75" t="s">
        <v>226</v>
      </c>
      <c r="IWI269" s="75">
        <v>3252</v>
      </c>
      <c r="IWJ269" s="75" t="s">
        <v>226</v>
      </c>
      <c r="IWK269" s="75">
        <v>3252</v>
      </c>
      <c r="IWL269" s="75" t="s">
        <v>226</v>
      </c>
      <c r="IWM269" s="75">
        <v>3252</v>
      </c>
      <c r="IWN269" s="75" t="s">
        <v>226</v>
      </c>
      <c r="IWO269" s="75">
        <v>3252</v>
      </c>
      <c r="IWP269" s="75" t="s">
        <v>226</v>
      </c>
      <c r="IWQ269" s="75">
        <v>3252</v>
      </c>
      <c r="IWR269" s="75" t="s">
        <v>226</v>
      </c>
      <c r="IWS269" s="75">
        <v>3252</v>
      </c>
      <c r="IWT269" s="75" t="s">
        <v>226</v>
      </c>
      <c r="IWU269" s="75">
        <v>3252</v>
      </c>
      <c r="IWV269" s="75" t="s">
        <v>226</v>
      </c>
      <c r="IWW269" s="75">
        <v>3252</v>
      </c>
      <c r="IWX269" s="75" t="s">
        <v>226</v>
      </c>
      <c r="IWY269" s="75">
        <v>3252</v>
      </c>
      <c r="IWZ269" s="75" t="s">
        <v>226</v>
      </c>
      <c r="IXA269" s="75">
        <v>3252</v>
      </c>
      <c r="IXB269" s="75" t="s">
        <v>226</v>
      </c>
      <c r="IXC269" s="75">
        <v>3252</v>
      </c>
      <c r="IXD269" s="75" t="s">
        <v>226</v>
      </c>
      <c r="IXE269" s="75">
        <v>3252</v>
      </c>
      <c r="IXF269" s="75" t="s">
        <v>226</v>
      </c>
      <c r="IXG269" s="75">
        <v>3252</v>
      </c>
      <c r="IXH269" s="75" t="s">
        <v>226</v>
      </c>
      <c r="IXI269" s="75">
        <v>3252</v>
      </c>
      <c r="IXJ269" s="75" t="s">
        <v>226</v>
      </c>
      <c r="IXK269" s="75">
        <v>3252</v>
      </c>
      <c r="IXL269" s="75" t="s">
        <v>226</v>
      </c>
      <c r="IXM269" s="75">
        <v>3252</v>
      </c>
      <c r="IXN269" s="75" t="s">
        <v>226</v>
      </c>
      <c r="IXO269" s="75">
        <v>3252</v>
      </c>
      <c r="IXP269" s="75" t="s">
        <v>226</v>
      </c>
      <c r="IXQ269" s="75">
        <v>3252</v>
      </c>
      <c r="IXR269" s="75" t="s">
        <v>226</v>
      </c>
      <c r="IXS269" s="75">
        <v>3252</v>
      </c>
      <c r="IXT269" s="75" t="s">
        <v>226</v>
      </c>
      <c r="IXU269" s="75">
        <v>3252</v>
      </c>
      <c r="IXV269" s="75" t="s">
        <v>226</v>
      </c>
      <c r="IXW269" s="75">
        <v>3252</v>
      </c>
      <c r="IXX269" s="75" t="s">
        <v>226</v>
      </c>
      <c r="IXY269" s="75">
        <v>3252</v>
      </c>
      <c r="IXZ269" s="75" t="s">
        <v>226</v>
      </c>
      <c r="IYA269" s="75">
        <v>3252</v>
      </c>
      <c r="IYB269" s="75" t="s">
        <v>226</v>
      </c>
      <c r="IYC269" s="75">
        <v>3252</v>
      </c>
      <c r="IYD269" s="75" t="s">
        <v>226</v>
      </c>
      <c r="IYE269" s="75">
        <v>3252</v>
      </c>
      <c r="IYF269" s="75" t="s">
        <v>226</v>
      </c>
      <c r="IYG269" s="75">
        <v>3252</v>
      </c>
      <c r="IYH269" s="75" t="s">
        <v>226</v>
      </c>
      <c r="IYI269" s="75">
        <v>3252</v>
      </c>
      <c r="IYJ269" s="75" t="s">
        <v>226</v>
      </c>
      <c r="IYK269" s="75">
        <v>3252</v>
      </c>
      <c r="IYL269" s="75" t="s">
        <v>226</v>
      </c>
      <c r="IYM269" s="75">
        <v>3252</v>
      </c>
      <c r="IYN269" s="75" t="s">
        <v>226</v>
      </c>
      <c r="IYO269" s="75">
        <v>3252</v>
      </c>
      <c r="IYP269" s="75" t="s">
        <v>226</v>
      </c>
      <c r="IYQ269" s="75">
        <v>3252</v>
      </c>
      <c r="IYR269" s="75" t="s">
        <v>226</v>
      </c>
      <c r="IYS269" s="75">
        <v>3252</v>
      </c>
      <c r="IYT269" s="75" t="s">
        <v>226</v>
      </c>
      <c r="IYU269" s="75">
        <v>3252</v>
      </c>
      <c r="IYV269" s="75" t="s">
        <v>226</v>
      </c>
      <c r="IYW269" s="75">
        <v>3252</v>
      </c>
      <c r="IYX269" s="75" t="s">
        <v>226</v>
      </c>
      <c r="IYY269" s="75">
        <v>3252</v>
      </c>
      <c r="IYZ269" s="75" t="s">
        <v>226</v>
      </c>
      <c r="IZA269" s="75">
        <v>3252</v>
      </c>
      <c r="IZB269" s="75" t="s">
        <v>226</v>
      </c>
      <c r="IZC269" s="75">
        <v>3252</v>
      </c>
      <c r="IZD269" s="75" t="s">
        <v>226</v>
      </c>
      <c r="IZE269" s="75">
        <v>3252</v>
      </c>
      <c r="IZF269" s="75" t="s">
        <v>226</v>
      </c>
      <c r="IZG269" s="75">
        <v>3252</v>
      </c>
      <c r="IZH269" s="75" t="s">
        <v>226</v>
      </c>
      <c r="IZI269" s="75">
        <v>3252</v>
      </c>
      <c r="IZJ269" s="75" t="s">
        <v>226</v>
      </c>
      <c r="IZK269" s="75">
        <v>3252</v>
      </c>
      <c r="IZL269" s="75" t="s">
        <v>226</v>
      </c>
      <c r="IZM269" s="75">
        <v>3252</v>
      </c>
      <c r="IZN269" s="75" t="s">
        <v>226</v>
      </c>
      <c r="IZO269" s="75">
        <v>3252</v>
      </c>
      <c r="IZP269" s="75" t="s">
        <v>226</v>
      </c>
      <c r="IZQ269" s="75">
        <v>3252</v>
      </c>
      <c r="IZR269" s="75" t="s">
        <v>226</v>
      </c>
      <c r="IZS269" s="75">
        <v>3252</v>
      </c>
      <c r="IZT269" s="75" t="s">
        <v>226</v>
      </c>
      <c r="IZU269" s="75">
        <v>3252</v>
      </c>
      <c r="IZV269" s="75" t="s">
        <v>226</v>
      </c>
      <c r="IZW269" s="75">
        <v>3252</v>
      </c>
      <c r="IZX269" s="75" t="s">
        <v>226</v>
      </c>
      <c r="IZY269" s="75">
        <v>3252</v>
      </c>
      <c r="IZZ269" s="75" t="s">
        <v>226</v>
      </c>
      <c r="JAA269" s="75">
        <v>3252</v>
      </c>
      <c r="JAB269" s="75" t="s">
        <v>226</v>
      </c>
      <c r="JAC269" s="75">
        <v>3252</v>
      </c>
      <c r="JAD269" s="75" t="s">
        <v>226</v>
      </c>
      <c r="JAE269" s="75">
        <v>3252</v>
      </c>
      <c r="JAF269" s="75" t="s">
        <v>226</v>
      </c>
      <c r="JAG269" s="75">
        <v>3252</v>
      </c>
      <c r="JAH269" s="75" t="s">
        <v>226</v>
      </c>
      <c r="JAI269" s="75">
        <v>3252</v>
      </c>
      <c r="JAJ269" s="75" t="s">
        <v>226</v>
      </c>
      <c r="JAK269" s="75">
        <v>3252</v>
      </c>
      <c r="JAL269" s="75" t="s">
        <v>226</v>
      </c>
      <c r="JAM269" s="75">
        <v>3252</v>
      </c>
      <c r="JAN269" s="75" t="s">
        <v>226</v>
      </c>
      <c r="JAO269" s="75">
        <v>3252</v>
      </c>
      <c r="JAP269" s="75" t="s">
        <v>226</v>
      </c>
      <c r="JAQ269" s="75">
        <v>3252</v>
      </c>
      <c r="JAR269" s="75" t="s">
        <v>226</v>
      </c>
      <c r="JAS269" s="75">
        <v>3252</v>
      </c>
      <c r="JAT269" s="75" t="s">
        <v>226</v>
      </c>
      <c r="JAU269" s="75">
        <v>3252</v>
      </c>
      <c r="JAV269" s="75" t="s">
        <v>226</v>
      </c>
      <c r="JAW269" s="75">
        <v>3252</v>
      </c>
      <c r="JAX269" s="75" t="s">
        <v>226</v>
      </c>
      <c r="JAY269" s="75">
        <v>3252</v>
      </c>
      <c r="JAZ269" s="75" t="s">
        <v>226</v>
      </c>
      <c r="JBA269" s="75">
        <v>3252</v>
      </c>
      <c r="JBB269" s="75" t="s">
        <v>226</v>
      </c>
      <c r="JBC269" s="75">
        <v>3252</v>
      </c>
      <c r="JBD269" s="75" t="s">
        <v>226</v>
      </c>
      <c r="JBE269" s="75">
        <v>3252</v>
      </c>
      <c r="JBF269" s="75" t="s">
        <v>226</v>
      </c>
      <c r="JBG269" s="75">
        <v>3252</v>
      </c>
      <c r="JBH269" s="75" t="s">
        <v>226</v>
      </c>
      <c r="JBI269" s="75">
        <v>3252</v>
      </c>
      <c r="JBJ269" s="75" t="s">
        <v>226</v>
      </c>
      <c r="JBK269" s="75">
        <v>3252</v>
      </c>
      <c r="JBL269" s="75" t="s">
        <v>226</v>
      </c>
      <c r="JBM269" s="75">
        <v>3252</v>
      </c>
      <c r="JBN269" s="75" t="s">
        <v>226</v>
      </c>
      <c r="JBO269" s="75">
        <v>3252</v>
      </c>
      <c r="JBP269" s="75" t="s">
        <v>226</v>
      </c>
      <c r="JBQ269" s="75">
        <v>3252</v>
      </c>
      <c r="JBR269" s="75" t="s">
        <v>226</v>
      </c>
      <c r="JBS269" s="75">
        <v>3252</v>
      </c>
      <c r="JBT269" s="75" t="s">
        <v>226</v>
      </c>
      <c r="JBU269" s="75">
        <v>3252</v>
      </c>
      <c r="JBV269" s="75" t="s">
        <v>226</v>
      </c>
      <c r="JBW269" s="75">
        <v>3252</v>
      </c>
      <c r="JBX269" s="75" t="s">
        <v>226</v>
      </c>
      <c r="JBY269" s="75">
        <v>3252</v>
      </c>
      <c r="JBZ269" s="75" t="s">
        <v>226</v>
      </c>
      <c r="JCA269" s="75">
        <v>3252</v>
      </c>
      <c r="JCB269" s="75" t="s">
        <v>226</v>
      </c>
      <c r="JCC269" s="75">
        <v>3252</v>
      </c>
      <c r="JCD269" s="75" t="s">
        <v>226</v>
      </c>
      <c r="JCE269" s="75">
        <v>3252</v>
      </c>
      <c r="JCF269" s="75" t="s">
        <v>226</v>
      </c>
      <c r="JCG269" s="75">
        <v>3252</v>
      </c>
      <c r="JCH269" s="75" t="s">
        <v>226</v>
      </c>
      <c r="JCI269" s="75">
        <v>3252</v>
      </c>
      <c r="JCJ269" s="75" t="s">
        <v>226</v>
      </c>
      <c r="JCK269" s="75">
        <v>3252</v>
      </c>
      <c r="JCL269" s="75" t="s">
        <v>226</v>
      </c>
      <c r="JCM269" s="75">
        <v>3252</v>
      </c>
      <c r="JCN269" s="75" t="s">
        <v>226</v>
      </c>
      <c r="JCO269" s="75">
        <v>3252</v>
      </c>
      <c r="JCP269" s="75" t="s">
        <v>226</v>
      </c>
      <c r="JCQ269" s="75">
        <v>3252</v>
      </c>
      <c r="JCR269" s="75" t="s">
        <v>226</v>
      </c>
      <c r="JCS269" s="75">
        <v>3252</v>
      </c>
      <c r="JCT269" s="75" t="s">
        <v>226</v>
      </c>
      <c r="JCU269" s="75">
        <v>3252</v>
      </c>
      <c r="JCV269" s="75" t="s">
        <v>226</v>
      </c>
      <c r="JCW269" s="75">
        <v>3252</v>
      </c>
      <c r="JCX269" s="75" t="s">
        <v>226</v>
      </c>
      <c r="JCY269" s="75">
        <v>3252</v>
      </c>
      <c r="JCZ269" s="75" t="s">
        <v>226</v>
      </c>
      <c r="JDA269" s="75">
        <v>3252</v>
      </c>
      <c r="JDB269" s="75" t="s">
        <v>226</v>
      </c>
      <c r="JDC269" s="75">
        <v>3252</v>
      </c>
      <c r="JDD269" s="75" t="s">
        <v>226</v>
      </c>
      <c r="JDE269" s="75">
        <v>3252</v>
      </c>
      <c r="JDF269" s="75" t="s">
        <v>226</v>
      </c>
      <c r="JDG269" s="75">
        <v>3252</v>
      </c>
      <c r="JDH269" s="75" t="s">
        <v>226</v>
      </c>
      <c r="JDI269" s="75">
        <v>3252</v>
      </c>
      <c r="JDJ269" s="75" t="s">
        <v>226</v>
      </c>
      <c r="JDK269" s="75">
        <v>3252</v>
      </c>
      <c r="JDL269" s="75" t="s">
        <v>226</v>
      </c>
      <c r="JDM269" s="75">
        <v>3252</v>
      </c>
      <c r="JDN269" s="75" t="s">
        <v>226</v>
      </c>
      <c r="JDO269" s="75">
        <v>3252</v>
      </c>
      <c r="JDP269" s="75" t="s">
        <v>226</v>
      </c>
      <c r="JDQ269" s="75">
        <v>3252</v>
      </c>
      <c r="JDR269" s="75" t="s">
        <v>226</v>
      </c>
      <c r="JDS269" s="75">
        <v>3252</v>
      </c>
      <c r="JDT269" s="75" t="s">
        <v>226</v>
      </c>
      <c r="JDU269" s="75">
        <v>3252</v>
      </c>
      <c r="JDV269" s="75" t="s">
        <v>226</v>
      </c>
      <c r="JDW269" s="75">
        <v>3252</v>
      </c>
      <c r="JDX269" s="75" t="s">
        <v>226</v>
      </c>
      <c r="JDY269" s="75">
        <v>3252</v>
      </c>
      <c r="JDZ269" s="75" t="s">
        <v>226</v>
      </c>
      <c r="JEA269" s="75">
        <v>3252</v>
      </c>
      <c r="JEB269" s="75" t="s">
        <v>226</v>
      </c>
      <c r="JEC269" s="75">
        <v>3252</v>
      </c>
      <c r="JED269" s="75" t="s">
        <v>226</v>
      </c>
      <c r="JEE269" s="75">
        <v>3252</v>
      </c>
      <c r="JEF269" s="75" t="s">
        <v>226</v>
      </c>
      <c r="JEG269" s="75">
        <v>3252</v>
      </c>
      <c r="JEH269" s="75" t="s">
        <v>226</v>
      </c>
      <c r="JEI269" s="75">
        <v>3252</v>
      </c>
      <c r="JEJ269" s="75" t="s">
        <v>226</v>
      </c>
      <c r="JEK269" s="75">
        <v>3252</v>
      </c>
      <c r="JEL269" s="75" t="s">
        <v>226</v>
      </c>
      <c r="JEM269" s="75">
        <v>3252</v>
      </c>
      <c r="JEN269" s="75" t="s">
        <v>226</v>
      </c>
      <c r="JEO269" s="75">
        <v>3252</v>
      </c>
      <c r="JEP269" s="75" t="s">
        <v>226</v>
      </c>
      <c r="JEQ269" s="75">
        <v>3252</v>
      </c>
      <c r="JER269" s="75" t="s">
        <v>226</v>
      </c>
      <c r="JES269" s="75">
        <v>3252</v>
      </c>
      <c r="JET269" s="75" t="s">
        <v>226</v>
      </c>
      <c r="JEU269" s="75">
        <v>3252</v>
      </c>
      <c r="JEV269" s="75" t="s">
        <v>226</v>
      </c>
      <c r="JEW269" s="75">
        <v>3252</v>
      </c>
      <c r="JEX269" s="75" t="s">
        <v>226</v>
      </c>
      <c r="JEY269" s="75">
        <v>3252</v>
      </c>
      <c r="JEZ269" s="75" t="s">
        <v>226</v>
      </c>
      <c r="JFA269" s="75">
        <v>3252</v>
      </c>
      <c r="JFB269" s="75" t="s">
        <v>226</v>
      </c>
      <c r="JFC269" s="75">
        <v>3252</v>
      </c>
      <c r="JFD269" s="75" t="s">
        <v>226</v>
      </c>
      <c r="JFE269" s="75">
        <v>3252</v>
      </c>
      <c r="JFF269" s="75" t="s">
        <v>226</v>
      </c>
      <c r="JFG269" s="75">
        <v>3252</v>
      </c>
      <c r="JFH269" s="75" t="s">
        <v>226</v>
      </c>
      <c r="JFI269" s="75">
        <v>3252</v>
      </c>
      <c r="JFJ269" s="75" t="s">
        <v>226</v>
      </c>
      <c r="JFK269" s="75">
        <v>3252</v>
      </c>
      <c r="JFL269" s="75" t="s">
        <v>226</v>
      </c>
      <c r="JFM269" s="75">
        <v>3252</v>
      </c>
      <c r="JFN269" s="75" t="s">
        <v>226</v>
      </c>
      <c r="JFO269" s="75">
        <v>3252</v>
      </c>
      <c r="JFP269" s="75" t="s">
        <v>226</v>
      </c>
      <c r="JFQ269" s="75">
        <v>3252</v>
      </c>
      <c r="JFR269" s="75" t="s">
        <v>226</v>
      </c>
      <c r="JFS269" s="75">
        <v>3252</v>
      </c>
      <c r="JFT269" s="75" t="s">
        <v>226</v>
      </c>
      <c r="JFU269" s="75">
        <v>3252</v>
      </c>
      <c r="JFV269" s="75" t="s">
        <v>226</v>
      </c>
      <c r="JFW269" s="75">
        <v>3252</v>
      </c>
      <c r="JFX269" s="75" t="s">
        <v>226</v>
      </c>
      <c r="JFY269" s="75">
        <v>3252</v>
      </c>
      <c r="JFZ269" s="75" t="s">
        <v>226</v>
      </c>
      <c r="JGA269" s="75">
        <v>3252</v>
      </c>
      <c r="JGB269" s="75" t="s">
        <v>226</v>
      </c>
      <c r="JGC269" s="75">
        <v>3252</v>
      </c>
      <c r="JGD269" s="75" t="s">
        <v>226</v>
      </c>
      <c r="JGE269" s="75">
        <v>3252</v>
      </c>
      <c r="JGF269" s="75" t="s">
        <v>226</v>
      </c>
      <c r="JGG269" s="75">
        <v>3252</v>
      </c>
      <c r="JGH269" s="75" t="s">
        <v>226</v>
      </c>
      <c r="JGI269" s="75">
        <v>3252</v>
      </c>
      <c r="JGJ269" s="75" t="s">
        <v>226</v>
      </c>
      <c r="JGK269" s="75">
        <v>3252</v>
      </c>
      <c r="JGL269" s="75" t="s">
        <v>226</v>
      </c>
      <c r="JGM269" s="75">
        <v>3252</v>
      </c>
      <c r="JGN269" s="75" t="s">
        <v>226</v>
      </c>
      <c r="JGO269" s="75">
        <v>3252</v>
      </c>
      <c r="JGP269" s="75" t="s">
        <v>226</v>
      </c>
      <c r="JGQ269" s="75">
        <v>3252</v>
      </c>
      <c r="JGR269" s="75" t="s">
        <v>226</v>
      </c>
      <c r="JGS269" s="75">
        <v>3252</v>
      </c>
      <c r="JGT269" s="75" t="s">
        <v>226</v>
      </c>
      <c r="JGU269" s="75">
        <v>3252</v>
      </c>
      <c r="JGV269" s="75" t="s">
        <v>226</v>
      </c>
      <c r="JGW269" s="75">
        <v>3252</v>
      </c>
      <c r="JGX269" s="75" t="s">
        <v>226</v>
      </c>
      <c r="JGY269" s="75">
        <v>3252</v>
      </c>
      <c r="JGZ269" s="75" t="s">
        <v>226</v>
      </c>
      <c r="JHA269" s="75">
        <v>3252</v>
      </c>
      <c r="JHB269" s="75" t="s">
        <v>226</v>
      </c>
      <c r="JHC269" s="75">
        <v>3252</v>
      </c>
      <c r="JHD269" s="75" t="s">
        <v>226</v>
      </c>
      <c r="JHE269" s="75">
        <v>3252</v>
      </c>
      <c r="JHF269" s="75" t="s">
        <v>226</v>
      </c>
      <c r="JHG269" s="75">
        <v>3252</v>
      </c>
      <c r="JHH269" s="75" t="s">
        <v>226</v>
      </c>
      <c r="JHI269" s="75">
        <v>3252</v>
      </c>
      <c r="JHJ269" s="75" t="s">
        <v>226</v>
      </c>
      <c r="JHK269" s="75">
        <v>3252</v>
      </c>
      <c r="JHL269" s="75" t="s">
        <v>226</v>
      </c>
      <c r="JHM269" s="75">
        <v>3252</v>
      </c>
      <c r="JHN269" s="75" t="s">
        <v>226</v>
      </c>
      <c r="JHO269" s="75">
        <v>3252</v>
      </c>
      <c r="JHP269" s="75" t="s">
        <v>226</v>
      </c>
      <c r="JHQ269" s="75">
        <v>3252</v>
      </c>
      <c r="JHR269" s="75" t="s">
        <v>226</v>
      </c>
      <c r="JHS269" s="75">
        <v>3252</v>
      </c>
      <c r="JHT269" s="75" t="s">
        <v>226</v>
      </c>
      <c r="JHU269" s="75">
        <v>3252</v>
      </c>
      <c r="JHV269" s="75" t="s">
        <v>226</v>
      </c>
      <c r="JHW269" s="75">
        <v>3252</v>
      </c>
      <c r="JHX269" s="75" t="s">
        <v>226</v>
      </c>
      <c r="JHY269" s="75">
        <v>3252</v>
      </c>
      <c r="JHZ269" s="75" t="s">
        <v>226</v>
      </c>
      <c r="JIA269" s="75">
        <v>3252</v>
      </c>
      <c r="JIB269" s="75" t="s">
        <v>226</v>
      </c>
      <c r="JIC269" s="75">
        <v>3252</v>
      </c>
      <c r="JID269" s="75" t="s">
        <v>226</v>
      </c>
      <c r="JIE269" s="75">
        <v>3252</v>
      </c>
      <c r="JIF269" s="75" t="s">
        <v>226</v>
      </c>
      <c r="JIG269" s="75">
        <v>3252</v>
      </c>
      <c r="JIH269" s="75" t="s">
        <v>226</v>
      </c>
      <c r="JII269" s="75">
        <v>3252</v>
      </c>
      <c r="JIJ269" s="75" t="s">
        <v>226</v>
      </c>
      <c r="JIK269" s="75">
        <v>3252</v>
      </c>
      <c r="JIL269" s="75" t="s">
        <v>226</v>
      </c>
      <c r="JIM269" s="75">
        <v>3252</v>
      </c>
      <c r="JIN269" s="75" t="s">
        <v>226</v>
      </c>
      <c r="JIO269" s="75">
        <v>3252</v>
      </c>
      <c r="JIP269" s="75" t="s">
        <v>226</v>
      </c>
      <c r="JIQ269" s="75">
        <v>3252</v>
      </c>
      <c r="JIR269" s="75" t="s">
        <v>226</v>
      </c>
      <c r="JIS269" s="75">
        <v>3252</v>
      </c>
      <c r="JIT269" s="75" t="s">
        <v>226</v>
      </c>
      <c r="JIU269" s="75">
        <v>3252</v>
      </c>
      <c r="JIV269" s="75" t="s">
        <v>226</v>
      </c>
      <c r="JIW269" s="75">
        <v>3252</v>
      </c>
      <c r="JIX269" s="75" t="s">
        <v>226</v>
      </c>
      <c r="JIY269" s="75">
        <v>3252</v>
      </c>
      <c r="JIZ269" s="75" t="s">
        <v>226</v>
      </c>
      <c r="JJA269" s="75">
        <v>3252</v>
      </c>
      <c r="JJB269" s="75" t="s">
        <v>226</v>
      </c>
      <c r="JJC269" s="75">
        <v>3252</v>
      </c>
      <c r="JJD269" s="75" t="s">
        <v>226</v>
      </c>
      <c r="JJE269" s="75">
        <v>3252</v>
      </c>
      <c r="JJF269" s="75" t="s">
        <v>226</v>
      </c>
      <c r="JJG269" s="75">
        <v>3252</v>
      </c>
      <c r="JJH269" s="75" t="s">
        <v>226</v>
      </c>
      <c r="JJI269" s="75">
        <v>3252</v>
      </c>
      <c r="JJJ269" s="75" t="s">
        <v>226</v>
      </c>
      <c r="JJK269" s="75">
        <v>3252</v>
      </c>
      <c r="JJL269" s="75" t="s">
        <v>226</v>
      </c>
      <c r="JJM269" s="75">
        <v>3252</v>
      </c>
      <c r="JJN269" s="75" t="s">
        <v>226</v>
      </c>
      <c r="JJO269" s="75">
        <v>3252</v>
      </c>
      <c r="JJP269" s="75" t="s">
        <v>226</v>
      </c>
      <c r="JJQ269" s="75">
        <v>3252</v>
      </c>
      <c r="JJR269" s="75" t="s">
        <v>226</v>
      </c>
      <c r="JJS269" s="75">
        <v>3252</v>
      </c>
      <c r="JJT269" s="75" t="s">
        <v>226</v>
      </c>
      <c r="JJU269" s="75">
        <v>3252</v>
      </c>
      <c r="JJV269" s="75" t="s">
        <v>226</v>
      </c>
      <c r="JJW269" s="75">
        <v>3252</v>
      </c>
      <c r="JJX269" s="75" t="s">
        <v>226</v>
      </c>
      <c r="JJY269" s="75">
        <v>3252</v>
      </c>
      <c r="JJZ269" s="75" t="s">
        <v>226</v>
      </c>
      <c r="JKA269" s="75">
        <v>3252</v>
      </c>
      <c r="JKB269" s="75" t="s">
        <v>226</v>
      </c>
      <c r="JKC269" s="75">
        <v>3252</v>
      </c>
      <c r="JKD269" s="75" t="s">
        <v>226</v>
      </c>
      <c r="JKE269" s="75">
        <v>3252</v>
      </c>
      <c r="JKF269" s="75" t="s">
        <v>226</v>
      </c>
      <c r="JKG269" s="75">
        <v>3252</v>
      </c>
      <c r="JKH269" s="75" t="s">
        <v>226</v>
      </c>
      <c r="JKI269" s="75">
        <v>3252</v>
      </c>
      <c r="JKJ269" s="75" t="s">
        <v>226</v>
      </c>
      <c r="JKK269" s="75">
        <v>3252</v>
      </c>
      <c r="JKL269" s="75" t="s">
        <v>226</v>
      </c>
      <c r="JKM269" s="75">
        <v>3252</v>
      </c>
      <c r="JKN269" s="75" t="s">
        <v>226</v>
      </c>
      <c r="JKO269" s="75">
        <v>3252</v>
      </c>
      <c r="JKP269" s="75" t="s">
        <v>226</v>
      </c>
      <c r="JKQ269" s="75">
        <v>3252</v>
      </c>
      <c r="JKR269" s="75" t="s">
        <v>226</v>
      </c>
      <c r="JKS269" s="75">
        <v>3252</v>
      </c>
      <c r="JKT269" s="75" t="s">
        <v>226</v>
      </c>
      <c r="JKU269" s="75">
        <v>3252</v>
      </c>
      <c r="JKV269" s="75" t="s">
        <v>226</v>
      </c>
      <c r="JKW269" s="75">
        <v>3252</v>
      </c>
      <c r="JKX269" s="75" t="s">
        <v>226</v>
      </c>
      <c r="JKY269" s="75">
        <v>3252</v>
      </c>
      <c r="JKZ269" s="75" t="s">
        <v>226</v>
      </c>
      <c r="JLA269" s="75">
        <v>3252</v>
      </c>
      <c r="JLB269" s="75" t="s">
        <v>226</v>
      </c>
      <c r="JLC269" s="75">
        <v>3252</v>
      </c>
      <c r="JLD269" s="75" t="s">
        <v>226</v>
      </c>
      <c r="JLE269" s="75">
        <v>3252</v>
      </c>
      <c r="JLF269" s="75" t="s">
        <v>226</v>
      </c>
      <c r="JLG269" s="75">
        <v>3252</v>
      </c>
      <c r="JLH269" s="75" t="s">
        <v>226</v>
      </c>
      <c r="JLI269" s="75">
        <v>3252</v>
      </c>
      <c r="JLJ269" s="75" t="s">
        <v>226</v>
      </c>
      <c r="JLK269" s="75">
        <v>3252</v>
      </c>
      <c r="JLL269" s="75" t="s">
        <v>226</v>
      </c>
      <c r="JLM269" s="75">
        <v>3252</v>
      </c>
      <c r="JLN269" s="75" t="s">
        <v>226</v>
      </c>
      <c r="JLO269" s="75">
        <v>3252</v>
      </c>
      <c r="JLP269" s="75" t="s">
        <v>226</v>
      </c>
      <c r="JLQ269" s="75">
        <v>3252</v>
      </c>
      <c r="JLR269" s="75" t="s">
        <v>226</v>
      </c>
      <c r="JLS269" s="75">
        <v>3252</v>
      </c>
      <c r="JLT269" s="75" t="s">
        <v>226</v>
      </c>
      <c r="JLU269" s="75">
        <v>3252</v>
      </c>
      <c r="JLV269" s="75" t="s">
        <v>226</v>
      </c>
      <c r="JLW269" s="75">
        <v>3252</v>
      </c>
      <c r="JLX269" s="75" t="s">
        <v>226</v>
      </c>
      <c r="JLY269" s="75">
        <v>3252</v>
      </c>
      <c r="JLZ269" s="75" t="s">
        <v>226</v>
      </c>
      <c r="JMA269" s="75">
        <v>3252</v>
      </c>
      <c r="JMB269" s="75" t="s">
        <v>226</v>
      </c>
      <c r="JMC269" s="75">
        <v>3252</v>
      </c>
      <c r="JMD269" s="75" t="s">
        <v>226</v>
      </c>
      <c r="JME269" s="75">
        <v>3252</v>
      </c>
      <c r="JMF269" s="75" t="s">
        <v>226</v>
      </c>
      <c r="JMG269" s="75">
        <v>3252</v>
      </c>
      <c r="JMH269" s="75" t="s">
        <v>226</v>
      </c>
      <c r="JMI269" s="75">
        <v>3252</v>
      </c>
      <c r="JMJ269" s="75" t="s">
        <v>226</v>
      </c>
      <c r="JMK269" s="75">
        <v>3252</v>
      </c>
      <c r="JML269" s="75" t="s">
        <v>226</v>
      </c>
      <c r="JMM269" s="75">
        <v>3252</v>
      </c>
      <c r="JMN269" s="75" t="s">
        <v>226</v>
      </c>
      <c r="JMO269" s="75">
        <v>3252</v>
      </c>
      <c r="JMP269" s="75" t="s">
        <v>226</v>
      </c>
      <c r="JMQ269" s="75">
        <v>3252</v>
      </c>
      <c r="JMR269" s="75" t="s">
        <v>226</v>
      </c>
      <c r="JMS269" s="75">
        <v>3252</v>
      </c>
      <c r="JMT269" s="75" t="s">
        <v>226</v>
      </c>
      <c r="JMU269" s="75">
        <v>3252</v>
      </c>
      <c r="JMV269" s="75" t="s">
        <v>226</v>
      </c>
      <c r="JMW269" s="75">
        <v>3252</v>
      </c>
      <c r="JMX269" s="75" t="s">
        <v>226</v>
      </c>
      <c r="JMY269" s="75">
        <v>3252</v>
      </c>
      <c r="JMZ269" s="75" t="s">
        <v>226</v>
      </c>
      <c r="JNA269" s="75">
        <v>3252</v>
      </c>
      <c r="JNB269" s="75" t="s">
        <v>226</v>
      </c>
      <c r="JNC269" s="75">
        <v>3252</v>
      </c>
      <c r="JND269" s="75" t="s">
        <v>226</v>
      </c>
      <c r="JNE269" s="75">
        <v>3252</v>
      </c>
      <c r="JNF269" s="75" t="s">
        <v>226</v>
      </c>
      <c r="JNG269" s="75">
        <v>3252</v>
      </c>
      <c r="JNH269" s="75" t="s">
        <v>226</v>
      </c>
      <c r="JNI269" s="75">
        <v>3252</v>
      </c>
      <c r="JNJ269" s="75" t="s">
        <v>226</v>
      </c>
      <c r="JNK269" s="75">
        <v>3252</v>
      </c>
      <c r="JNL269" s="75" t="s">
        <v>226</v>
      </c>
      <c r="JNM269" s="75">
        <v>3252</v>
      </c>
      <c r="JNN269" s="75" t="s">
        <v>226</v>
      </c>
      <c r="JNO269" s="75">
        <v>3252</v>
      </c>
      <c r="JNP269" s="75" t="s">
        <v>226</v>
      </c>
      <c r="JNQ269" s="75">
        <v>3252</v>
      </c>
      <c r="JNR269" s="75" t="s">
        <v>226</v>
      </c>
      <c r="JNS269" s="75">
        <v>3252</v>
      </c>
      <c r="JNT269" s="75" t="s">
        <v>226</v>
      </c>
      <c r="JNU269" s="75">
        <v>3252</v>
      </c>
      <c r="JNV269" s="75" t="s">
        <v>226</v>
      </c>
      <c r="JNW269" s="75">
        <v>3252</v>
      </c>
      <c r="JNX269" s="75" t="s">
        <v>226</v>
      </c>
      <c r="JNY269" s="75">
        <v>3252</v>
      </c>
      <c r="JNZ269" s="75" t="s">
        <v>226</v>
      </c>
      <c r="JOA269" s="75">
        <v>3252</v>
      </c>
      <c r="JOB269" s="75" t="s">
        <v>226</v>
      </c>
      <c r="JOC269" s="75">
        <v>3252</v>
      </c>
      <c r="JOD269" s="75" t="s">
        <v>226</v>
      </c>
      <c r="JOE269" s="75">
        <v>3252</v>
      </c>
      <c r="JOF269" s="75" t="s">
        <v>226</v>
      </c>
      <c r="JOG269" s="75">
        <v>3252</v>
      </c>
      <c r="JOH269" s="75" t="s">
        <v>226</v>
      </c>
      <c r="JOI269" s="75">
        <v>3252</v>
      </c>
      <c r="JOJ269" s="75" t="s">
        <v>226</v>
      </c>
      <c r="JOK269" s="75">
        <v>3252</v>
      </c>
      <c r="JOL269" s="75" t="s">
        <v>226</v>
      </c>
      <c r="JOM269" s="75">
        <v>3252</v>
      </c>
      <c r="JON269" s="75" t="s">
        <v>226</v>
      </c>
      <c r="JOO269" s="75">
        <v>3252</v>
      </c>
      <c r="JOP269" s="75" t="s">
        <v>226</v>
      </c>
      <c r="JOQ269" s="75">
        <v>3252</v>
      </c>
      <c r="JOR269" s="75" t="s">
        <v>226</v>
      </c>
      <c r="JOS269" s="75">
        <v>3252</v>
      </c>
      <c r="JOT269" s="75" t="s">
        <v>226</v>
      </c>
      <c r="JOU269" s="75">
        <v>3252</v>
      </c>
      <c r="JOV269" s="75" t="s">
        <v>226</v>
      </c>
      <c r="JOW269" s="75">
        <v>3252</v>
      </c>
      <c r="JOX269" s="75" t="s">
        <v>226</v>
      </c>
      <c r="JOY269" s="75">
        <v>3252</v>
      </c>
      <c r="JOZ269" s="75" t="s">
        <v>226</v>
      </c>
      <c r="JPA269" s="75">
        <v>3252</v>
      </c>
      <c r="JPB269" s="75" t="s">
        <v>226</v>
      </c>
      <c r="JPC269" s="75">
        <v>3252</v>
      </c>
      <c r="JPD269" s="75" t="s">
        <v>226</v>
      </c>
      <c r="JPE269" s="75">
        <v>3252</v>
      </c>
      <c r="JPF269" s="75" t="s">
        <v>226</v>
      </c>
      <c r="JPG269" s="75">
        <v>3252</v>
      </c>
      <c r="JPH269" s="75" t="s">
        <v>226</v>
      </c>
      <c r="JPI269" s="75">
        <v>3252</v>
      </c>
      <c r="JPJ269" s="75" t="s">
        <v>226</v>
      </c>
      <c r="JPK269" s="75">
        <v>3252</v>
      </c>
      <c r="JPL269" s="75" t="s">
        <v>226</v>
      </c>
      <c r="JPM269" s="75">
        <v>3252</v>
      </c>
      <c r="JPN269" s="75" t="s">
        <v>226</v>
      </c>
      <c r="JPO269" s="75">
        <v>3252</v>
      </c>
      <c r="JPP269" s="75" t="s">
        <v>226</v>
      </c>
      <c r="JPQ269" s="75">
        <v>3252</v>
      </c>
      <c r="JPR269" s="75" t="s">
        <v>226</v>
      </c>
      <c r="JPS269" s="75">
        <v>3252</v>
      </c>
      <c r="JPT269" s="75" t="s">
        <v>226</v>
      </c>
      <c r="JPU269" s="75">
        <v>3252</v>
      </c>
      <c r="JPV269" s="75" t="s">
        <v>226</v>
      </c>
      <c r="JPW269" s="75">
        <v>3252</v>
      </c>
      <c r="JPX269" s="75" t="s">
        <v>226</v>
      </c>
      <c r="JPY269" s="75">
        <v>3252</v>
      </c>
      <c r="JPZ269" s="75" t="s">
        <v>226</v>
      </c>
      <c r="JQA269" s="75">
        <v>3252</v>
      </c>
      <c r="JQB269" s="75" t="s">
        <v>226</v>
      </c>
      <c r="JQC269" s="75">
        <v>3252</v>
      </c>
      <c r="JQD269" s="75" t="s">
        <v>226</v>
      </c>
      <c r="JQE269" s="75">
        <v>3252</v>
      </c>
      <c r="JQF269" s="75" t="s">
        <v>226</v>
      </c>
      <c r="JQG269" s="75">
        <v>3252</v>
      </c>
      <c r="JQH269" s="75" t="s">
        <v>226</v>
      </c>
      <c r="JQI269" s="75">
        <v>3252</v>
      </c>
      <c r="JQJ269" s="75" t="s">
        <v>226</v>
      </c>
      <c r="JQK269" s="75">
        <v>3252</v>
      </c>
      <c r="JQL269" s="75" t="s">
        <v>226</v>
      </c>
      <c r="JQM269" s="75">
        <v>3252</v>
      </c>
      <c r="JQN269" s="75" t="s">
        <v>226</v>
      </c>
      <c r="JQO269" s="75">
        <v>3252</v>
      </c>
      <c r="JQP269" s="75" t="s">
        <v>226</v>
      </c>
      <c r="JQQ269" s="75">
        <v>3252</v>
      </c>
      <c r="JQR269" s="75" t="s">
        <v>226</v>
      </c>
      <c r="JQS269" s="75">
        <v>3252</v>
      </c>
      <c r="JQT269" s="75" t="s">
        <v>226</v>
      </c>
      <c r="JQU269" s="75">
        <v>3252</v>
      </c>
      <c r="JQV269" s="75" t="s">
        <v>226</v>
      </c>
      <c r="JQW269" s="75">
        <v>3252</v>
      </c>
      <c r="JQX269" s="75" t="s">
        <v>226</v>
      </c>
      <c r="JQY269" s="75">
        <v>3252</v>
      </c>
      <c r="JQZ269" s="75" t="s">
        <v>226</v>
      </c>
      <c r="JRA269" s="75">
        <v>3252</v>
      </c>
      <c r="JRB269" s="75" t="s">
        <v>226</v>
      </c>
      <c r="JRC269" s="75">
        <v>3252</v>
      </c>
      <c r="JRD269" s="75" t="s">
        <v>226</v>
      </c>
      <c r="JRE269" s="75">
        <v>3252</v>
      </c>
      <c r="JRF269" s="75" t="s">
        <v>226</v>
      </c>
      <c r="JRG269" s="75">
        <v>3252</v>
      </c>
      <c r="JRH269" s="75" t="s">
        <v>226</v>
      </c>
      <c r="JRI269" s="75">
        <v>3252</v>
      </c>
      <c r="JRJ269" s="75" t="s">
        <v>226</v>
      </c>
      <c r="JRK269" s="75">
        <v>3252</v>
      </c>
      <c r="JRL269" s="75" t="s">
        <v>226</v>
      </c>
      <c r="JRM269" s="75">
        <v>3252</v>
      </c>
      <c r="JRN269" s="75" t="s">
        <v>226</v>
      </c>
      <c r="JRO269" s="75">
        <v>3252</v>
      </c>
      <c r="JRP269" s="75" t="s">
        <v>226</v>
      </c>
      <c r="JRQ269" s="75">
        <v>3252</v>
      </c>
      <c r="JRR269" s="75" t="s">
        <v>226</v>
      </c>
      <c r="JRS269" s="75">
        <v>3252</v>
      </c>
      <c r="JRT269" s="75" t="s">
        <v>226</v>
      </c>
      <c r="JRU269" s="75">
        <v>3252</v>
      </c>
      <c r="JRV269" s="75" t="s">
        <v>226</v>
      </c>
      <c r="JRW269" s="75">
        <v>3252</v>
      </c>
      <c r="JRX269" s="75" t="s">
        <v>226</v>
      </c>
      <c r="JRY269" s="75">
        <v>3252</v>
      </c>
      <c r="JRZ269" s="75" t="s">
        <v>226</v>
      </c>
      <c r="JSA269" s="75">
        <v>3252</v>
      </c>
      <c r="JSB269" s="75" t="s">
        <v>226</v>
      </c>
      <c r="JSC269" s="75">
        <v>3252</v>
      </c>
      <c r="JSD269" s="75" t="s">
        <v>226</v>
      </c>
      <c r="JSE269" s="75">
        <v>3252</v>
      </c>
      <c r="JSF269" s="75" t="s">
        <v>226</v>
      </c>
      <c r="JSG269" s="75">
        <v>3252</v>
      </c>
      <c r="JSH269" s="75" t="s">
        <v>226</v>
      </c>
      <c r="JSI269" s="75">
        <v>3252</v>
      </c>
      <c r="JSJ269" s="75" t="s">
        <v>226</v>
      </c>
      <c r="JSK269" s="75">
        <v>3252</v>
      </c>
      <c r="JSL269" s="75" t="s">
        <v>226</v>
      </c>
      <c r="JSM269" s="75">
        <v>3252</v>
      </c>
      <c r="JSN269" s="75" t="s">
        <v>226</v>
      </c>
      <c r="JSO269" s="75">
        <v>3252</v>
      </c>
      <c r="JSP269" s="75" t="s">
        <v>226</v>
      </c>
      <c r="JSQ269" s="75">
        <v>3252</v>
      </c>
      <c r="JSR269" s="75" t="s">
        <v>226</v>
      </c>
      <c r="JSS269" s="75">
        <v>3252</v>
      </c>
      <c r="JST269" s="75" t="s">
        <v>226</v>
      </c>
      <c r="JSU269" s="75">
        <v>3252</v>
      </c>
      <c r="JSV269" s="75" t="s">
        <v>226</v>
      </c>
      <c r="JSW269" s="75">
        <v>3252</v>
      </c>
      <c r="JSX269" s="75" t="s">
        <v>226</v>
      </c>
      <c r="JSY269" s="75">
        <v>3252</v>
      </c>
      <c r="JSZ269" s="75" t="s">
        <v>226</v>
      </c>
      <c r="JTA269" s="75">
        <v>3252</v>
      </c>
      <c r="JTB269" s="75" t="s">
        <v>226</v>
      </c>
      <c r="JTC269" s="75">
        <v>3252</v>
      </c>
      <c r="JTD269" s="75" t="s">
        <v>226</v>
      </c>
      <c r="JTE269" s="75">
        <v>3252</v>
      </c>
      <c r="JTF269" s="75" t="s">
        <v>226</v>
      </c>
      <c r="JTG269" s="75">
        <v>3252</v>
      </c>
      <c r="JTH269" s="75" t="s">
        <v>226</v>
      </c>
      <c r="JTI269" s="75">
        <v>3252</v>
      </c>
      <c r="JTJ269" s="75" t="s">
        <v>226</v>
      </c>
      <c r="JTK269" s="75">
        <v>3252</v>
      </c>
      <c r="JTL269" s="75" t="s">
        <v>226</v>
      </c>
      <c r="JTM269" s="75">
        <v>3252</v>
      </c>
      <c r="JTN269" s="75" t="s">
        <v>226</v>
      </c>
      <c r="JTO269" s="75">
        <v>3252</v>
      </c>
      <c r="JTP269" s="75" t="s">
        <v>226</v>
      </c>
      <c r="JTQ269" s="75">
        <v>3252</v>
      </c>
      <c r="JTR269" s="75" t="s">
        <v>226</v>
      </c>
      <c r="JTS269" s="75">
        <v>3252</v>
      </c>
      <c r="JTT269" s="75" t="s">
        <v>226</v>
      </c>
      <c r="JTU269" s="75">
        <v>3252</v>
      </c>
      <c r="JTV269" s="75" t="s">
        <v>226</v>
      </c>
      <c r="JTW269" s="75">
        <v>3252</v>
      </c>
      <c r="JTX269" s="75" t="s">
        <v>226</v>
      </c>
      <c r="JTY269" s="75">
        <v>3252</v>
      </c>
      <c r="JTZ269" s="75" t="s">
        <v>226</v>
      </c>
      <c r="JUA269" s="75">
        <v>3252</v>
      </c>
      <c r="JUB269" s="75" t="s">
        <v>226</v>
      </c>
      <c r="JUC269" s="75">
        <v>3252</v>
      </c>
      <c r="JUD269" s="75" t="s">
        <v>226</v>
      </c>
      <c r="JUE269" s="75">
        <v>3252</v>
      </c>
      <c r="JUF269" s="75" t="s">
        <v>226</v>
      </c>
      <c r="JUG269" s="75">
        <v>3252</v>
      </c>
      <c r="JUH269" s="75" t="s">
        <v>226</v>
      </c>
      <c r="JUI269" s="75">
        <v>3252</v>
      </c>
      <c r="JUJ269" s="75" t="s">
        <v>226</v>
      </c>
      <c r="JUK269" s="75">
        <v>3252</v>
      </c>
      <c r="JUL269" s="75" t="s">
        <v>226</v>
      </c>
      <c r="JUM269" s="75">
        <v>3252</v>
      </c>
      <c r="JUN269" s="75" t="s">
        <v>226</v>
      </c>
      <c r="JUO269" s="75">
        <v>3252</v>
      </c>
      <c r="JUP269" s="75" t="s">
        <v>226</v>
      </c>
      <c r="JUQ269" s="75">
        <v>3252</v>
      </c>
      <c r="JUR269" s="75" t="s">
        <v>226</v>
      </c>
      <c r="JUS269" s="75">
        <v>3252</v>
      </c>
      <c r="JUT269" s="75" t="s">
        <v>226</v>
      </c>
      <c r="JUU269" s="75">
        <v>3252</v>
      </c>
      <c r="JUV269" s="75" t="s">
        <v>226</v>
      </c>
      <c r="JUW269" s="75">
        <v>3252</v>
      </c>
      <c r="JUX269" s="75" t="s">
        <v>226</v>
      </c>
      <c r="JUY269" s="75">
        <v>3252</v>
      </c>
      <c r="JUZ269" s="75" t="s">
        <v>226</v>
      </c>
      <c r="JVA269" s="75">
        <v>3252</v>
      </c>
      <c r="JVB269" s="75" t="s">
        <v>226</v>
      </c>
      <c r="JVC269" s="75">
        <v>3252</v>
      </c>
      <c r="JVD269" s="75" t="s">
        <v>226</v>
      </c>
      <c r="JVE269" s="75">
        <v>3252</v>
      </c>
      <c r="JVF269" s="75" t="s">
        <v>226</v>
      </c>
      <c r="JVG269" s="75">
        <v>3252</v>
      </c>
      <c r="JVH269" s="75" t="s">
        <v>226</v>
      </c>
      <c r="JVI269" s="75">
        <v>3252</v>
      </c>
      <c r="JVJ269" s="75" t="s">
        <v>226</v>
      </c>
      <c r="JVK269" s="75">
        <v>3252</v>
      </c>
      <c r="JVL269" s="75" t="s">
        <v>226</v>
      </c>
      <c r="JVM269" s="75">
        <v>3252</v>
      </c>
      <c r="JVN269" s="75" t="s">
        <v>226</v>
      </c>
      <c r="JVO269" s="75">
        <v>3252</v>
      </c>
      <c r="JVP269" s="75" t="s">
        <v>226</v>
      </c>
      <c r="JVQ269" s="75">
        <v>3252</v>
      </c>
      <c r="JVR269" s="75" t="s">
        <v>226</v>
      </c>
      <c r="JVS269" s="75">
        <v>3252</v>
      </c>
      <c r="JVT269" s="75" t="s">
        <v>226</v>
      </c>
      <c r="JVU269" s="75">
        <v>3252</v>
      </c>
      <c r="JVV269" s="75" t="s">
        <v>226</v>
      </c>
      <c r="JVW269" s="75">
        <v>3252</v>
      </c>
      <c r="JVX269" s="75" t="s">
        <v>226</v>
      </c>
      <c r="JVY269" s="75">
        <v>3252</v>
      </c>
      <c r="JVZ269" s="75" t="s">
        <v>226</v>
      </c>
      <c r="JWA269" s="75">
        <v>3252</v>
      </c>
      <c r="JWB269" s="75" t="s">
        <v>226</v>
      </c>
      <c r="JWC269" s="75">
        <v>3252</v>
      </c>
      <c r="JWD269" s="75" t="s">
        <v>226</v>
      </c>
      <c r="JWE269" s="75">
        <v>3252</v>
      </c>
      <c r="JWF269" s="75" t="s">
        <v>226</v>
      </c>
      <c r="JWG269" s="75">
        <v>3252</v>
      </c>
      <c r="JWH269" s="75" t="s">
        <v>226</v>
      </c>
      <c r="JWI269" s="75">
        <v>3252</v>
      </c>
      <c r="JWJ269" s="75" t="s">
        <v>226</v>
      </c>
      <c r="JWK269" s="75">
        <v>3252</v>
      </c>
      <c r="JWL269" s="75" t="s">
        <v>226</v>
      </c>
      <c r="JWM269" s="75">
        <v>3252</v>
      </c>
      <c r="JWN269" s="75" t="s">
        <v>226</v>
      </c>
      <c r="JWO269" s="75">
        <v>3252</v>
      </c>
      <c r="JWP269" s="75" t="s">
        <v>226</v>
      </c>
      <c r="JWQ269" s="75">
        <v>3252</v>
      </c>
      <c r="JWR269" s="75" t="s">
        <v>226</v>
      </c>
      <c r="JWS269" s="75">
        <v>3252</v>
      </c>
      <c r="JWT269" s="75" t="s">
        <v>226</v>
      </c>
      <c r="JWU269" s="75">
        <v>3252</v>
      </c>
      <c r="JWV269" s="75" t="s">
        <v>226</v>
      </c>
      <c r="JWW269" s="75">
        <v>3252</v>
      </c>
      <c r="JWX269" s="75" t="s">
        <v>226</v>
      </c>
      <c r="JWY269" s="75">
        <v>3252</v>
      </c>
      <c r="JWZ269" s="75" t="s">
        <v>226</v>
      </c>
      <c r="JXA269" s="75">
        <v>3252</v>
      </c>
      <c r="JXB269" s="75" t="s">
        <v>226</v>
      </c>
      <c r="JXC269" s="75">
        <v>3252</v>
      </c>
      <c r="JXD269" s="75" t="s">
        <v>226</v>
      </c>
      <c r="JXE269" s="75">
        <v>3252</v>
      </c>
      <c r="JXF269" s="75" t="s">
        <v>226</v>
      </c>
      <c r="JXG269" s="75">
        <v>3252</v>
      </c>
      <c r="JXH269" s="75" t="s">
        <v>226</v>
      </c>
      <c r="JXI269" s="75">
        <v>3252</v>
      </c>
      <c r="JXJ269" s="75" t="s">
        <v>226</v>
      </c>
      <c r="JXK269" s="75">
        <v>3252</v>
      </c>
      <c r="JXL269" s="75" t="s">
        <v>226</v>
      </c>
      <c r="JXM269" s="75">
        <v>3252</v>
      </c>
      <c r="JXN269" s="75" t="s">
        <v>226</v>
      </c>
      <c r="JXO269" s="75">
        <v>3252</v>
      </c>
      <c r="JXP269" s="75" t="s">
        <v>226</v>
      </c>
      <c r="JXQ269" s="75">
        <v>3252</v>
      </c>
      <c r="JXR269" s="75" t="s">
        <v>226</v>
      </c>
      <c r="JXS269" s="75">
        <v>3252</v>
      </c>
      <c r="JXT269" s="75" t="s">
        <v>226</v>
      </c>
      <c r="JXU269" s="75">
        <v>3252</v>
      </c>
      <c r="JXV269" s="75" t="s">
        <v>226</v>
      </c>
      <c r="JXW269" s="75">
        <v>3252</v>
      </c>
      <c r="JXX269" s="75" t="s">
        <v>226</v>
      </c>
      <c r="JXY269" s="75">
        <v>3252</v>
      </c>
      <c r="JXZ269" s="75" t="s">
        <v>226</v>
      </c>
      <c r="JYA269" s="75">
        <v>3252</v>
      </c>
      <c r="JYB269" s="75" t="s">
        <v>226</v>
      </c>
      <c r="JYC269" s="75">
        <v>3252</v>
      </c>
      <c r="JYD269" s="75" t="s">
        <v>226</v>
      </c>
      <c r="JYE269" s="75">
        <v>3252</v>
      </c>
      <c r="JYF269" s="75" t="s">
        <v>226</v>
      </c>
      <c r="JYG269" s="75">
        <v>3252</v>
      </c>
      <c r="JYH269" s="75" t="s">
        <v>226</v>
      </c>
      <c r="JYI269" s="75">
        <v>3252</v>
      </c>
      <c r="JYJ269" s="75" t="s">
        <v>226</v>
      </c>
      <c r="JYK269" s="75">
        <v>3252</v>
      </c>
      <c r="JYL269" s="75" t="s">
        <v>226</v>
      </c>
      <c r="JYM269" s="75">
        <v>3252</v>
      </c>
      <c r="JYN269" s="75" t="s">
        <v>226</v>
      </c>
      <c r="JYO269" s="75">
        <v>3252</v>
      </c>
      <c r="JYP269" s="75" t="s">
        <v>226</v>
      </c>
      <c r="JYQ269" s="75">
        <v>3252</v>
      </c>
      <c r="JYR269" s="75" t="s">
        <v>226</v>
      </c>
      <c r="JYS269" s="75">
        <v>3252</v>
      </c>
      <c r="JYT269" s="75" t="s">
        <v>226</v>
      </c>
      <c r="JYU269" s="75">
        <v>3252</v>
      </c>
      <c r="JYV269" s="75" t="s">
        <v>226</v>
      </c>
      <c r="JYW269" s="75">
        <v>3252</v>
      </c>
      <c r="JYX269" s="75" t="s">
        <v>226</v>
      </c>
      <c r="JYY269" s="75">
        <v>3252</v>
      </c>
      <c r="JYZ269" s="75" t="s">
        <v>226</v>
      </c>
      <c r="JZA269" s="75">
        <v>3252</v>
      </c>
      <c r="JZB269" s="75" t="s">
        <v>226</v>
      </c>
      <c r="JZC269" s="75">
        <v>3252</v>
      </c>
      <c r="JZD269" s="75" t="s">
        <v>226</v>
      </c>
      <c r="JZE269" s="75">
        <v>3252</v>
      </c>
      <c r="JZF269" s="75" t="s">
        <v>226</v>
      </c>
      <c r="JZG269" s="75">
        <v>3252</v>
      </c>
      <c r="JZH269" s="75" t="s">
        <v>226</v>
      </c>
      <c r="JZI269" s="75">
        <v>3252</v>
      </c>
      <c r="JZJ269" s="75" t="s">
        <v>226</v>
      </c>
      <c r="JZK269" s="75">
        <v>3252</v>
      </c>
      <c r="JZL269" s="75" t="s">
        <v>226</v>
      </c>
      <c r="JZM269" s="75">
        <v>3252</v>
      </c>
      <c r="JZN269" s="75" t="s">
        <v>226</v>
      </c>
      <c r="JZO269" s="75">
        <v>3252</v>
      </c>
      <c r="JZP269" s="75" t="s">
        <v>226</v>
      </c>
      <c r="JZQ269" s="75">
        <v>3252</v>
      </c>
      <c r="JZR269" s="75" t="s">
        <v>226</v>
      </c>
      <c r="JZS269" s="75">
        <v>3252</v>
      </c>
      <c r="JZT269" s="75" t="s">
        <v>226</v>
      </c>
      <c r="JZU269" s="75">
        <v>3252</v>
      </c>
      <c r="JZV269" s="75" t="s">
        <v>226</v>
      </c>
      <c r="JZW269" s="75">
        <v>3252</v>
      </c>
      <c r="JZX269" s="75" t="s">
        <v>226</v>
      </c>
      <c r="JZY269" s="75">
        <v>3252</v>
      </c>
      <c r="JZZ269" s="75" t="s">
        <v>226</v>
      </c>
      <c r="KAA269" s="75">
        <v>3252</v>
      </c>
      <c r="KAB269" s="75" t="s">
        <v>226</v>
      </c>
      <c r="KAC269" s="75">
        <v>3252</v>
      </c>
      <c r="KAD269" s="75" t="s">
        <v>226</v>
      </c>
      <c r="KAE269" s="75">
        <v>3252</v>
      </c>
      <c r="KAF269" s="75" t="s">
        <v>226</v>
      </c>
      <c r="KAG269" s="75">
        <v>3252</v>
      </c>
      <c r="KAH269" s="75" t="s">
        <v>226</v>
      </c>
      <c r="KAI269" s="75">
        <v>3252</v>
      </c>
      <c r="KAJ269" s="75" t="s">
        <v>226</v>
      </c>
      <c r="KAK269" s="75">
        <v>3252</v>
      </c>
      <c r="KAL269" s="75" t="s">
        <v>226</v>
      </c>
      <c r="KAM269" s="75">
        <v>3252</v>
      </c>
      <c r="KAN269" s="75" t="s">
        <v>226</v>
      </c>
      <c r="KAO269" s="75">
        <v>3252</v>
      </c>
      <c r="KAP269" s="75" t="s">
        <v>226</v>
      </c>
      <c r="KAQ269" s="75">
        <v>3252</v>
      </c>
      <c r="KAR269" s="75" t="s">
        <v>226</v>
      </c>
      <c r="KAS269" s="75">
        <v>3252</v>
      </c>
      <c r="KAT269" s="75" t="s">
        <v>226</v>
      </c>
      <c r="KAU269" s="75">
        <v>3252</v>
      </c>
      <c r="KAV269" s="75" t="s">
        <v>226</v>
      </c>
      <c r="KAW269" s="75">
        <v>3252</v>
      </c>
      <c r="KAX269" s="75" t="s">
        <v>226</v>
      </c>
      <c r="KAY269" s="75">
        <v>3252</v>
      </c>
      <c r="KAZ269" s="75" t="s">
        <v>226</v>
      </c>
      <c r="KBA269" s="75">
        <v>3252</v>
      </c>
      <c r="KBB269" s="75" t="s">
        <v>226</v>
      </c>
      <c r="KBC269" s="75">
        <v>3252</v>
      </c>
      <c r="KBD269" s="75" t="s">
        <v>226</v>
      </c>
      <c r="KBE269" s="75">
        <v>3252</v>
      </c>
      <c r="KBF269" s="75" t="s">
        <v>226</v>
      </c>
      <c r="KBG269" s="75">
        <v>3252</v>
      </c>
      <c r="KBH269" s="75" t="s">
        <v>226</v>
      </c>
      <c r="KBI269" s="75">
        <v>3252</v>
      </c>
      <c r="KBJ269" s="75" t="s">
        <v>226</v>
      </c>
      <c r="KBK269" s="75">
        <v>3252</v>
      </c>
      <c r="KBL269" s="75" t="s">
        <v>226</v>
      </c>
      <c r="KBM269" s="75">
        <v>3252</v>
      </c>
      <c r="KBN269" s="75" t="s">
        <v>226</v>
      </c>
      <c r="KBO269" s="75">
        <v>3252</v>
      </c>
      <c r="KBP269" s="75" t="s">
        <v>226</v>
      </c>
      <c r="KBQ269" s="75">
        <v>3252</v>
      </c>
      <c r="KBR269" s="75" t="s">
        <v>226</v>
      </c>
      <c r="KBS269" s="75">
        <v>3252</v>
      </c>
      <c r="KBT269" s="75" t="s">
        <v>226</v>
      </c>
      <c r="KBU269" s="75">
        <v>3252</v>
      </c>
      <c r="KBV269" s="75" t="s">
        <v>226</v>
      </c>
      <c r="KBW269" s="75">
        <v>3252</v>
      </c>
      <c r="KBX269" s="75" t="s">
        <v>226</v>
      </c>
      <c r="KBY269" s="75">
        <v>3252</v>
      </c>
      <c r="KBZ269" s="75" t="s">
        <v>226</v>
      </c>
      <c r="KCA269" s="75">
        <v>3252</v>
      </c>
      <c r="KCB269" s="75" t="s">
        <v>226</v>
      </c>
      <c r="KCC269" s="75">
        <v>3252</v>
      </c>
      <c r="KCD269" s="75" t="s">
        <v>226</v>
      </c>
      <c r="KCE269" s="75">
        <v>3252</v>
      </c>
      <c r="KCF269" s="75" t="s">
        <v>226</v>
      </c>
      <c r="KCG269" s="75">
        <v>3252</v>
      </c>
      <c r="KCH269" s="75" t="s">
        <v>226</v>
      </c>
      <c r="KCI269" s="75">
        <v>3252</v>
      </c>
      <c r="KCJ269" s="75" t="s">
        <v>226</v>
      </c>
      <c r="KCK269" s="75">
        <v>3252</v>
      </c>
      <c r="KCL269" s="75" t="s">
        <v>226</v>
      </c>
      <c r="KCM269" s="75">
        <v>3252</v>
      </c>
      <c r="KCN269" s="75" t="s">
        <v>226</v>
      </c>
      <c r="KCO269" s="75">
        <v>3252</v>
      </c>
      <c r="KCP269" s="75" t="s">
        <v>226</v>
      </c>
      <c r="KCQ269" s="75">
        <v>3252</v>
      </c>
      <c r="KCR269" s="75" t="s">
        <v>226</v>
      </c>
      <c r="KCS269" s="75">
        <v>3252</v>
      </c>
      <c r="KCT269" s="75" t="s">
        <v>226</v>
      </c>
      <c r="KCU269" s="75">
        <v>3252</v>
      </c>
      <c r="KCV269" s="75" t="s">
        <v>226</v>
      </c>
      <c r="KCW269" s="75">
        <v>3252</v>
      </c>
      <c r="KCX269" s="75" t="s">
        <v>226</v>
      </c>
      <c r="KCY269" s="75">
        <v>3252</v>
      </c>
      <c r="KCZ269" s="75" t="s">
        <v>226</v>
      </c>
      <c r="KDA269" s="75">
        <v>3252</v>
      </c>
      <c r="KDB269" s="75" t="s">
        <v>226</v>
      </c>
      <c r="KDC269" s="75">
        <v>3252</v>
      </c>
      <c r="KDD269" s="75" t="s">
        <v>226</v>
      </c>
      <c r="KDE269" s="75">
        <v>3252</v>
      </c>
      <c r="KDF269" s="75" t="s">
        <v>226</v>
      </c>
      <c r="KDG269" s="75">
        <v>3252</v>
      </c>
      <c r="KDH269" s="75" t="s">
        <v>226</v>
      </c>
      <c r="KDI269" s="75">
        <v>3252</v>
      </c>
      <c r="KDJ269" s="75" t="s">
        <v>226</v>
      </c>
      <c r="KDK269" s="75">
        <v>3252</v>
      </c>
      <c r="KDL269" s="75" t="s">
        <v>226</v>
      </c>
      <c r="KDM269" s="75">
        <v>3252</v>
      </c>
      <c r="KDN269" s="75" t="s">
        <v>226</v>
      </c>
      <c r="KDO269" s="75">
        <v>3252</v>
      </c>
      <c r="KDP269" s="75" t="s">
        <v>226</v>
      </c>
      <c r="KDQ269" s="75">
        <v>3252</v>
      </c>
      <c r="KDR269" s="75" t="s">
        <v>226</v>
      </c>
      <c r="KDS269" s="75">
        <v>3252</v>
      </c>
      <c r="KDT269" s="75" t="s">
        <v>226</v>
      </c>
      <c r="KDU269" s="75">
        <v>3252</v>
      </c>
      <c r="KDV269" s="75" t="s">
        <v>226</v>
      </c>
      <c r="KDW269" s="75">
        <v>3252</v>
      </c>
      <c r="KDX269" s="75" t="s">
        <v>226</v>
      </c>
      <c r="KDY269" s="75">
        <v>3252</v>
      </c>
      <c r="KDZ269" s="75" t="s">
        <v>226</v>
      </c>
      <c r="KEA269" s="75">
        <v>3252</v>
      </c>
      <c r="KEB269" s="75" t="s">
        <v>226</v>
      </c>
      <c r="KEC269" s="75">
        <v>3252</v>
      </c>
      <c r="KED269" s="75" t="s">
        <v>226</v>
      </c>
      <c r="KEE269" s="75">
        <v>3252</v>
      </c>
      <c r="KEF269" s="75" t="s">
        <v>226</v>
      </c>
      <c r="KEG269" s="75">
        <v>3252</v>
      </c>
      <c r="KEH269" s="75" t="s">
        <v>226</v>
      </c>
      <c r="KEI269" s="75">
        <v>3252</v>
      </c>
      <c r="KEJ269" s="75" t="s">
        <v>226</v>
      </c>
      <c r="KEK269" s="75">
        <v>3252</v>
      </c>
      <c r="KEL269" s="75" t="s">
        <v>226</v>
      </c>
      <c r="KEM269" s="75">
        <v>3252</v>
      </c>
      <c r="KEN269" s="75" t="s">
        <v>226</v>
      </c>
      <c r="KEO269" s="75">
        <v>3252</v>
      </c>
      <c r="KEP269" s="75" t="s">
        <v>226</v>
      </c>
      <c r="KEQ269" s="75">
        <v>3252</v>
      </c>
      <c r="KER269" s="75" t="s">
        <v>226</v>
      </c>
      <c r="KES269" s="75">
        <v>3252</v>
      </c>
      <c r="KET269" s="75" t="s">
        <v>226</v>
      </c>
      <c r="KEU269" s="75">
        <v>3252</v>
      </c>
      <c r="KEV269" s="75" t="s">
        <v>226</v>
      </c>
      <c r="KEW269" s="75">
        <v>3252</v>
      </c>
      <c r="KEX269" s="75" t="s">
        <v>226</v>
      </c>
      <c r="KEY269" s="75">
        <v>3252</v>
      </c>
      <c r="KEZ269" s="75" t="s">
        <v>226</v>
      </c>
      <c r="KFA269" s="75">
        <v>3252</v>
      </c>
      <c r="KFB269" s="75" t="s">
        <v>226</v>
      </c>
      <c r="KFC269" s="75">
        <v>3252</v>
      </c>
      <c r="KFD269" s="75" t="s">
        <v>226</v>
      </c>
      <c r="KFE269" s="75">
        <v>3252</v>
      </c>
      <c r="KFF269" s="75" t="s">
        <v>226</v>
      </c>
      <c r="KFG269" s="75">
        <v>3252</v>
      </c>
      <c r="KFH269" s="75" t="s">
        <v>226</v>
      </c>
      <c r="KFI269" s="75">
        <v>3252</v>
      </c>
      <c r="KFJ269" s="75" t="s">
        <v>226</v>
      </c>
      <c r="KFK269" s="75">
        <v>3252</v>
      </c>
      <c r="KFL269" s="75" t="s">
        <v>226</v>
      </c>
      <c r="KFM269" s="75">
        <v>3252</v>
      </c>
      <c r="KFN269" s="75" t="s">
        <v>226</v>
      </c>
      <c r="KFO269" s="75">
        <v>3252</v>
      </c>
      <c r="KFP269" s="75" t="s">
        <v>226</v>
      </c>
      <c r="KFQ269" s="75">
        <v>3252</v>
      </c>
      <c r="KFR269" s="75" t="s">
        <v>226</v>
      </c>
      <c r="KFS269" s="75">
        <v>3252</v>
      </c>
      <c r="KFT269" s="75" t="s">
        <v>226</v>
      </c>
      <c r="KFU269" s="75">
        <v>3252</v>
      </c>
      <c r="KFV269" s="75" t="s">
        <v>226</v>
      </c>
      <c r="KFW269" s="75">
        <v>3252</v>
      </c>
      <c r="KFX269" s="75" t="s">
        <v>226</v>
      </c>
      <c r="KFY269" s="75">
        <v>3252</v>
      </c>
      <c r="KFZ269" s="75" t="s">
        <v>226</v>
      </c>
      <c r="KGA269" s="75">
        <v>3252</v>
      </c>
      <c r="KGB269" s="75" t="s">
        <v>226</v>
      </c>
      <c r="KGC269" s="75">
        <v>3252</v>
      </c>
      <c r="KGD269" s="75" t="s">
        <v>226</v>
      </c>
      <c r="KGE269" s="75">
        <v>3252</v>
      </c>
      <c r="KGF269" s="75" t="s">
        <v>226</v>
      </c>
      <c r="KGG269" s="75">
        <v>3252</v>
      </c>
      <c r="KGH269" s="75" t="s">
        <v>226</v>
      </c>
      <c r="KGI269" s="75">
        <v>3252</v>
      </c>
      <c r="KGJ269" s="75" t="s">
        <v>226</v>
      </c>
      <c r="KGK269" s="75">
        <v>3252</v>
      </c>
      <c r="KGL269" s="75" t="s">
        <v>226</v>
      </c>
      <c r="KGM269" s="75">
        <v>3252</v>
      </c>
      <c r="KGN269" s="75" t="s">
        <v>226</v>
      </c>
      <c r="KGO269" s="75">
        <v>3252</v>
      </c>
      <c r="KGP269" s="75" t="s">
        <v>226</v>
      </c>
      <c r="KGQ269" s="75">
        <v>3252</v>
      </c>
      <c r="KGR269" s="75" t="s">
        <v>226</v>
      </c>
      <c r="KGS269" s="75">
        <v>3252</v>
      </c>
      <c r="KGT269" s="75" t="s">
        <v>226</v>
      </c>
      <c r="KGU269" s="75">
        <v>3252</v>
      </c>
      <c r="KGV269" s="75" t="s">
        <v>226</v>
      </c>
      <c r="KGW269" s="75">
        <v>3252</v>
      </c>
      <c r="KGX269" s="75" t="s">
        <v>226</v>
      </c>
      <c r="KGY269" s="75">
        <v>3252</v>
      </c>
      <c r="KGZ269" s="75" t="s">
        <v>226</v>
      </c>
      <c r="KHA269" s="75">
        <v>3252</v>
      </c>
      <c r="KHB269" s="75" t="s">
        <v>226</v>
      </c>
      <c r="KHC269" s="75">
        <v>3252</v>
      </c>
      <c r="KHD269" s="75" t="s">
        <v>226</v>
      </c>
      <c r="KHE269" s="75">
        <v>3252</v>
      </c>
      <c r="KHF269" s="75" t="s">
        <v>226</v>
      </c>
      <c r="KHG269" s="75">
        <v>3252</v>
      </c>
      <c r="KHH269" s="75" t="s">
        <v>226</v>
      </c>
      <c r="KHI269" s="75">
        <v>3252</v>
      </c>
      <c r="KHJ269" s="75" t="s">
        <v>226</v>
      </c>
      <c r="KHK269" s="75">
        <v>3252</v>
      </c>
      <c r="KHL269" s="75" t="s">
        <v>226</v>
      </c>
      <c r="KHM269" s="75">
        <v>3252</v>
      </c>
      <c r="KHN269" s="75" t="s">
        <v>226</v>
      </c>
      <c r="KHO269" s="75">
        <v>3252</v>
      </c>
      <c r="KHP269" s="75" t="s">
        <v>226</v>
      </c>
      <c r="KHQ269" s="75">
        <v>3252</v>
      </c>
      <c r="KHR269" s="75" t="s">
        <v>226</v>
      </c>
      <c r="KHS269" s="75">
        <v>3252</v>
      </c>
      <c r="KHT269" s="75" t="s">
        <v>226</v>
      </c>
      <c r="KHU269" s="75">
        <v>3252</v>
      </c>
      <c r="KHV269" s="75" t="s">
        <v>226</v>
      </c>
      <c r="KHW269" s="75">
        <v>3252</v>
      </c>
      <c r="KHX269" s="75" t="s">
        <v>226</v>
      </c>
      <c r="KHY269" s="75">
        <v>3252</v>
      </c>
      <c r="KHZ269" s="75" t="s">
        <v>226</v>
      </c>
      <c r="KIA269" s="75">
        <v>3252</v>
      </c>
      <c r="KIB269" s="75" t="s">
        <v>226</v>
      </c>
      <c r="KIC269" s="75">
        <v>3252</v>
      </c>
      <c r="KID269" s="75" t="s">
        <v>226</v>
      </c>
      <c r="KIE269" s="75">
        <v>3252</v>
      </c>
      <c r="KIF269" s="75" t="s">
        <v>226</v>
      </c>
      <c r="KIG269" s="75">
        <v>3252</v>
      </c>
      <c r="KIH269" s="75" t="s">
        <v>226</v>
      </c>
      <c r="KII269" s="75">
        <v>3252</v>
      </c>
      <c r="KIJ269" s="75" t="s">
        <v>226</v>
      </c>
      <c r="KIK269" s="75">
        <v>3252</v>
      </c>
      <c r="KIL269" s="75" t="s">
        <v>226</v>
      </c>
      <c r="KIM269" s="75">
        <v>3252</v>
      </c>
      <c r="KIN269" s="75" t="s">
        <v>226</v>
      </c>
      <c r="KIO269" s="75">
        <v>3252</v>
      </c>
      <c r="KIP269" s="75" t="s">
        <v>226</v>
      </c>
      <c r="KIQ269" s="75">
        <v>3252</v>
      </c>
      <c r="KIR269" s="75" t="s">
        <v>226</v>
      </c>
      <c r="KIS269" s="75">
        <v>3252</v>
      </c>
      <c r="KIT269" s="75" t="s">
        <v>226</v>
      </c>
      <c r="KIU269" s="75">
        <v>3252</v>
      </c>
      <c r="KIV269" s="75" t="s">
        <v>226</v>
      </c>
      <c r="KIW269" s="75">
        <v>3252</v>
      </c>
      <c r="KIX269" s="75" t="s">
        <v>226</v>
      </c>
      <c r="KIY269" s="75">
        <v>3252</v>
      </c>
      <c r="KIZ269" s="75" t="s">
        <v>226</v>
      </c>
      <c r="KJA269" s="75">
        <v>3252</v>
      </c>
      <c r="KJB269" s="75" t="s">
        <v>226</v>
      </c>
      <c r="KJC269" s="75">
        <v>3252</v>
      </c>
      <c r="KJD269" s="75" t="s">
        <v>226</v>
      </c>
      <c r="KJE269" s="75">
        <v>3252</v>
      </c>
      <c r="KJF269" s="75" t="s">
        <v>226</v>
      </c>
      <c r="KJG269" s="75">
        <v>3252</v>
      </c>
      <c r="KJH269" s="75" t="s">
        <v>226</v>
      </c>
      <c r="KJI269" s="75">
        <v>3252</v>
      </c>
      <c r="KJJ269" s="75" t="s">
        <v>226</v>
      </c>
      <c r="KJK269" s="75">
        <v>3252</v>
      </c>
      <c r="KJL269" s="75" t="s">
        <v>226</v>
      </c>
      <c r="KJM269" s="75">
        <v>3252</v>
      </c>
      <c r="KJN269" s="75" t="s">
        <v>226</v>
      </c>
      <c r="KJO269" s="75">
        <v>3252</v>
      </c>
      <c r="KJP269" s="75" t="s">
        <v>226</v>
      </c>
      <c r="KJQ269" s="75">
        <v>3252</v>
      </c>
      <c r="KJR269" s="75" t="s">
        <v>226</v>
      </c>
      <c r="KJS269" s="75">
        <v>3252</v>
      </c>
      <c r="KJT269" s="75" t="s">
        <v>226</v>
      </c>
      <c r="KJU269" s="75">
        <v>3252</v>
      </c>
      <c r="KJV269" s="75" t="s">
        <v>226</v>
      </c>
      <c r="KJW269" s="75">
        <v>3252</v>
      </c>
      <c r="KJX269" s="75" t="s">
        <v>226</v>
      </c>
      <c r="KJY269" s="75">
        <v>3252</v>
      </c>
      <c r="KJZ269" s="75" t="s">
        <v>226</v>
      </c>
      <c r="KKA269" s="75">
        <v>3252</v>
      </c>
      <c r="KKB269" s="75" t="s">
        <v>226</v>
      </c>
      <c r="KKC269" s="75">
        <v>3252</v>
      </c>
      <c r="KKD269" s="75" t="s">
        <v>226</v>
      </c>
      <c r="KKE269" s="75">
        <v>3252</v>
      </c>
      <c r="KKF269" s="75" t="s">
        <v>226</v>
      </c>
      <c r="KKG269" s="75">
        <v>3252</v>
      </c>
      <c r="KKH269" s="75" t="s">
        <v>226</v>
      </c>
      <c r="KKI269" s="75">
        <v>3252</v>
      </c>
      <c r="KKJ269" s="75" t="s">
        <v>226</v>
      </c>
      <c r="KKK269" s="75">
        <v>3252</v>
      </c>
      <c r="KKL269" s="75" t="s">
        <v>226</v>
      </c>
      <c r="KKM269" s="75">
        <v>3252</v>
      </c>
      <c r="KKN269" s="75" t="s">
        <v>226</v>
      </c>
      <c r="KKO269" s="75">
        <v>3252</v>
      </c>
      <c r="KKP269" s="75" t="s">
        <v>226</v>
      </c>
      <c r="KKQ269" s="75">
        <v>3252</v>
      </c>
      <c r="KKR269" s="75" t="s">
        <v>226</v>
      </c>
      <c r="KKS269" s="75">
        <v>3252</v>
      </c>
      <c r="KKT269" s="75" t="s">
        <v>226</v>
      </c>
      <c r="KKU269" s="75">
        <v>3252</v>
      </c>
      <c r="KKV269" s="75" t="s">
        <v>226</v>
      </c>
      <c r="KKW269" s="75">
        <v>3252</v>
      </c>
      <c r="KKX269" s="75" t="s">
        <v>226</v>
      </c>
      <c r="KKY269" s="75">
        <v>3252</v>
      </c>
      <c r="KKZ269" s="75" t="s">
        <v>226</v>
      </c>
      <c r="KLA269" s="75">
        <v>3252</v>
      </c>
      <c r="KLB269" s="75" t="s">
        <v>226</v>
      </c>
      <c r="KLC269" s="75">
        <v>3252</v>
      </c>
      <c r="KLD269" s="75" t="s">
        <v>226</v>
      </c>
      <c r="KLE269" s="75">
        <v>3252</v>
      </c>
      <c r="KLF269" s="75" t="s">
        <v>226</v>
      </c>
      <c r="KLG269" s="75">
        <v>3252</v>
      </c>
      <c r="KLH269" s="75" t="s">
        <v>226</v>
      </c>
      <c r="KLI269" s="75">
        <v>3252</v>
      </c>
      <c r="KLJ269" s="75" t="s">
        <v>226</v>
      </c>
      <c r="KLK269" s="75">
        <v>3252</v>
      </c>
      <c r="KLL269" s="75" t="s">
        <v>226</v>
      </c>
      <c r="KLM269" s="75">
        <v>3252</v>
      </c>
      <c r="KLN269" s="75" t="s">
        <v>226</v>
      </c>
      <c r="KLO269" s="75">
        <v>3252</v>
      </c>
      <c r="KLP269" s="75" t="s">
        <v>226</v>
      </c>
      <c r="KLQ269" s="75">
        <v>3252</v>
      </c>
      <c r="KLR269" s="75" t="s">
        <v>226</v>
      </c>
      <c r="KLS269" s="75">
        <v>3252</v>
      </c>
      <c r="KLT269" s="75" t="s">
        <v>226</v>
      </c>
      <c r="KLU269" s="75">
        <v>3252</v>
      </c>
      <c r="KLV269" s="75" t="s">
        <v>226</v>
      </c>
      <c r="KLW269" s="75">
        <v>3252</v>
      </c>
      <c r="KLX269" s="75" t="s">
        <v>226</v>
      </c>
      <c r="KLY269" s="75">
        <v>3252</v>
      </c>
      <c r="KLZ269" s="75" t="s">
        <v>226</v>
      </c>
      <c r="KMA269" s="75">
        <v>3252</v>
      </c>
      <c r="KMB269" s="75" t="s">
        <v>226</v>
      </c>
      <c r="KMC269" s="75">
        <v>3252</v>
      </c>
      <c r="KMD269" s="75" t="s">
        <v>226</v>
      </c>
      <c r="KME269" s="75">
        <v>3252</v>
      </c>
      <c r="KMF269" s="75" t="s">
        <v>226</v>
      </c>
      <c r="KMG269" s="75">
        <v>3252</v>
      </c>
      <c r="KMH269" s="75" t="s">
        <v>226</v>
      </c>
      <c r="KMI269" s="75">
        <v>3252</v>
      </c>
      <c r="KMJ269" s="75" t="s">
        <v>226</v>
      </c>
      <c r="KMK269" s="75">
        <v>3252</v>
      </c>
      <c r="KML269" s="75" t="s">
        <v>226</v>
      </c>
      <c r="KMM269" s="75">
        <v>3252</v>
      </c>
      <c r="KMN269" s="75" t="s">
        <v>226</v>
      </c>
      <c r="KMO269" s="75">
        <v>3252</v>
      </c>
      <c r="KMP269" s="75" t="s">
        <v>226</v>
      </c>
      <c r="KMQ269" s="75">
        <v>3252</v>
      </c>
      <c r="KMR269" s="75" t="s">
        <v>226</v>
      </c>
      <c r="KMS269" s="75">
        <v>3252</v>
      </c>
      <c r="KMT269" s="75" t="s">
        <v>226</v>
      </c>
      <c r="KMU269" s="75">
        <v>3252</v>
      </c>
      <c r="KMV269" s="75" t="s">
        <v>226</v>
      </c>
      <c r="KMW269" s="75">
        <v>3252</v>
      </c>
      <c r="KMX269" s="75" t="s">
        <v>226</v>
      </c>
      <c r="KMY269" s="75">
        <v>3252</v>
      </c>
      <c r="KMZ269" s="75" t="s">
        <v>226</v>
      </c>
      <c r="KNA269" s="75">
        <v>3252</v>
      </c>
      <c r="KNB269" s="75" t="s">
        <v>226</v>
      </c>
      <c r="KNC269" s="75">
        <v>3252</v>
      </c>
      <c r="KND269" s="75" t="s">
        <v>226</v>
      </c>
      <c r="KNE269" s="75">
        <v>3252</v>
      </c>
      <c r="KNF269" s="75" t="s">
        <v>226</v>
      </c>
      <c r="KNG269" s="75">
        <v>3252</v>
      </c>
      <c r="KNH269" s="75" t="s">
        <v>226</v>
      </c>
      <c r="KNI269" s="75">
        <v>3252</v>
      </c>
      <c r="KNJ269" s="75" t="s">
        <v>226</v>
      </c>
      <c r="KNK269" s="75">
        <v>3252</v>
      </c>
      <c r="KNL269" s="75" t="s">
        <v>226</v>
      </c>
      <c r="KNM269" s="75">
        <v>3252</v>
      </c>
      <c r="KNN269" s="75" t="s">
        <v>226</v>
      </c>
      <c r="KNO269" s="75">
        <v>3252</v>
      </c>
      <c r="KNP269" s="75" t="s">
        <v>226</v>
      </c>
      <c r="KNQ269" s="75">
        <v>3252</v>
      </c>
      <c r="KNR269" s="75" t="s">
        <v>226</v>
      </c>
      <c r="KNS269" s="75">
        <v>3252</v>
      </c>
      <c r="KNT269" s="75" t="s">
        <v>226</v>
      </c>
      <c r="KNU269" s="75">
        <v>3252</v>
      </c>
      <c r="KNV269" s="75" t="s">
        <v>226</v>
      </c>
      <c r="KNW269" s="75">
        <v>3252</v>
      </c>
      <c r="KNX269" s="75" t="s">
        <v>226</v>
      </c>
      <c r="KNY269" s="75">
        <v>3252</v>
      </c>
      <c r="KNZ269" s="75" t="s">
        <v>226</v>
      </c>
      <c r="KOA269" s="75">
        <v>3252</v>
      </c>
      <c r="KOB269" s="75" t="s">
        <v>226</v>
      </c>
      <c r="KOC269" s="75">
        <v>3252</v>
      </c>
      <c r="KOD269" s="75" t="s">
        <v>226</v>
      </c>
      <c r="KOE269" s="75">
        <v>3252</v>
      </c>
      <c r="KOF269" s="75" t="s">
        <v>226</v>
      </c>
      <c r="KOG269" s="75">
        <v>3252</v>
      </c>
      <c r="KOH269" s="75" t="s">
        <v>226</v>
      </c>
      <c r="KOI269" s="75">
        <v>3252</v>
      </c>
      <c r="KOJ269" s="75" t="s">
        <v>226</v>
      </c>
      <c r="KOK269" s="75">
        <v>3252</v>
      </c>
      <c r="KOL269" s="75" t="s">
        <v>226</v>
      </c>
      <c r="KOM269" s="75">
        <v>3252</v>
      </c>
      <c r="KON269" s="75" t="s">
        <v>226</v>
      </c>
      <c r="KOO269" s="75">
        <v>3252</v>
      </c>
      <c r="KOP269" s="75" t="s">
        <v>226</v>
      </c>
      <c r="KOQ269" s="75">
        <v>3252</v>
      </c>
      <c r="KOR269" s="75" t="s">
        <v>226</v>
      </c>
      <c r="KOS269" s="75">
        <v>3252</v>
      </c>
      <c r="KOT269" s="75" t="s">
        <v>226</v>
      </c>
      <c r="KOU269" s="75">
        <v>3252</v>
      </c>
      <c r="KOV269" s="75" t="s">
        <v>226</v>
      </c>
      <c r="KOW269" s="75">
        <v>3252</v>
      </c>
      <c r="KOX269" s="75" t="s">
        <v>226</v>
      </c>
      <c r="KOY269" s="75">
        <v>3252</v>
      </c>
      <c r="KOZ269" s="75" t="s">
        <v>226</v>
      </c>
      <c r="KPA269" s="75">
        <v>3252</v>
      </c>
      <c r="KPB269" s="75" t="s">
        <v>226</v>
      </c>
      <c r="KPC269" s="75">
        <v>3252</v>
      </c>
      <c r="KPD269" s="75" t="s">
        <v>226</v>
      </c>
      <c r="KPE269" s="75">
        <v>3252</v>
      </c>
      <c r="KPF269" s="75" t="s">
        <v>226</v>
      </c>
      <c r="KPG269" s="75">
        <v>3252</v>
      </c>
      <c r="KPH269" s="75" t="s">
        <v>226</v>
      </c>
      <c r="KPI269" s="75">
        <v>3252</v>
      </c>
      <c r="KPJ269" s="75" t="s">
        <v>226</v>
      </c>
      <c r="KPK269" s="75">
        <v>3252</v>
      </c>
      <c r="KPL269" s="75" t="s">
        <v>226</v>
      </c>
      <c r="KPM269" s="75">
        <v>3252</v>
      </c>
      <c r="KPN269" s="75" t="s">
        <v>226</v>
      </c>
      <c r="KPO269" s="75">
        <v>3252</v>
      </c>
      <c r="KPP269" s="75" t="s">
        <v>226</v>
      </c>
      <c r="KPQ269" s="75">
        <v>3252</v>
      </c>
      <c r="KPR269" s="75" t="s">
        <v>226</v>
      </c>
      <c r="KPS269" s="75">
        <v>3252</v>
      </c>
      <c r="KPT269" s="75" t="s">
        <v>226</v>
      </c>
      <c r="KPU269" s="75">
        <v>3252</v>
      </c>
      <c r="KPV269" s="75" t="s">
        <v>226</v>
      </c>
      <c r="KPW269" s="75">
        <v>3252</v>
      </c>
      <c r="KPX269" s="75" t="s">
        <v>226</v>
      </c>
      <c r="KPY269" s="75">
        <v>3252</v>
      </c>
      <c r="KPZ269" s="75" t="s">
        <v>226</v>
      </c>
      <c r="KQA269" s="75">
        <v>3252</v>
      </c>
      <c r="KQB269" s="75" t="s">
        <v>226</v>
      </c>
      <c r="KQC269" s="75">
        <v>3252</v>
      </c>
      <c r="KQD269" s="75" t="s">
        <v>226</v>
      </c>
      <c r="KQE269" s="75">
        <v>3252</v>
      </c>
      <c r="KQF269" s="75" t="s">
        <v>226</v>
      </c>
      <c r="KQG269" s="75">
        <v>3252</v>
      </c>
      <c r="KQH269" s="75" t="s">
        <v>226</v>
      </c>
      <c r="KQI269" s="75">
        <v>3252</v>
      </c>
      <c r="KQJ269" s="75" t="s">
        <v>226</v>
      </c>
      <c r="KQK269" s="75">
        <v>3252</v>
      </c>
      <c r="KQL269" s="75" t="s">
        <v>226</v>
      </c>
      <c r="KQM269" s="75">
        <v>3252</v>
      </c>
      <c r="KQN269" s="75" t="s">
        <v>226</v>
      </c>
      <c r="KQO269" s="75">
        <v>3252</v>
      </c>
      <c r="KQP269" s="75" t="s">
        <v>226</v>
      </c>
      <c r="KQQ269" s="75">
        <v>3252</v>
      </c>
      <c r="KQR269" s="75" t="s">
        <v>226</v>
      </c>
      <c r="KQS269" s="75">
        <v>3252</v>
      </c>
      <c r="KQT269" s="75" t="s">
        <v>226</v>
      </c>
      <c r="KQU269" s="75">
        <v>3252</v>
      </c>
      <c r="KQV269" s="75" t="s">
        <v>226</v>
      </c>
      <c r="KQW269" s="75">
        <v>3252</v>
      </c>
      <c r="KQX269" s="75" t="s">
        <v>226</v>
      </c>
      <c r="KQY269" s="75">
        <v>3252</v>
      </c>
      <c r="KQZ269" s="75" t="s">
        <v>226</v>
      </c>
      <c r="KRA269" s="75">
        <v>3252</v>
      </c>
      <c r="KRB269" s="75" t="s">
        <v>226</v>
      </c>
      <c r="KRC269" s="75">
        <v>3252</v>
      </c>
      <c r="KRD269" s="75" t="s">
        <v>226</v>
      </c>
      <c r="KRE269" s="75">
        <v>3252</v>
      </c>
      <c r="KRF269" s="75" t="s">
        <v>226</v>
      </c>
      <c r="KRG269" s="75">
        <v>3252</v>
      </c>
      <c r="KRH269" s="75" t="s">
        <v>226</v>
      </c>
      <c r="KRI269" s="75">
        <v>3252</v>
      </c>
      <c r="KRJ269" s="75" t="s">
        <v>226</v>
      </c>
      <c r="KRK269" s="75">
        <v>3252</v>
      </c>
      <c r="KRL269" s="75" t="s">
        <v>226</v>
      </c>
      <c r="KRM269" s="75">
        <v>3252</v>
      </c>
      <c r="KRN269" s="75" t="s">
        <v>226</v>
      </c>
      <c r="KRO269" s="75">
        <v>3252</v>
      </c>
      <c r="KRP269" s="75" t="s">
        <v>226</v>
      </c>
      <c r="KRQ269" s="75">
        <v>3252</v>
      </c>
      <c r="KRR269" s="75" t="s">
        <v>226</v>
      </c>
      <c r="KRS269" s="75">
        <v>3252</v>
      </c>
      <c r="KRT269" s="75" t="s">
        <v>226</v>
      </c>
      <c r="KRU269" s="75">
        <v>3252</v>
      </c>
      <c r="KRV269" s="75" t="s">
        <v>226</v>
      </c>
      <c r="KRW269" s="75">
        <v>3252</v>
      </c>
      <c r="KRX269" s="75" t="s">
        <v>226</v>
      </c>
      <c r="KRY269" s="75">
        <v>3252</v>
      </c>
      <c r="KRZ269" s="75" t="s">
        <v>226</v>
      </c>
      <c r="KSA269" s="75">
        <v>3252</v>
      </c>
      <c r="KSB269" s="75" t="s">
        <v>226</v>
      </c>
      <c r="KSC269" s="75">
        <v>3252</v>
      </c>
      <c r="KSD269" s="75" t="s">
        <v>226</v>
      </c>
      <c r="KSE269" s="75">
        <v>3252</v>
      </c>
      <c r="KSF269" s="75" t="s">
        <v>226</v>
      </c>
      <c r="KSG269" s="75">
        <v>3252</v>
      </c>
      <c r="KSH269" s="75" t="s">
        <v>226</v>
      </c>
      <c r="KSI269" s="75">
        <v>3252</v>
      </c>
      <c r="KSJ269" s="75" t="s">
        <v>226</v>
      </c>
      <c r="KSK269" s="75">
        <v>3252</v>
      </c>
      <c r="KSL269" s="75" t="s">
        <v>226</v>
      </c>
      <c r="KSM269" s="75">
        <v>3252</v>
      </c>
      <c r="KSN269" s="75" t="s">
        <v>226</v>
      </c>
      <c r="KSO269" s="75">
        <v>3252</v>
      </c>
      <c r="KSP269" s="75" t="s">
        <v>226</v>
      </c>
      <c r="KSQ269" s="75">
        <v>3252</v>
      </c>
      <c r="KSR269" s="75" t="s">
        <v>226</v>
      </c>
      <c r="KSS269" s="75">
        <v>3252</v>
      </c>
      <c r="KST269" s="75" t="s">
        <v>226</v>
      </c>
      <c r="KSU269" s="75">
        <v>3252</v>
      </c>
      <c r="KSV269" s="75" t="s">
        <v>226</v>
      </c>
      <c r="KSW269" s="75">
        <v>3252</v>
      </c>
      <c r="KSX269" s="75" t="s">
        <v>226</v>
      </c>
      <c r="KSY269" s="75">
        <v>3252</v>
      </c>
      <c r="KSZ269" s="75" t="s">
        <v>226</v>
      </c>
      <c r="KTA269" s="75">
        <v>3252</v>
      </c>
      <c r="KTB269" s="75" t="s">
        <v>226</v>
      </c>
      <c r="KTC269" s="75">
        <v>3252</v>
      </c>
      <c r="KTD269" s="75" t="s">
        <v>226</v>
      </c>
      <c r="KTE269" s="75">
        <v>3252</v>
      </c>
      <c r="KTF269" s="75" t="s">
        <v>226</v>
      </c>
      <c r="KTG269" s="75">
        <v>3252</v>
      </c>
      <c r="KTH269" s="75" t="s">
        <v>226</v>
      </c>
      <c r="KTI269" s="75">
        <v>3252</v>
      </c>
      <c r="KTJ269" s="75" t="s">
        <v>226</v>
      </c>
      <c r="KTK269" s="75">
        <v>3252</v>
      </c>
      <c r="KTL269" s="75" t="s">
        <v>226</v>
      </c>
      <c r="KTM269" s="75">
        <v>3252</v>
      </c>
      <c r="KTN269" s="75" t="s">
        <v>226</v>
      </c>
      <c r="KTO269" s="75">
        <v>3252</v>
      </c>
      <c r="KTP269" s="75" t="s">
        <v>226</v>
      </c>
      <c r="KTQ269" s="75">
        <v>3252</v>
      </c>
      <c r="KTR269" s="75" t="s">
        <v>226</v>
      </c>
      <c r="KTS269" s="75">
        <v>3252</v>
      </c>
      <c r="KTT269" s="75" t="s">
        <v>226</v>
      </c>
      <c r="KTU269" s="75">
        <v>3252</v>
      </c>
      <c r="KTV269" s="75" t="s">
        <v>226</v>
      </c>
      <c r="KTW269" s="75">
        <v>3252</v>
      </c>
      <c r="KTX269" s="75" t="s">
        <v>226</v>
      </c>
      <c r="KTY269" s="75">
        <v>3252</v>
      </c>
      <c r="KTZ269" s="75" t="s">
        <v>226</v>
      </c>
      <c r="KUA269" s="75">
        <v>3252</v>
      </c>
      <c r="KUB269" s="75" t="s">
        <v>226</v>
      </c>
      <c r="KUC269" s="75">
        <v>3252</v>
      </c>
      <c r="KUD269" s="75" t="s">
        <v>226</v>
      </c>
      <c r="KUE269" s="75">
        <v>3252</v>
      </c>
      <c r="KUF269" s="75" t="s">
        <v>226</v>
      </c>
      <c r="KUG269" s="75">
        <v>3252</v>
      </c>
      <c r="KUH269" s="75" t="s">
        <v>226</v>
      </c>
      <c r="KUI269" s="75">
        <v>3252</v>
      </c>
      <c r="KUJ269" s="75" t="s">
        <v>226</v>
      </c>
      <c r="KUK269" s="75">
        <v>3252</v>
      </c>
      <c r="KUL269" s="75" t="s">
        <v>226</v>
      </c>
      <c r="KUM269" s="75">
        <v>3252</v>
      </c>
      <c r="KUN269" s="75" t="s">
        <v>226</v>
      </c>
      <c r="KUO269" s="75">
        <v>3252</v>
      </c>
      <c r="KUP269" s="75" t="s">
        <v>226</v>
      </c>
      <c r="KUQ269" s="75">
        <v>3252</v>
      </c>
      <c r="KUR269" s="75" t="s">
        <v>226</v>
      </c>
      <c r="KUS269" s="75">
        <v>3252</v>
      </c>
      <c r="KUT269" s="75" t="s">
        <v>226</v>
      </c>
      <c r="KUU269" s="75">
        <v>3252</v>
      </c>
      <c r="KUV269" s="75" t="s">
        <v>226</v>
      </c>
      <c r="KUW269" s="75">
        <v>3252</v>
      </c>
      <c r="KUX269" s="75" t="s">
        <v>226</v>
      </c>
      <c r="KUY269" s="75">
        <v>3252</v>
      </c>
      <c r="KUZ269" s="75" t="s">
        <v>226</v>
      </c>
      <c r="KVA269" s="75">
        <v>3252</v>
      </c>
      <c r="KVB269" s="75" t="s">
        <v>226</v>
      </c>
      <c r="KVC269" s="75">
        <v>3252</v>
      </c>
      <c r="KVD269" s="75" t="s">
        <v>226</v>
      </c>
      <c r="KVE269" s="75">
        <v>3252</v>
      </c>
      <c r="KVF269" s="75" t="s">
        <v>226</v>
      </c>
      <c r="KVG269" s="75">
        <v>3252</v>
      </c>
      <c r="KVH269" s="75" t="s">
        <v>226</v>
      </c>
      <c r="KVI269" s="75">
        <v>3252</v>
      </c>
      <c r="KVJ269" s="75" t="s">
        <v>226</v>
      </c>
      <c r="KVK269" s="75">
        <v>3252</v>
      </c>
      <c r="KVL269" s="75" t="s">
        <v>226</v>
      </c>
      <c r="KVM269" s="75">
        <v>3252</v>
      </c>
      <c r="KVN269" s="75" t="s">
        <v>226</v>
      </c>
      <c r="KVO269" s="75">
        <v>3252</v>
      </c>
      <c r="KVP269" s="75" t="s">
        <v>226</v>
      </c>
      <c r="KVQ269" s="75">
        <v>3252</v>
      </c>
      <c r="KVR269" s="75" t="s">
        <v>226</v>
      </c>
      <c r="KVS269" s="75">
        <v>3252</v>
      </c>
      <c r="KVT269" s="75" t="s">
        <v>226</v>
      </c>
      <c r="KVU269" s="75">
        <v>3252</v>
      </c>
      <c r="KVV269" s="75" t="s">
        <v>226</v>
      </c>
      <c r="KVW269" s="75">
        <v>3252</v>
      </c>
      <c r="KVX269" s="75" t="s">
        <v>226</v>
      </c>
      <c r="KVY269" s="75">
        <v>3252</v>
      </c>
      <c r="KVZ269" s="75" t="s">
        <v>226</v>
      </c>
      <c r="KWA269" s="75">
        <v>3252</v>
      </c>
      <c r="KWB269" s="75" t="s">
        <v>226</v>
      </c>
      <c r="KWC269" s="75">
        <v>3252</v>
      </c>
      <c r="KWD269" s="75" t="s">
        <v>226</v>
      </c>
      <c r="KWE269" s="75">
        <v>3252</v>
      </c>
      <c r="KWF269" s="75" t="s">
        <v>226</v>
      </c>
      <c r="KWG269" s="75">
        <v>3252</v>
      </c>
      <c r="KWH269" s="75" t="s">
        <v>226</v>
      </c>
      <c r="KWI269" s="75">
        <v>3252</v>
      </c>
      <c r="KWJ269" s="75" t="s">
        <v>226</v>
      </c>
      <c r="KWK269" s="75">
        <v>3252</v>
      </c>
      <c r="KWL269" s="75" t="s">
        <v>226</v>
      </c>
      <c r="KWM269" s="75">
        <v>3252</v>
      </c>
      <c r="KWN269" s="75" t="s">
        <v>226</v>
      </c>
      <c r="KWO269" s="75">
        <v>3252</v>
      </c>
      <c r="KWP269" s="75" t="s">
        <v>226</v>
      </c>
      <c r="KWQ269" s="75">
        <v>3252</v>
      </c>
      <c r="KWR269" s="75" t="s">
        <v>226</v>
      </c>
      <c r="KWS269" s="75">
        <v>3252</v>
      </c>
      <c r="KWT269" s="75" t="s">
        <v>226</v>
      </c>
      <c r="KWU269" s="75">
        <v>3252</v>
      </c>
      <c r="KWV269" s="75" t="s">
        <v>226</v>
      </c>
      <c r="KWW269" s="75">
        <v>3252</v>
      </c>
      <c r="KWX269" s="75" t="s">
        <v>226</v>
      </c>
      <c r="KWY269" s="75">
        <v>3252</v>
      </c>
      <c r="KWZ269" s="75" t="s">
        <v>226</v>
      </c>
      <c r="KXA269" s="75">
        <v>3252</v>
      </c>
      <c r="KXB269" s="75" t="s">
        <v>226</v>
      </c>
      <c r="KXC269" s="75">
        <v>3252</v>
      </c>
      <c r="KXD269" s="75" t="s">
        <v>226</v>
      </c>
      <c r="KXE269" s="75">
        <v>3252</v>
      </c>
      <c r="KXF269" s="75" t="s">
        <v>226</v>
      </c>
      <c r="KXG269" s="75">
        <v>3252</v>
      </c>
      <c r="KXH269" s="75" t="s">
        <v>226</v>
      </c>
      <c r="KXI269" s="75">
        <v>3252</v>
      </c>
      <c r="KXJ269" s="75" t="s">
        <v>226</v>
      </c>
      <c r="KXK269" s="75">
        <v>3252</v>
      </c>
      <c r="KXL269" s="75" t="s">
        <v>226</v>
      </c>
      <c r="KXM269" s="75">
        <v>3252</v>
      </c>
      <c r="KXN269" s="75" t="s">
        <v>226</v>
      </c>
      <c r="KXO269" s="75">
        <v>3252</v>
      </c>
      <c r="KXP269" s="75" t="s">
        <v>226</v>
      </c>
      <c r="KXQ269" s="75">
        <v>3252</v>
      </c>
      <c r="KXR269" s="75" t="s">
        <v>226</v>
      </c>
      <c r="KXS269" s="75">
        <v>3252</v>
      </c>
      <c r="KXT269" s="75" t="s">
        <v>226</v>
      </c>
      <c r="KXU269" s="75">
        <v>3252</v>
      </c>
      <c r="KXV269" s="75" t="s">
        <v>226</v>
      </c>
      <c r="KXW269" s="75">
        <v>3252</v>
      </c>
      <c r="KXX269" s="75" t="s">
        <v>226</v>
      </c>
      <c r="KXY269" s="75">
        <v>3252</v>
      </c>
      <c r="KXZ269" s="75" t="s">
        <v>226</v>
      </c>
      <c r="KYA269" s="75">
        <v>3252</v>
      </c>
      <c r="KYB269" s="75" t="s">
        <v>226</v>
      </c>
      <c r="KYC269" s="75">
        <v>3252</v>
      </c>
      <c r="KYD269" s="75" t="s">
        <v>226</v>
      </c>
      <c r="KYE269" s="75">
        <v>3252</v>
      </c>
      <c r="KYF269" s="75" t="s">
        <v>226</v>
      </c>
      <c r="KYG269" s="75">
        <v>3252</v>
      </c>
      <c r="KYH269" s="75" t="s">
        <v>226</v>
      </c>
      <c r="KYI269" s="75">
        <v>3252</v>
      </c>
      <c r="KYJ269" s="75" t="s">
        <v>226</v>
      </c>
      <c r="KYK269" s="75">
        <v>3252</v>
      </c>
      <c r="KYL269" s="75" t="s">
        <v>226</v>
      </c>
      <c r="KYM269" s="75">
        <v>3252</v>
      </c>
      <c r="KYN269" s="75" t="s">
        <v>226</v>
      </c>
      <c r="KYO269" s="75">
        <v>3252</v>
      </c>
      <c r="KYP269" s="75" t="s">
        <v>226</v>
      </c>
      <c r="KYQ269" s="75">
        <v>3252</v>
      </c>
      <c r="KYR269" s="75" t="s">
        <v>226</v>
      </c>
      <c r="KYS269" s="75">
        <v>3252</v>
      </c>
      <c r="KYT269" s="75" t="s">
        <v>226</v>
      </c>
      <c r="KYU269" s="75">
        <v>3252</v>
      </c>
      <c r="KYV269" s="75" t="s">
        <v>226</v>
      </c>
      <c r="KYW269" s="75">
        <v>3252</v>
      </c>
      <c r="KYX269" s="75" t="s">
        <v>226</v>
      </c>
      <c r="KYY269" s="75">
        <v>3252</v>
      </c>
      <c r="KYZ269" s="75" t="s">
        <v>226</v>
      </c>
      <c r="KZA269" s="75">
        <v>3252</v>
      </c>
      <c r="KZB269" s="75" t="s">
        <v>226</v>
      </c>
      <c r="KZC269" s="75">
        <v>3252</v>
      </c>
      <c r="KZD269" s="75" t="s">
        <v>226</v>
      </c>
      <c r="KZE269" s="75">
        <v>3252</v>
      </c>
      <c r="KZF269" s="75" t="s">
        <v>226</v>
      </c>
      <c r="KZG269" s="75">
        <v>3252</v>
      </c>
      <c r="KZH269" s="75" t="s">
        <v>226</v>
      </c>
      <c r="KZI269" s="75">
        <v>3252</v>
      </c>
      <c r="KZJ269" s="75" t="s">
        <v>226</v>
      </c>
      <c r="KZK269" s="75">
        <v>3252</v>
      </c>
      <c r="KZL269" s="75" t="s">
        <v>226</v>
      </c>
      <c r="KZM269" s="75">
        <v>3252</v>
      </c>
      <c r="KZN269" s="75" t="s">
        <v>226</v>
      </c>
      <c r="KZO269" s="75">
        <v>3252</v>
      </c>
      <c r="KZP269" s="75" t="s">
        <v>226</v>
      </c>
      <c r="KZQ269" s="75">
        <v>3252</v>
      </c>
      <c r="KZR269" s="75" t="s">
        <v>226</v>
      </c>
      <c r="KZS269" s="75">
        <v>3252</v>
      </c>
      <c r="KZT269" s="75" t="s">
        <v>226</v>
      </c>
      <c r="KZU269" s="75">
        <v>3252</v>
      </c>
      <c r="KZV269" s="75" t="s">
        <v>226</v>
      </c>
      <c r="KZW269" s="75">
        <v>3252</v>
      </c>
      <c r="KZX269" s="75" t="s">
        <v>226</v>
      </c>
      <c r="KZY269" s="75">
        <v>3252</v>
      </c>
      <c r="KZZ269" s="75" t="s">
        <v>226</v>
      </c>
      <c r="LAA269" s="75">
        <v>3252</v>
      </c>
      <c r="LAB269" s="75" t="s">
        <v>226</v>
      </c>
      <c r="LAC269" s="75">
        <v>3252</v>
      </c>
      <c r="LAD269" s="75" t="s">
        <v>226</v>
      </c>
      <c r="LAE269" s="75">
        <v>3252</v>
      </c>
      <c r="LAF269" s="75" t="s">
        <v>226</v>
      </c>
      <c r="LAG269" s="75">
        <v>3252</v>
      </c>
      <c r="LAH269" s="75" t="s">
        <v>226</v>
      </c>
      <c r="LAI269" s="75">
        <v>3252</v>
      </c>
      <c r="LAJ269" s="75" t="s">
        <v>226</v>
      </c>
      <c r="LAK269" s="75">
        <v>3252</v>
      </c>
      <c r="LAL269" s="75" t="s">
        <v>226</v>
      </c>
      <c r="LAM269" s="75">
        <v>3252</v>
      </c>
      <c r="LAN269" s="75" t="s">
        <v>226</v>
      </c>
      <c r="LAO269" s="75">
        <v>3252</v>
      </c>
      <c r="LAP269" s="75" t="s">
        <v>226</v>
      </c>
      <c r="LAQ269" s="75">
        <v>3252</v>
      </c>
      <c r="LAR269" s="75" t="s">
        <v>226</v>
      </c>
      <c r="LAS269" s="75">
        <v>3252</v>
      </c>
      <c r="LAT269" s="75" t="s">
        <v>226</v>
      </c>
      <c r="LAU269" s="75">
        <v>3252</v>
      </c>
      <c r="LAV269" s="75" t="s">
        <v>226</v>
      </c>
      <c r="LAW269" s="75">
        <v>3252</v>
      </c>
      <c r="LAX269" s="75" t="s">
        <v>226</v>
      </c>
      <c r="LAY269" s="75">
        <v>3252</v>
      </c>
      <c r="LAZ269" s="75" t="s">
        <v>226</v>
      </c>
      <c r="LBA269" s="75">
        <v>3252</v>
      </c>
      <c r="LBB269" s="75" t="s">
        <v>226</v>
      </c>
      <c r="LBC269" s="75">
        <v>3252</v>
      </c>
      <c r="LBD269" s="75" t="s">
        <v>226</v>
      </c>
      <c r="LBE269" s="75">
        <v>3252</v>
      </c>
      <c r="LBF269" s="75" t="s">
        <v>226</v>
      </c>
      <c r="LBG269" s="75">
        <v>3252</v>
      </c>
      <c r="LBH269" s="75" t="s">
        <v>226</v>
      </c>
      <c r="LBI269" s="75">
        <v>3252</v>
      </c>
      <c r="LBJ269" s="75" t="s">
        <v>226</v>
      </c>
      <c r="LBK269" s="75">
        <v>3252</v>
      </c>
      <c r="LBL269" s="75" t="s">
        <v>226</v>
      </c>
      <c r="LBM269" s="75">
        <v>3252</v>
      </c>
      <c r="LBN269" s="75" t="s">
        <v>226</v>
      </c>
      <c r="LBO269" s="75">
        <v>3252</v>
      </c>
      <c r="LBP269" s="75" t="s">
        <v>226</v>
      </c>
      <c r="LBQ269" s="75">
        <v>3252</v>
      </c>
      <c r="LBR269" s="75" t="s">
        <v>226</v>
      </c>
      <c r="LBS269" s="75">
        <v>3252</v>
      </c>
      <c r="LBT269" s="75" t="s">
        <v>226</v>
      </c>
      <c r="LBU269" s="75">
        <v>3252</v>
      </c>
      <c r="LBV269" s="75" t="s">
        <v>226</v>
      </c>
      <c r="LBW269" s="75">
        <v>3252</v>
      </c>
      <c r="LBX269" s="75" t="s">
        <v>226</v>
      </c>
      <c r="LBY269" s="75">
        <v>3252</v>
      </c>
      <c r="LBZ269" s="75" t="s">
        <v>226</v>
      </c>
      <c r="LCA269" s="75">
        <v>3252</v>
      </c>
      <c r="LCB269" s="75" t="s">
        <v>226</v>
      </c>
      <c r="LCC269" s="75">
        <v>3252</v>
      </c>
      <c r="LCD269" s="75" t="s">
        <v>226</v>
      </c>
      <c r="LCE269" s="75">
        <v>3252</v>
      </c>
      <c r="LCF269" s="75" t="s">
        <v>226</v>
      </c>
      <c r="LCG269" s="75">
        <v>3252</v>
      </c>
      <c r="LCH269" s="75" t="s">
        <v>226</v>
      </c>
      <c r="LCI269" s="75">
        <v>3252</v>
      </c>
      <c r="LCJ269" s="75" t="s">
        <v>226</v>
      </c>
      <c r="LCK269" s="75">
        <v>3252</v>
      </c>
      <c r="LCL269" s="75" t="s">
        <v>226</v>
      </c>
      <c r="LCM269" s="75">
        <v>3252</v>
      </c>
      <c r="LCN269" s="75" t="s">
        <v>226</v>
      </c>
      <c r="LCO269" s="75">
        <v>3252</v>
      </c>
      <c r="LCP269" s="75" t="s">
        <v>226</v>
      </c>
      <c r="LCQ269" s="75">
        <v>3252</v>
      </c>
      <c r="LCR269" s="75" t="s">
        <v>226</v>
      </c>
      <c r="LCS269" s="75">
        <v>3252</v>
      </c>
      <c r="LCT269" s="75" t="s">
        <v>226</v>
      </c>
      <c r="LCU269" s="75">
        <v>3252</v>
      </c>
      <c r="LCV269" s="75" t="s">
        <v>226</v>
      </c>
      <c r="LCW269" s="75">
        <v>3252</v>
      </c>
      <c r="LCX269" s="75" t="s">
        <v>226</v>
      </c>
      <c r="LCY269" s="75">
        <v>3252</v>
      </c>
      <c r="LCZ269" s="75" t="s">
        <v>226</v>
      </c>
      <c r="LDA269" s="75">
        <v>3252</v>
      </c>
      <c r="LDB269" s="75" t="s">
        <v>226</v>
      </c>
      <c r="LDC269" s="75">
        <v>3252</v>
      </c>
      <c r="LDD269" s="75" t="s">
        <v>226</v>
      </c>
      <c r="LDE269" s="75">
        <v>3252</v>
      </c>
      <c r="LDF269" s="75" t="s">
        <v>226</v>
      </c>
      <c r="LDG269" s="75">
        <v>3252</v>
      </c>
      <c r="LDH269" s="75" t="s">
        <v>226</v>
      </c>
      <c r="LDI269" s="75">
        <v>3252</v>
      </c>
      <c r="LDJ269" s="75" t="s">
        <v>226</v>
      </c>
      <c r="LDK269" s="75">
        <v>3252</v>
      </c>
      <c r="LDL269" s="75" t="s">
        <v>226</v>
      </c>
      <c r="LDM269" s="75">
        <v>3252</v>
      </c>
      <c r="LDN269" s="75" t="s">
        <v>226</v>
      </c>
      <c r="LDO269" s="75">
        <v>3252</v>
      </c>
      <c r="LDP269" s="75" t="s">
        <v>226</v>
      </c>
      <c r="LDQ269" s="75">
        <v>3252</v>
      </c>
      <c r="LDR269" s="75" t="s">
        <v>226</v>
      </c>
      <c r="LDS269" s="75">
        <v>3252</v>
      </c>
      <c r="LDT269" s="75" t="s">
        <v>226</v>
      </c>
      <c r="LDU269" s="75">
        <v>3252</v>
      </c>
      <c r="LDV269" s="75" t="s">
        <v>226</v>
      </c>
      <c r="LDW269" s="75">
        <v>3252</v>
      </c>
      <c r="LDX269" s="75" t="s">
        <v>226</v>
      </c>
      <c r="LDY269" s="75">
        <v>3252</v>
      </c>
      <c r="LDZ269" s="75" t="s">
        <v>226</v>
      </c>
      <c r="LEA269" s="75">
        <v>3252</v>
      </c>
      <c r="LEB269" s="75" t="s">
        <v>226</v>
      </c>
      <c r="LEC269" s="75">
        <v>3252</v>
      </c>
      <c r="LED269" s="75" t="s">
        <v>226</v>
      </c>
      <c r="LEE269" s="75">
        <v>3252</v>
      </c>
      <c r="LEF269" s="75" t="s">
        <v>226</v>
      </c>
      <c r="LEG269" s="75">
        <v>3252</v>
      </c>
      <c r="LEH269" s="75" t="s">
        <v>226</v>
      </c>
      <c r="LEI269" s="75">
        <v>3252</v>
      </c>
      <c r="LEJ269" s="75" t="s">
        <v>226</v>
      </c>
      <c r="LEK269" s="75">
        <v>3252</v>
      </c>
      <c r="LEL269" s="75" t="s">
        <v>226</v>
      </c>
      <c r="LEM269" s="75">
        <v>3252</v>
      </c>
      <c r="LEN269" s="75" t="s">
        <v>226</v>
      </c>
      <c r="LEO269" s="75">
        <v>3252</v>
      </c>
      <c r="LEP269" s="75" t="s">
        <v>226</v>
      </c>
      <c r="LEQ269" s="75">
        <v>3252</v>
      </c>
      <c r="LER269" s="75" t="s">
        <v>226</v>
      </c>
      <c r="LES269" s="75">
        <v>3252</v>
      </c>
      <c r="LET269" s="75" t="s">
        <v>226</v>
      </c>
      <c r="LEU269" s="75">
        <v>3252</v>
      </c>
      <c r="LEV269" s="75" t="s">
        <v>226</v>
      </c>
      <c r="LEW269" s="75">
        <v>3252</v>
      </c>
      <c r="LEX269" s="75" t="s">
        <v>226</v>
      </c>
      <c r="LEY269" s="75">
        <v>3252</v>
      </c>
      <c r="LEZ269" s="75" t="s">
        <v>226</v>
      </c>
      <c r="LFA269" s="75">
        <v>3252</v>
      </c>
      <c r="LFB269" s="75" t="s">
        <v>226</v>
      </c>
      <c r="LFC269" s="75">
        <v>3252</v>
      </c>
      <c r="LFD269" s="75" t="s">
        <v>226</v>
      </c>
      <c r="LFE269" s="75">
        <v>3252</v>
      </c>
      <c r="LFF269" s="75" t="s">
        <v>226</v>
      </c>
      <c r="LFG269" s="75">
        <v>3252</v>
      </c>
      <c r="LFH269" s="75" t="s">
        <v>226</v>
      </c>
      <c r="LFI269" s="75">
        <v>3252</v>
      </c>
      <c r="LFJ269" s="75" t="s">
        <v>226</v>
      </c>
      <c r="LFK269" s="75">
        <v>3252</v>
      </c>
      <c r="LFL269" s="75" t="s">
        <v>226</v>
      </c>
      <c r="LFM269" s="75">
        <v>3252</v>
      </c>
      <c r="LFN269" s="75" t="s">
        <v>226</v>
      </c>
      <c r="LFO269" s="75">
        <v>3252</v>
      </c>
      <c r="LFP269" s="75" t="s">
        <v>226</v>
      </c>
      <c r="LFQ269" s="75">
        <v>3252</v>
      </c>
      <c r="LFR269" s="75" t="s">
        <v>226</v>
      </c>
      <c r="LFS269" s="75">
        <v>3252</v>
      </c>
      <c r="LFT269" s="75" t="s">
        <v>226</v>
      </c>
      <c r="LFU269" s="75">
        <v>3252</v>
      </c>
      <c r="LFV269" s="75" t="s">
        <v>226</v>
      </c>
      <c r="LFW269" s="75">
        <v>3252</v>
      </c>
      <c r="LFX269" s="75" t="s">
        <v>226</v>
      </c>
      <c r="LFY269" s="75">
        <v>3252</v>
      </c>
      <c r="LFZ269" s="75" t="s">
        <v>226</v>
      </c>
      <c r="LGA269" s="75">
        <v>3252</v>
      </c>
      <c r="LGB269" s="75" t="s">
        <v>226</v>
      </c>
      <c r="LGC269" s="75">
        <v>3252</v>
      </c>
      <c r="LGD269" s="75" t="s">
        <v>226</v>
      </c>
      <c r="LGE269" s="75">
        <v>3252</v>
      </c>
      <c r="LGF269" s="75" t="s">
        <v>226</v>
      </c>
      <c r="LGG269" s="75">
        <v>3252</v>
      </c>
      <c r="LGH269" s="75" t="s">
        <v>226</v>
      </c>
      <c r="LGI269" s="75">
        <v>3252</v>
      </c>
      <c r="LGJ269" s="75" t="s">
        <v>226</v>
      </c>
      <c r="LGK269" s="75">
        <v>3252</v>
      </c>
      <c r="LGL269" s="75" t="s">
        <v>226</v>
      </c>
      <c r="LGM269" s="75">
        <v>3252</v>
      </c>
      <c r="LGN269" s="75" t="s">
        <v>226</v>
      </c>
      <c r="LGO269" s="75">
        <v>3252</v>
      </c>
      <c r="LGP269" s="75" t="s">
        <v>226</v>
      </c>
      <c r="LGQ269" s="75">
        <v>3252</v>
      </c>
      <c r="LGR269" s="75" t="s">
        <v>226</v>
      </c>
      <c r="LGS269" s="75">
        <v>3252</v>
      </c>
      <c r="LGT269" s="75" t="s">
        <v>226</v>
      </c>
      <c r="LGU269" s="75">
        <v>3252</v>
      </c>
      <c r="LGV269" s="75" t="s">
        <v>226</v>
      </c>
      <c r="LGW269" s="75">
        <v>3252</v>
      </c>
      <c r="LGX269" s="75" t="s">
        <v>226</v>
      </c>
      <c r="LGY269" s="75">
        <v>3252</v>
      </c>
      <c r="LGZ269" s="75" t="s">
        <v>226</v>
      </c>
      <c r="LHA269" s="75">
        <v>3252</v>
      </c>
      <c r="LHB269" s="75" t="s">
        <v>226</v>
      </c>
      <c r="LHC269" s="75">
        <v>3252</v>
      </c>
      <c r="LHD269" s="75" t="s">
        <v>226</v>
      </c>
      <c r="LHE269" s="75">
        <v>3252</v>
      </c>
      <c r="LHF269" s="75" t="s">
        <v>226</v>
      </c>
      <c r="LHG269" s="75">
        <v>3252</v>
      </c>
      <c r="LHH269" s="75" t="s">
        <v>226</v>
      </c>
      <c r="LHI269" s="75">
        <v>3252</v>
      </c>
      <c r="LHJ269" s="75" t="s">
        <v>226</v>
      </c>
      <c r="LHK269" s="75">
        <v>3252</v>
      </c>
      <c r="LHL269" s="75" t="s">
        <v>226</v>
      </c>
      <c r="LHM269" s="75">
        <v>3252</v>
      </c>
      <c r="LHN269" s="75" t="s">
        <v>226</v>
      </c>
      <c r="LHO269" s="75">
        <v>3252</v>
      </c>
      <c r="LHP269" s="75" t="s">
        <v>226</v>
      </c>
      <c r="LHQ269" s="75">
        <v>3252</v>
      </c>
      <c r="LHR269" s="75" t="s">
        <v>226</v>
      </c>
      <c r="LHS269" s="75">
        <v>3252</v>
      </c>
      <c r="LHT269" s="75" t="s">
        <v>226</v>
      </c>
      <c r="LHU269" s="75">
        <v>3252</v>
      </c>
      <c r="LHV269" s="75" t="s">
        <v>226</v>
      </c>
      <c r="LHW269" s="75">
        <v>3252</v>
      </c>
      <c r="LHX269" s="75" t="s">
        <v>226</v>
      </c>
      <c r="LHY269" s="75">
        <v>3252</v>
      </c>
      <c r="LHZ269" s="75" t="s">
        <v>226</v>
      </c>
      <c r="LIA269" s="75">
        <v>3252</v>
      </c>
      <c r="LIB269" s="75" t="s">
        <v>226</v>
      </c>
      <c r="LIC269" s="75">
        <v>3252</v>
      </c>
      <c r="LID269" s="75" t="s">
        <v>226</v>
      </c>
      <c r="LIE269" s="75">
        <v>3252</v>
      </c>
      <c r="LIF269" s="75" t="s">
        <v>226</v>
      </c>
      <c r="LIG269" s="75">
        <v>3252</v>
      </c>
      <c r="LIH269" s="75" t="s">
        <v>226</v>
      </c>
      <c r="LII269" s="75">
        <v>3252</v>
      </c>
      <c r="LIJ269" s="75" t="s">
        <v>226</v>
      </c>
      <c r="LIK269" s="75">
        <v>3252</v>
      </c>
      <c r="LIL269" s="75" t="s">
        <v>226</v>
      </c>
      <c r="LIM269" s="75">
        <v>3252</v>
      </c>
      <c r="LIN269" s="75" t="s">
        <v>226</v>
      </c>
      <c r="LIO269" s="75">
        <v>3252</v>
      </c>
      <c r="LIP269" s="75" t="s">
        <v>226</v>
      </c>
      <c r="LIQ269" s="75">
        <v>3252</v>
      </c>
      <c r="LIR269" s="75" t="s">
        <v>226</v>
      </c>
      <c r="LIS269" s="75">
        <v>3252</v>
      </c>
      <c r="LIT269" s="75" t="s">
        <v>226</v>
      </c>
      <c r="LIU269" s="75">
        <v>3252</v>
      </c>
      <c r="LIV269" s="75" t="s">
        <v>226</v>
      </c>
      <c r="LIW269" s="75">
        <v>3252</v>
      </c>
      <c r="LIX269" s="75" t="s">
        <v>226</v>
      </c>
      <c r="LIY269" s="75">
        <v>3252</v>
      </c>
      <c r="LIZ269" s="75" t="s">
        <v>226</v>
      </c>
      <c r="LJA269" s="75">
        <v>3252</v>
      </c>
      <c r="LJB269" s="75" t="s">
        <v>226</v>
      </c>
      <c r="LJC269" s="75">
        <v>3252</v>
      </c>
      <c r="LJD269" s="75" t="s">
        <v>226</v>
      </c>
      <c r="LJE269" s="75">
        <v>3252</v>
      </c>
      <c r="LJF269" s="75" t="s">
        <v>226</v>
      </c>
      <c r="LJG269" s="75">
        <v>3252</v>
      </c>
      <c r="LJH269" s="75" t="s">
        <v>226</v>
      </c>
      <c r="LJI269" s="75">
        <v>3252</v>
      </c>
      <c r="LJJ269" s="75" t="s">
        <v>226</v>
      </c>
      <c r="LJK269" s="75">
        <v>3252</v>
      </c>
      <c r="LJL269" s="75" t="s">
        <v>226</v>
      </c>
      <c r="LJM269" s="75">
        <v>3252</v>
      </c>
      <c r="LJN269" s="75" t="s">
        <v>226</v>
      </c>
      <c r="LJO269" s="75">
        <v>3252</v>
      </c>
      <c r="LJP269" s="75" t="s">
        <v>226</v>
      </c>
      <c r="LJQ269" s="75">
        <v>3252</v>
      </c>
      <c r="LJR269" s="75" t="s">
        <v>226</v>
      </c>
      <c r="LJS269" s="75">
        <v>3252</v>
      </c>
      <c r="LJT269" s="75" t="s">
        <v>226</v>
      </c>
      <c r="LJU269" s="75">
        <v>3252</v>
      </c>
      <c r="LJV269" s="75" t="s">
        <v>226</v>
      </c>
      <c r="LJW269" s="75">
        <v>3252</v>
      </c>
      <c r="LJX269" s="75" t="s">
        <v>226</v>
      </c>
      <c r="LJY269" s="75">
        <v>3252</v>
      </c>
      <c r="LJZ269" s="75" t="s">
        <v>226</v>
      </c>
      <c r="LKA269" s="75">
        <v>3252</v>
      </c>
      <c r="LKB269" s="75" t="s">
        <v>226</v>
      </c>
      <c r="LKC269" s="75">
        <v>3252</v>
      </c>
      <c r="LKD269" s="75" t="s">
        <v>226</v>
      </c>
      <c r="LKE269" s="75">
        <v>3252</v>
      </c>
      <c r="LKF269" s="75" t="s">
        <v>226</v>
      </c>
      <c r="LKG269" s="75">
        <v>3252</v>
      </c>
      <c r="LKH269" s="75" t="s">
        <v>226</v>
      </c>
      <c r="LKI269" s="75">
        <v>3252</v>
      </c>
      <c r="LKJ269" s="75" t="s">
        <v>226</v>
      </c>
      <c r="LKK269" s="75">
        <v>3252</v>
      </c>
      <c r="LKL269" s="75" t="s">
        <v>226</v>
      </c>
      <c r="LKM269" s="75">
        <v>3252</v>
      </c>
      <c r="LKN269" s="75" t="s">
        <v>226</v>
      </c>
      <c r="LKO269" s="75">
        <v>3252</v>
      </c>
      <c r="LKP269" s="75" t="s">
        <v>226</v>
      </c>
      <c r="LKQ269" s="75">
        <v>3252</v>
      </c>
      <c r="LKR269" s="75" t="s">
        <v>226</v>
      </c>
      <c r="LKS269" s="75">
        <v>3252</v>
      </c>
      <c r="LKT269" s="75" t="s">
        <v>226</v>
      </c>
      <c r="LKU269" s="75">
        <v>3252</v>
      </c>
      <c r="LKV269" s="75" t="s">
        <v>226</v>
      </c>
      <c r="LKW269" s="75">
        <v>3252</v>
      </c>
      <c r="LKX269" s="75" t="s">
        <v>226</v>
      </c>
      <c r="LKY269" s="75">
        <v>3252</v>
      </c>
      <c r="LKZ269" s="75" t="s">
        <v>226</v>
      </c>
      <c r="LLA269" s="75">
        <v>3252</v>
      </c>
      <c r="LLB269" s="75" t="s">
        <v>226</v>
      </c>
      <c r="LLC269" s="75">
        <v>3252</v>
      </c>
      <c r="LLD269" s="75" t="s">
        <v>226</v>
      </c>
      <c r="LLE269" s="75">
        <v>3252</v>
      </c>
      <c r="LLF269" s="75" t="s">
        <v>226</v>
      </c>
      <c r="LLG269" s="75">
        <v>3252</v>
      </c>
      <c r="LLH269" s="75" t="s">
        <v>226</v>
      </c>
      <c r="LLI269" s="75">
        <v>3252</v>
      </c>
      <c r="LLJ269" s="75" t="s">
        <v>226</v>
      </c>
      <c r="LLK269" s="75">
        <v>3252</v>
      </c>
      <c r="LLL269" s="75" t="s">
        <v>226</v>
      </c>
      <c r="LLM269" s="75">
        <v>3252</v>
      </c>
      <c r="LLN269" s="75" t="s">
        <v>226</v>
      </c>
      <c r="LLO269" s="75">
        <v>3252</v>
      </c>
      <c r="LLP269" s="75" t="s">
        <v>226</v>
      </c>
      <c r="LLQ269" s="75">
        <v>3252</v>
      </c>
      <c r="LLR269" s="75" t="s">
        <v>226</v>
      </c>
      <c r="LLS269" s="75">
        <v>3252</v>
      </c>
      <c r="LLT269" s="75" t="s">
        <v>226</v>
      </c>
      <c r="LLU269" s="75">
        <v>3252</v>
      </c>
      <c r="LLV269" s="75" t="s">
        <v>226</v>
      </c>
      <c r="LLW269" s="75">
        <v>3252</v>
      </c>
      <c r="LLX269" s="75" t="s">
        <v>226</v>
      </c>
      <c r="LLY269" s="75">
        <v>3252</v>
      </c>
      <c r="LLZ269" s="75" t="s">
        <v>226</v>
      </c>
      <c r="LMA269" s="75">
        <v>3252</v>
      </c>
      <c r="LMB269" s="75" t="s">
        <v>226</v>
      </c>
      <c r="LMC269" s="75">
        <v>3252</v>
      </c>
      <c r="LMD269" s="75" t="s">
        <v>226</v>
      </c>
      <c r="LME269" s="75">
        <v>3252</v>
      </c>
      <c r="LMF269" s="75" t="s">
        <v>226</v>
      </c>
      <c r="LMG269" s="75">
        <v>3252</v>
      </c>
      <c r="LMH269" s="75" t="s">
        <v>226</v>
      </c>
      <c r="LMI269" s="75">
        <v>3252</v>
      </c>
      <c r="LMJ269" s="75" t="s">
        <v>226</v>
      </c>
      <c r="LMK269" s="75">
        <v>3252</v>
      </c>
      <c r="LML269" s="75" t="s">
        <v>226</v>
      </c>
      <c r="LMM269" s="75">
        <v>3252</v>
      </c>
      <c r="LMN269" s="75" t="s">
        <v>226</v>
      </c>
      <c r="LMO269" s="75">
        <v>3252</v>
      </c>
      <c r="LMP269" s="75" t="s">
        <v>226</v>
      </c>
      <c r="LMQ269" s="75">
        <v>3252</v>
      </c>
      <c r="LMR269" s="75" t="s">
        <v>226</v>
      </c>
      <c r="LMS269" s="75">
        <v>3252</v>
      </c>
      <c r="LMT269" s="75" t="s">
        <v>226</v>
      </c>
      <c r="LMU269" s="75">
        <v>3252</v>
      </c>
      <c r="LMV269" s="75" t="s">
        <v>226</v>
      </c>
      <c r="LMW269" s="75">
        <v>3252</v>
      </c>
      <c r="LMX269" s="75" t="s">
        <v>226</v>
      </c>
      <c r="LMY269" s="75">
        <v>3252</v>
      </c>
      <c r="LMZ269" s="75" t="s">
        <v>226</v>
      </c>
      <c r="LNA269" s="75">
        <v>3252</v>
      </c>
      <c r="LNB269" s="75" t="s">
        <v>226</v>
      </c>
      <c r="LNC269" s="75">
        <v>3252</v>
      </c>
      <c r="LND269" s="75" t="s">
        <v>226</v>
      </c>
      <c r="LNE269" s="75">
        <v>3252</v>
      </c>
      <c r="LNF269" s="75" t="s">
        <v>226</v>
      </c>
      <c r="LNG269" s="75">
        <v>3252</v>
      </c>
      <c r="LNH269" s="75" t="s">
        <v>226</v>
      </c>
      <c r="LNI269" s="75">
        <v>3252</v>
      </c>
      <c r="LNJ269" s="75" t="s">
        <v>226</v>
      </c>
      <c r="LNK269" s="75">
        <v>3252</v>
      </c>
      <c r="LNL269" s="75" t="s">
        <v>226</v>
      </c>
      <c r="LNM269" s="75">
        <v>3252</v>
      </c>
      <c r="LNN269" s="75" t="s">
        <v>226</v>
      </c>
      <c r="LNO269" s="75">
        <v>3252</v>
      </c>
      <c r="LNP269" s="75" t="s">
        <v>226</v>
      </c>
      <c r="LNQ269" s="75">
        <v>3252</v>
      </c>
      <c r="LNR269" s="75" t="s">
        <v>226</v>
      </c>
      <c r="LNS269" s="75">
        <v>3252</v>
      </c>
      <c r="LNT269" s="75" t="s">
        <v>226</v>
      </c>
      <c r="LNU269" s="75">
        <v>3252</v>
      </c>
      <c r="LNV269" s="75" t="s">
        <v>226</v>
      </c>
      <c r="LNW269" s="75">
        <v>3252</v>
      </c>
      <c r="LNX269" s="75" t="s">
        <v>226</v>
      </c>
      <c r="LNY269" s="75">
        <v>3252</v>
      </c>
      <c r="LNZ269" s="75" t="s">
        <v>226</v>
      </c>
      <c r="LOA269" s="75">
        <v>3252</v>
      </c>
      <c r="LOB269" s="75" t="s">
        <v>226</v>
      </c>
      <c r="LOC269" s="75">
        <v>3252</v>
      </c>
      <c r="LOD269" s="75" t="s">
        <v>226</v>
      </c>
      <c r="LOE269" s="75">
        <v>3252</v>
      </c>
      <c r="LOF269" s="75" t="s">
        <v>226</v>
      </c>
      <c r="LOG269" s="75">
        <v>3252</v>
      </c>
      <c r="LOH269" s="75" t="s">
        <v>226</v>
      </c>
      <c r="LOI269" s="75">
        <v>3252</v>
      </c>
      <c r="LOJ269" s="75" t="s">
        <v>226</v>
      </c>
      <c r="LOK269" s="75">
        <v>3252</v>
      </c>
      <c r="LOL269" s="75" t="s">
        <v>226</v>
      </c>
      <c r="LOM269" s="75">
        <v>3252</v>
      </c>
      <c r="LON269" s="75" t="s">
        <v>226</v>
      </c>
      <c r="LOO269" s="75">
        <v>3252</v>
      </c>
      <c r="LOP269" s="75" t="s">
        <v>226</v>
      </c>
      <c r="LOQ269" s="75">
        <v>3252</v>
      </c>
      <c r="LOR269" s="75" t="s">
        <v>226</v>
      </c>
      <c r="LOS269" s="75">
        <v>3252</v>
      </c>
      <c r="LOT269" s="75" t="s">
        <v>226</v>
      </c>
      <c r="LOU269" s="75">
        <v>3252</v>
      </c>
      <c r="LOV269" s="75" t="s">
        <v>226</v>
      </c>
      <c r="LOW269" s="75">
        <v>3252</v>
      </c>
      <c r="LOX269" s="75" t="s">
        <v>226</v>
      </c>
      <c r="LOY269" s="75">
        <v>3252</v>
      </c>
      <c r="LOZ269" s="75" t="s">
        <v>226</v>
      </c>
      <c r="LPA269" s="75">
        <v>3252</v>
      </c>
      <c r="LPB269" s="75" t="s">
        <v>226</v>
      </c>
      <c r="LPC269" s="75">
        <v>3252</v>
      </c>
      <c r="LPD269" s="75" t="s">
        <v>226</v>
      </c>
      <c r="LPE269" s="75">
        <v>3252</v>
      </c>
      <c r="LPF269" s="75" t="s">
        <v>226</v>
      </c>
      <c r="LPG269" s="75">
        <v>3252</v>
      </c>
      <c r="LPH269" s="75" t="s">
        <v>226</v>
      </c>
      <c r="LPI269" s="75">
        <v>3252</v>
      </c>
      <c r="LPJ269" s="75" t="s">
        <v>226</v>
      </c>
      <c r="LPK269" s="75">
        <v>3252</v>
      </c>
      <c r="LPL269" s="75" t="s">
        <v>226</v>
      </c>
      <c r="LPM269" s="75">
        <v>3252</v>
      </c>
      <c r="LPN269" s="75" t="s">
        <v>226</v>
      </c>
      <c r="LPO269" s="75">
        <v>3252</v>
      </c>
      <c r="LPP269" s="75" t="s">
        <v>226</v>
      </c>
      <c r="LPQ269" s="75">
        <v>3252</v>
      </c>
      <c r="LPR269" s="75" t="s">
        <v>226</v>
      </c>
      <c r="LPS269" s="75">
        <v>3252</v>
      </c>
      <c r="LPT269" s="75" t="s">
        <v>226</v>
      </c>
      <c r="LPU269" s="75">
        <v>3252</v>
      </c>
      <c r="LPV269" s="75" t="s">
        <v>226</v>
      </c>
      <c r="LPW269" s="75">
        <v>3252</v>
      </c>
      <c r="LPX269" s="75" t="s">
        <v>226</v>
      </c>
      <c r="LPY269" s="75">
        <v>3252</v>
      </c>
      <c r="LPZ269" s="75" t="s">
        <v>226</v>
      </c>
      <c r="LQA269" s="75">
        <v>3252</v>
      </c>
      <c r="LQB269" s="75" t="s">
        <v>226</v>
      </c>
      <c r="LQC269" s="75">
        <v>3252</v>
      </c>
      <c r="LQD269" s="75" t="s">
        <v>226</v>
      </c>
      <c r="LQE269" s="75">
        <v>3252</v>
      </c>
      <c r="LQF269" s="75" t="s">
        <v>226</v>
      </c>
      <c r="LQG269" s="75">
        <v>3252</v>
      </c>
      <c r="LQH269" s="75" t="s">
        <v>226</v>
      </c>
      <c r="LQI269" s="75">
        <v>3252</v>
      </c>
      <c r="LQJ269" s="75" t="s">
        <v>226</v>
      </c>
      <c r="LQK269" s="75">
        <v>3252</v>
      </c>
      <c r="LQL269" s="75" t="s">
        <v>226</v>
      </c>
      <c r="LQM269" s="75">
        <v>3252</v>
      </c>
      <c r="LQN269" s="75" t="s">
        <v>226</v>
      </c>
      <c r="LQO269" s="75">
        <v>3252</v>
      </c>
      <c r="LQP269" s="75" t="s">
        <v>226</v>
      </c>
      <c r="LQQ269" s="75">
        <v>3252</v>
      </c>
      <c r="LQR269" s="75" t="s">
        <v>226</v>
      </c>
      <c r="LQS269" s="75">
        <v>3252</v>
      </c>
      <c r="LQT269" s="75" t="s">
        <v>226</v>
      </c>
      <c r="LQU269" s="75">
        <v>3252</v>
      </c>
      <c r="LQV269" s="75" t="s">
        <v>226</v>
      </c>
      <c r="LQW269" s="75">
        <v>3252</v>
      </c>
      <c r="LQX269" s="75" t="s">
        <v>226</v>
      </c>
      <c r="LQY269" s="75">
        <v>3252</v>
      </c>
      <c r="LQZ269" s="75" t="s">
        <v>226</v>
      </c>
      <c r="LRA269" s="75">
        <v>3252</v>
      </c>
      <c r="LRB269" s="75" t="s">
        <v>226</v>
      </c>
      <c r="LRC269" s="75">
        <v>3252</v>
      </c>
      <c r="LRD269" s="75" t="s">
        <v>226</v>
      </c>
      <c r="LRE269" s="75">
        <v>3252</v>
      </c>
      <c r="LRF269" s="75" t="s">
        <v>226</v>
      </c>
      <c r="LRG269" s="75">
        <v>3252</v>
      </c>
      <c r="LRH269" s="75" t="s">
        <v>226</v>
      </c>
      <c r="LRI269" s="75">
        <v>3252</v>
      </c>
      <c r="LRJ269" s="75" t="s">
        <v>226</v>
      </c>
      <c r="LRK269" s="75">
        <v>3252</v>
      </c>
      <c r="LRL269" s="75" t="s">
        <v>226</v>
      </c>
      <c r="LRM269" s="75">
        <v>3252</v>
      </c>
      <c r="LRN269" s="75" t="s">
        <v>226</v>
      </c>
      <c r="LRO269" s="75">
        <v>3252</v>
      </c>
      <c r="LRP269" s="75" t="s">
        <v>226</v>
      </c>
      <c r="LRQ269" s="75">
        <v>3252</v>
      </c>
      <c r="LRR269" s="75" t="s">
        <v>226</v>
      </c>
      <c r="LRS269" s="75">
        <v>3252</v>
      </c>
      <c r="LRT269" s="75" t="s">
        <v>226</v>
      </c>
      <c r="LRU269" s="75">
        <v>3252</v>
      </c>
      <c r="LRV269" s="75" t="s">
        <v>226</v>
      </c>
      <c r="LRW269" s="75">
        <v>3252</v>
      </c>
      <c r="LRX269" s="75" t="s">
        <v>226</v>
      </c>
      <c r="LRY269" s="75">
        <v>3252</v>
      </c>
      <c r="LRZ269" s="75" t="s">
        <v>226</v>
      </c>
      <c r="LSA269" s="75">
        <v>3252</v>
      </c>
      <c r="LSB269" s="75" t="s">
        <v>226</v>
      </c>
      <c r="LSC269" s="75">
        <v>3252</v>
      </c>
      <c r="LSD269" s="75" t="s">
        <v>226</v>
      </c>
      <c r="LSE269" s="75">
        <v>3252</v>
      </c>
      <c r="LSF269" s="75" t="s">
        <v>226</v>
      </c>
      <c r="LSG269" s="75">
        <v>3252</v>
      </c>
      <c r="LSH269" s="75" t="s">
        <v>226</v>
      </c>
      <c r="LSI269" s="75">
        <v>3252</v>
      </c>
      <c r="LSJ269" s="75" t="s">
        <v>226</v>
      </c>
      <c r="LSK269" s="75">
        <v>3252</v>
      </c>
      <c r="LSL269" s="75" t="s">
        <v>226</v>
      </c>
      <c r="LSM269" s="75">
        <v>3252</v>
      </c>
      <c r="LSN269" s="75" t="s">
        <v>226</v>
      </c>
      <c r="LSO269" s="75">
        <v>3252</v>
      </c>
      <c r="LSP269" s="75" t="s">
        <v>226</v>
      </c>
      <c r="LSQ269" s="75">
        <v>3252</v>
      </c>
      <c r="LSR269" s="75" t="s">
        <v>226</v>
      </c>
      <c r="LSS269" s="75">
        <v>3252</v>
      </c>
      <c r="LST269" s="75" t="s">
        <v>226</v>
      </c>
      <c r="LSU269" s="75">
        <v>3252</v>
      </c>
      <c r="LSV269" s="75" t="s">
        <v>226</v>
      </c>
      <c r="LSW269" s="75">
        <v>3252</v>
      </c>
      <c r="LSX269" s="75" t="s">
        <v>226</v>
      </c>
      <c r="LSY269" s="75">
        <v>3252</v>
      </c>
      <c r="LSZ269" s="75" t="s">
        <v>226</v>
      </c>
      <c r="LTA269" s="75">
        <v>3252</v>
      </c>
      <c r="LTB269" s="75" t="s">
        <v>226</v>
      </c>
      <c r="LTC269" s="75">
        <v>3252</v>
      </c>
      <c r="LTD269" s="75" t="s">
        <v>226</v>
      </c>
      <c r="LTE269" s="75">
        <v>3252</v>
      </c>
      <c r="LTF269" s="75" t="s">
        <v>226</v>
      </c>
      <c r="LTG269" s="75">
        <v>3252</v>
      </c>
      <c r="LTH269" s="75" t="s">
        <v>226</v>
      </c>
      <c r="LTI269" s="75">
        <v>3252</v>
      </c>
      <c r="LTJ269" s="75" t="s">
        <v>226</v>
      </c>
      <c r="LTK269" s="75">
        <v>3252</v>
      </c>
      <c r="LTL269" s="75" t="s">
        <v>226</v>
      </c>
      <c r="LTM269" s="75">
        <v>3252</v>
      </c>
      <c r="LTN269" s="75" t="s">
        <v>226</v>
      </c>
      <c r="LTO269" s="75">
        <v>3252</v>
      </c>
      <c r="LTP269" s="75" t="s">
        <v>226</v>
      </c>
      <c r="LTQ269" s="75">
        <v>3252</v>
      </c>
      <c r="LTR269" s="75" t="s">
        <v>226</v>
      </c>
      <c r="LTS269" s="75">
        <v>3252</v>
      </c>
      <c r="LTT269" s="75" t="s">
        <v>226</v>
      </c>
      <c r="LTU269" s="75">
        <v>3252</v>
      </c>
      <c r="LTV269" s="75" t="s">
        <v>226</v>
      </c>
      <c r="LTW269" s="75">
        <v>3252</v>
      </c>
      <c r="LTX269" s="75" t="s">
        <v>226</v>
      </c>
      <c r="LTY269" s="75">
        <v>3252</v>
      </c>
      <c r="LTZ269" s="75" t="s">
        <v>226</v>
      </c>
      <c r="LUA269" s="75">
        <v>3252</v>
      </c>
      <c r="LUB269" s="75" t="s">
        <v>226</v>
      </c>
      <c r="LUC269" s="75">
        <v>3252</v>
      </c>
      <c r="LUD269" s="75" t="s">
        <v>226</v>
      </c>
      <c r="LUE269" s="75">
        <v>3252</v>
      </c>
      <c r="LUF269" s="75" t="s">
        <v>226</v>
      </c>
      <c r="LUG269" s="75">
        <v>3252</v>
      </c>
      <c r="LUH269" s="75" t="s">
        <v>226</v>
      </c>
      <c r="LUI269" s="75">
        <v>3252</v>
      </c>
      <c r="LUJ269" s="75" t="s">
        <v>226</v>
      </c>
      <c r="LUK269" s="75">
        <v>3252</v>
      </c>
      <c r="LUL269" s="75" t="s">
        <v>226</v>
      </c>
      <c r="LUM269" s="75">
        <v>3252</v>
      </c>
      <c r="LUN269" s="75" t="s">
        <v>226</v>
      </c>
      <c r="LUO269" s="75">
        <v>3252</v>
      </c>
      <c r="LUP269" s="75" t="s">
        <v>226</v>
      </c>
      <c r="LUQ269" s="75">
        <v>3252</v>
      </c>
      <c r="LUR269" s="75" t="s">
        <v>226</v>
      </c>
      <c r="LUS269" s="75">
        <v>3252</v>
      </c>
      <c r="LUT269" s="75" t="s">
        <v>226</v>
      </c>
      <c r="LUU269" s="75">
        <v>3252</v>
      </c>
      <c r="LUV269" s="75" t="s">
        <v>226</v>
      </c>
      <c r="LUW269" s="75">
        <v>3252</v>
      </c>
      <c r="LUX269" s="75" t="s">
        <v>226</v>
      </c>
      <c r="LUY269" s="75">
        <v>3252</v>
      </c>
      <c r="LUZ269" s="75" t="s">
        <v>226</v>
      </c>
      <c r="LVA269" s="75">
        <v>3252</v>
      </c>
      <c r="LVB269" s="75" t="s">
        <v>226</v>
      </c>
      <c r="LVC269" s="75">
        <v>3252</v>
      </c>
      <c r="LVD269" s="75" t="s">
        <v>226</v>
      </c>
      <c r="LVE269" s="75">
        <v>3252</v>
      </c>
      <c r="LVF269" s="75" t="s">
        <v>226</v>
      </c>
      <c r="LVG269" s="75">
        <v>3252</v>
      </c>
      <c r="LVH269" s="75" t="s">
        <v>226</v>
      </c>
      <c r="LVI269" s="75">
        <v>3252</v>
      </c>
      <c r="LVJ269" s="75" t="s">
        <v>226</v>
      </c>
      <c r="LVK269" s="75">
        <v>3252</v>
      </c>
      <c r="LVL269" s="75" t="s">
        <v>226</v>
      </c>
      <c r="LVM269" s="75">
        <v>3252</v>
      </c>
      <c r="LVN269" s="75" t="s">
        <v>226</v>
      </c>
      <c r="LVO269" s="75">
        <v>3252</v>
      </c>
      <c r="LVP269" s="75" t="s">
        <v>226</v>
      </c>
      <c r="LVQ269" s="75">
        <v>3252</v>
      </c>
      <c r="LVR269" s="75" t="s">
        <v>226</v>
      </c>
      <c r="LVS269" s="75">
        <v>3252</v>
      </c>
      <c r="LVT269" s="75" t="s">
        <v>226</v>
      </c>
      <c r="LVU269" s="75">
        <v>3252</v>
      </c>
      <c r="LVV269" s="75" t="s">
        <v>226</v>
      </c>
      <c r="LVW269" s="75">
        <v>3252</v>
      </c>
      <c r="LVX269" s="75" t="s">
        <v>226</v>
      </c>
      <c r="LVY269" s="75">
        <v>3252</v>
      </c>
      <c r="LVZ269" s="75" t="s">
        <v>226</v>
      </c>
      <c r="LWA269" s="75">
        <v>3252</v>
      </c>
      <c r="LWB269" s="75" t="s">
        <v>226</v>
      </c>
      <c r="LWC269" s="75">
        <v>3252</v>
      </c>
      <c r="LWD269" s="75" t="s">
        <v>226</v>
      </c>
      <c r="LWE269" s="75">
        <v>3252</v>
      </c>
      <c r="LWF269" s="75" t="s">
        <v>226</v>
      </c>
      <c r="LWG269" s="75">
        <v>3252</v>
      </c>
      <c r="LWH269" s="75" t="s">
        <v>226</v>
      </c>
      <c r="LWI269" s="75">
        <v>3252</v>
      </c>
      <c r="LWJ269" s="75" t="s">
        <v>226</v>
      </c>
      <c r="LWK269" s="75">
        <v>3252</v>
      </c>
      <c r="LWL269" s="75" t="s">
        <v>226</v>
      </c>
      <c r="LWM269" s="75">
        <v>3252</v>
      </c>
      <c r="LWN269" s="75" t="s">
        <v>226</v>
      </c>
      <c r="LWO269" s="75">
        <v>3252</v>
      </c>
      <c r="LWP269" s="75" t="s">
        <v>226</v>
      </c>
      <c r="LWQ269" s="75">
        <v>3252</v>
      </c>
      <c r="LWR269" s="75" t="s">
        <v>226</v>
      </c>
      <c r="LWS269" s="75">
        <v>3252</v>
      </c>
      <c r="LWT269" s="75" t="s">
        <v>226</v>
      </c>
      <c r="LWU269" s="75">
        <v>3252</v>
      </c>
      <c r="LWV269" s="75" t="s">
        <v>226</v>
      </c>
      <c r="LWW269" s="75">
        <v>3252</v>
      </c>
      <c r="LWX269" s="75" t="s">
        <v>226</v>
      </c>
      <c r="LWY269" s="75">
        <v>3252</v>
      </c>
      <c r="LWZ269" s="75" t="s">
        <v>226</v>
      </c>
      <c r="LXA269" s="75">
        <v>3252</v>
      </c>
      <c r="LXB269" s="75" t="s">
        <v>226</v>
      </c>
      <c r="LXC269" s="75">
        <v>3252</v>
      </c>
      <c r="LXD269" s="75" t="s">
        <v>226</v>
      </c>
      <c r="LXE269" s="75">
        <v>3252</v>
      </c>
      <c r="LXF269" s="75" t="s">
        <v>226</v>
      </c>
      <c r="LXG269" s="75">
        <v>3252</v>
      </c>
      <c r="LXH269" s="75" t="s">
        <v>226</v>
      </c>
      <c r="LXI269" s="75">
        <v>3252</v>
      </c>
      <c r="LXJ269" s="75" t="s">
        <v>226</v>
      </c>
      <c r="LXK269" s="75">
        <v>3252</v>
      </c>
      <c r="LXL269" s="75" t="s">
        <v>226</v>
      </c>
      <c r="LXM269" s="75">
        <v>3252</v>
      </c>
      <c r="LXN269" s="75" t="s">
        <v>226</v>
      </c>
      <c r="LXO269" s="75">
        <v>3252</v>
      </c>
      <c r="LXP269" s="75" t="s">
        <v>226</v>
      </c>
      <c r="LXQ269" s="75">
        <v>3252</v>
      </c>
      <c r="LXR269" s="75" t="s">
        <v>226</v>
      </c>
      <c r="LXS269" s="75">
        <v>3252</v>
      </c>
      <c r="LXT269" s="75" t="s">
        <v>226</v>
      </c>
      <c r="LXU269" s="75">
        <v>3252</v>
      </c>
      <c r="LXV269" s="75" t="s">
        <v>226</v>
      </c>
      <c r="LXW269" s="75">
        <v>3252</v>
      </c>
      <c r="LXX269" s="75" t="s">
        <v>226</v>
      </c>
      <c r="LXY269" s="75">
        <v>3252</v>
      </c>
      <c r="LXZ269" s="75" t="s">
        <v>226</v>
      </c>
      <c r="LYA269" s="75">
        <v>3252</v>
      </c>
      <c r="LYB269" s="75" t="s">
        <v>226</v>
      </c>
      <c r="LYC269" s="75">
        <v>3252</v>
      </c>
      <c r="LYD269" s="75" t="s">
        <v>226</v>
      </c>
      <c r="LYE269" s="75">
        <v>3252</v>
      </c>
      <c r="LYF269" s="75" t="s">
        <v>226</v>
      </c>
      <c r="LYG269" s="75">
        <v>3252</v>
      </c>
      <c r="LYH269" s="75" t="s">
        <v>226</v>
      </c>
      <c r="LYI269" s="75">
        <v>3252</v>
      </c>
      <c r="LYJ269" s="75" t="s">
        <v>226</v>
      </c>
      <c r="LYK269" s="75">
        <v>3252</v>
      </c>
      <c r="LYL269" s="75" t="s">
        <v>226</v>
      </c>
      <c r="LYM269" s="75">
        <v>3252</v>
      </c>
      <c r="LYN269" s="75" t="s">
        <v>226</v>
      </c>
      <c r="LYO269" s="75">
        <v>3252</v>
      </c>
      <c r="LYP269" s="75" t="s">
        <v>226</v>
      </c>
      <c r="LYQ269" s="75">
        <v>3252</v>
      </c>
      <c r="LYR269" s="75" t="s">
        <v>226</v>
      </c>
      <c r="LYS269" s="75">
        <v>3252</v>
      </c>
      <c r="LYT269" s="75" t="s">
        <v>226</v>
      </c>
      <c r="LYU269" s="75">
        <v>3252</v>
      </c>
      <c r="LYV269" s="75" t="s">
        <v>226</v>
      </c>
      <c r="LYW269" s="75">
        <v>3252</v>
      </c>
      <c r="LYX269" s="75" t="s">
        <v>226</v>
      </c>
      <c r="LYY269" s="75">
        <v>3252</v>
      </c>
      <c r="LYZ269" s="75" t="s">
        <v>226</v>
      </c>
      <c r="LZA269" s="75">
        <v>3252</v>
      </c>
      <c r="LZB269" s="75" t="s">
        <v>226</v>
      </c>
      <c r="LZC269" s="75">
        <v>3252</v>
      </c>
      <c r="LZD269" s="75" t="s">
        <v>226</v>
      </c>
      <c r="LZE269" s="75">
        <v>3252</v>
      </c>
      <c r="LZF269" s="75" t="s">
        <v>226</v>
      </c>
      <c r="LZG269" s="75">
        <v>3252</v>
      </c>
      <c r="LZH269" s="75" t="s">
        <v>226</v>
      </c>
      <c r="LZI269" s="75">
        <v>3252</v>
      </c>
      <c r="LZJ269" s="75" t="s">
        <v>226</v>
      </c>
      <c r="LZK269" s="75">
        <v>3252</v>
      </c>
      <c r="LZL269" s="75" t="s">
        <v>226</v>
      </c>
      <c r="LZM269" s="75">
        <v>3252</v>
      </c>
      <c r="LZN269" s="75" t="s">
        <v>226</v>
      </c>
      <c r="LZO269" s="75">
        <v>3252</v>
      </c>
      <c r="LZP269" s="75" t="s">
        <v>226</v>
      </c>
      <c r="LZQ269" s="75">
        <v>3252</v>
      </c>
      <c r="LZR269" s="75" t="s">
        <v>226</v>
      </c>
      <c r="LZS269" s="75">
        <v>3252</v>
      </c>
      <c r="LZT269" s="75" t="s">
        <v>226</v>
      </c>
      <c r="LZU269" s="75">
        <v>3252</v>
      </c>
      <c r="LZV269" s="75" t="s">
        <v>226</v>
      </c>
      <c r="LZW269" s="75">
        <v>3252</v>
      </c>
      <c r="LZX269" s="75" t="s">
        <v>226</v>
      </c>
      <c r="LZY269" s="75">
        <v>3252</v>
      </c>
      <c r="LZZ269" s="75" t="s">
        <v>226</v>
      </c>
      <c r="MAA269" s="75">
        <v>3252</v>
      </c>
      <c r="MAB269" s="75" t="s">
        <v>226</v>
      </c>
      <c r="MAC269" s="75">
        <v>3252</v>
      </c>
      <c r="MAD269" s="75" t="s">
        <v>226</v>
      </c>
      <c r="MAE269" s="75">
        <v>3252</v>
      </c>
      <c r="MAF269" s="75" t="s">
        <v>226</v>
      </c>
      <c r="MAG269" s="75">
        <v>3252</v>
      </c>
      <c r="MAH269" s="75" t="s">
        <v>226</v>
      </c>
      <c r="MAI269" s="75">
        <v>3252</v>
      </c>
      <c r="MAJ269" s="75" t="s">
        <v>226</v>
      </c>
      <c r="MAK269" s="75">
        <v>3252</v>
      </c>
      <c r="MAL269" s="75" t="s">
        <v>226</v>
      </c>
      <c r="MAM269" s="75">
        <v>3252</v>
      </c>
      <c r="MAN269" s="75" t="s">
        <v>226</v>
      </c>
      <c r="MAO269" s="75">
        <v>3252</v>
      </c>
      <c r="MAP269" s="75" t="s">
        <v>226</v>
      </c>
      <c r="MAQ269" s="75">
        <v>3252</v>
      </c>
      <c r="MAR269" s="75" t="s">
        <v>226</v>
      </c>
      <c r="MAS269" s="75">
        <v>3252</v>
      </c>
      <c r="MAT269" s="75" t="s">
        <v>226</v>
      </c>
      <c r="MAU269" s="75">
        <v>3252</v>
      </c>
      <c r="MAV269" s="75" t="s">
        <v>226</v>
      </c>
      <c r="MAW269" s="75">
        <v>3252</v>
      </c>
      <c r="MAX269" s="75" t="s">
        <v>226</v>
      </c>
      <c r="MAY269" s="75">
        <v>3252</v>
      </c>
      <c r="MAZ269" s="75" t="s">
        <v>226</v>
      </c>
      <c r="MBA269" s="75">
        <v>3252</v>
      </c>
      <c r="MBB269" s="75" t="s">
        <v>226</v>
      </c>
      <c r="MBC269" s="75">
        <v>3252</v>
      </c>
      <c r="MBD269" s="75" t="s">
        <v>226</v>
      </c>
      <c r="MBE269" s="75">
        <v>3252</v>
      </c>
      <c r="MBF269" s="75" t="s">
        <v>226</v>
      </c>
      <c r="MBG269" s="75">
        <v>3252</v>
      </c>
      <c r="MBH269" s="75" t="s">
        <v>226</v>
      </c>
      <c r="MBI269" s="75">
        <v>3252</v>
      </c>
      <c r="MBJ269" s="75" t="s">
        <v>226</v>
      </c>
      <c r="MBK269" s="75">
        <v>3252</v>
      </c>
      <c r="MBL269" s="75" t="s">
        <v>226</v>
      </c>
      <c r="MBM269" s="75">
        <v>3252</v>
      </c>
      <c r="MBN269" s="75" t="s">
        <v>226</v>
      </c>
      <c r="MBO269" s="75">
        <v>3252</v>
      </c>
      <c r="MBP269" s="75" t="s">
        <v>226</v>
      </c>
      <c r="MBQ269" s="75">
        <v>3252</v>
      </c>
      <c r="MBR269" s="75" t="s">
        <v>226</v>
      </c>
      <c r="MBS269" s="75">
        <v>3252</v>
      </c>
      <c r="MBT269" s="75" t="s">
        <v>226</v>
      </c>
      <c r="MBU269" s="75">
        <v>3252</v>
      </c>
      <c r="MBV269" s="75" t="s">
        <v>226</v>
      </c>
      <c r="MBW269" s="75">
        <v>3252</v>
      </c>
      <c r="MBX269" s="75" t="s">
        <v>226</v>
      </c>
      <c r="MBY269" s="75">
        <v>3252</v>
      </c>
      <c r="MBZ269" s="75" t="s">
        <v>226</v>
      </c>
      <c r="MCA269" s="75">
        <v>3252</v>
      </c>
      <c r="MCB269" s="75" t="s">
        <v>226</v>
      </c>
      <c r="MCC269" s="75">
        <v>3252</v>
      </c>
      <c r="MCD269" s="75" t="s">
        <v>226</v>
      </c>
      <c r="MCE269" s="75">
        <v>3252</v>
      </c>
      <c r="MCF269" s="75" t="s">
        <v>226</v>
      </c>
      <c r="MCG269" s="75">
        <v>3252</v>
      </c>
      <c r="MCH269" s="75" t="s">
        <v>226</v>
      </c>
      <c r="MCI269" s="75">
        <v>3252</v>
      </c>
      <c r="MCJ269" s="75" t="s">
        <v>226</v>
      </c>
      <c r="MCK269" s="75">
        <v>3252</v>
      </c>
      <c r="MCL269" s="75" t="s">
        <v>226</v>
      </c>
      <c r="MCM269" s="75">
        <v>3252</v>
      </c>
      <c r="MCN269" s="75" t="s">
        <v>226</v>
      </c>
      <c r="MCO269" s="75">
        <v>3252</v>
      </c>
      <c r="MCP269" s="75" t="s">
        <v>226</v>
      </c>
      <c r="MCQ269" s="75">
        <v>3252</v>
      </c>
      <c r="MCR269" s="75" t="s">
        <v>226</v>
      </c>
      <c r="MCS269" s="75">
        <v>3252</v>
      </c>
      <c r="MCT269" s="75" t="s">
        <v>226</v>
      </c>
      <c r="MCU269" s="75">
        <v>3252</v>
      </c>
      <c r="MCV269" s="75" t="s">
        <v>226</v>
      </c>
      <c r="MCW269" s="75">
        <v>3252</v>
      </c>
      <c r="MCX269" s="75" t="s">
        <v>226</v>
      </c>
      <c r="MCY269" s="75">
        <v>3252</v>
      </c>
      <c r="MCZ269" s="75" t="s">
        <v>226</v>
      </c>
      <c r="MDA269" s="75">
        <v>3252</v>
      </c>
      <c r="MDB269" s="75" t="s">
        <v>226</v>
      </c>
      <c r="MDC269" s="75">
        <v>3252</v>
      </c>
      <c r="MDD269" s="75" t="s">
        <v>226</v>
      </c>
      <c r="MDE269" s="75">
        <v>3252</v>
      </c>
      <c r="MDF269" s="75" t="s">
        <v>226</v>
      </c>
      <c r="MDG269" s="75">
        <v>3252</v>
      </c>
      <c r="MDH269" s="75" t="s">
        <v>226</v>
      </c>
      <c r="MDI269" s="75">
        <v>3252</v>
      </c>
      <c r="MDJ269" s="75" t="s">
        <v>226</v>
      </c>
      <c r="MDK269" s="75">
        <v>3252</v>
      </c>
      <c r="MDL269" s="75" t="s">
        <v>226</v>
      </c>
      <c r="MDM269" s="75">
        <v>3252</v>
      </c>
      <c r="MDN269" s="75" t="s">
        <v>226</v>
      </c>
      <c r="MDO269" s="75">
        <v>3252</v>
      </c>
      <c r="MDP269" s="75" t="s">
        <v>226</v>
      </c>
      <c r="MDQ269" s="75">
        <v>3252</v>
      </c>
      <c r="MDR269" s="75" t="s">
        <v>226</v>
      </c>
      <c r="MDS269" s="75">
        <v>3252</v>
      </c>
      <c r="MDT269" s="75" t="s">
        <v>226</v>
      </c>
      <c r="MDU269" s="75">
        <v>3252</v>
      </c>
      <c r="MDV269" s="75" t="s">
        <v>226</v>
      </c>
      <c r="MDW269" s="75">
        <v>3252</v>
      </c>
      <c r="MDX269" s="75" t="s">
        <v>226</v>
      </c>
      <c r="MDY269" s="75">
        <v>3252</v>
      </c>
      <c r="MDZ269" s="75" t="s">
        <v>226</v>
      </c>
      <c r="MEA269" s="75">
        <v>3252</v>
      </c>
      <c r="MEB269" s="75" t="s">
        <v>226</v>
      </c>
      <c r="MEC269" s="75">
        <v>3252</v>
      </c>
      <c r="MED269" s="75" t="s">
        <v>226</v>
      </c>
      <c r="MEE269" s="75">
        <v>3252</v>
      </c>
      <c r="MEF269" s="75" t="s">
        <v>226</v>
      </c>
      <c r="MEG269" s="75">
        <v>3252</v>
      </c>
      <c r="MEH269" s="75" t="s">
        <v>226</v>
      </c>
      <c r="MEI269" s="75">
        <v>3252</v>
      </c>
      <c r="MEJ269" s="75" t="s">
        <v>226</v>
      </c>
      <c r="MEK269" s="75">
        <v>3252</v>
      </c>
      <c r="MEL269" s="75" t="s">
        <v>226</v>
      </c>
      <c r="MEM269" s="75">
        <v>3252</v>
      </c>
      <c r="MEN269" s="75" t="s">
        <v>226</v>
      </c>
      <c r="MEO269" s="75">
        <v>3252</v>
      </c>
      <c r="MEP269" s="75" t="s">
        <v>226</v>
      </c>
      <c r="MEQ269" s="75">
        <v>3252</v>
      </c>
      <c r="MER269" s="75" t="s">
        <v>226</v>
      </c>
      <c r="MES269" s="75">
        <v>3252</v>
      </c>
      <c r="MET269" s="75" t="s">
        <v>226</v>
      </c>
      <c r="MEU269" s="75">
        <v>3252</v>
      </c>
      <c r="MEV269" s="75" t="s">
        <v>226</v>
      </c>
      <c r="MEW269" s="75">
        <v>3252</v>
      </c>
      <c r="MEX269" s="75" t="s">
        <v>226</v>
      </c>
      <c r="MEY269" s="75">
        <v>3252</v>
      </c>
      <c r="MEZ269" s="75" t="s">
        <v>226</v>
      </c>
      <c r="MFA269" s="75">
        <v>3252</v>
      </c>
      <c r="MFB269" s="75" t="s">
        <v>226</v>
      </c>
      <c r="MFC269" s="75">
        <v>3252</v>
      </c>
      <c r="MFD269" s="75" t="s">
        <v>226</v>
      </c>
      <c r="MFE269" s="75">
        <v>3252</v>
      </c>
      <c r="MFF269" s="75" t="s">
        <v>226</v>
      </c>
      <c r="MFG269" s="75">
        <v>3252</v>
      </c>
      <c r="MFH269" s="75" t="s">
        <v>226</v>
      </c>
      <c r="MFI269" s="75">
        <v>3252</v>
      </c>
      <c r="MFJ269" s="75" t="s">
        <v>226</v>
      </c>
      <c r="MFK269" s="75">
        <v>3252</v>
      </c>
      <c r="MFL269" s="75" t="s">
        <v>226</v>
      </c>
      <c r="MFM269" s="75">
        <v>3252</v>
      </c>
      <c r="MFN269" s="75" t="s">
        <v>226</v>
      </c>
      <c r="MFO269" s="75">
        <v>3252</v>
      </c>
      <c r="MFP269" s="75" t="s">
        <v>226</v>
      </c>
      <c r="MFQ269" s="75">
        <v>3252</v>
      </c>
      <c r="MFR269" s="75" t="s">
        <v>226</v>
      </c>
      <c r="MFS269" s="75">
        <v>3252</v>
      </c>
      <c r="MFT269" s="75" t="s">
        <v>226</v>
      </c>
      <c r="MFU269" s="75">
        <v>3252</v>
      </c>
      <c r="MFV269" s="75" t="s">
        <v>226</v>
      </c>
      <c r="MFW269" s="75">
        <v>3252</v>
      </c>
      <c r="MFX269" s="75" t="s">
        <v>226</v>
      </c>
      <c r="MFY269" s="75">
        <v>3252</v>
      </c>
      <c r="MFZ269" s="75" t="s">
        <v>226</v>
      </c>
      <c r="MGA269" s="75">
        <v>3252</v>
      </c>
      <c r="MGB269" s="75" t="s">
        <v>226</v>
      </c>
      <c r="MGC269" s="75">
        <v>3252</v>
      </c>
      <c r="MGD269" s="75" t="s">
        <v>226</v>
      </c>
      <c r="MGE269" s="75">
        <v>3252</v>
      </c>
      <c r="MGF269" s="75" t="s">
        <v>226</v>
      </c>
      <c r="MGG269" s="75">
        <v>3252</v>
      </c>
      <c r="MGH269" s="75" t="s">
        <v>226</v>
      </c>
      <c r="MGI269" s="75">
        <v>3252</v>
      </c>
      <c r="MGJ269" s="75" t="s">
        <v>226</v>
      </c>
      <c r="MGK269" s="75">
        <v>3252</v>
      </c>
      <c r="MGL269" s="75" t="s">
        <v>226</v>
      </c>
      <c r="MGM269" s="75">
        <v>3252</v>
      </c>
      <c r="MGN269" s="75" t="s">
        <v>226</v>
      </c>
      <c r="MGO269" s="75">
        <v>3252</v>
      </c>
      <c r="MGP269" s="75" t="s">
        <v>226</v>
      </c>
      <c r="MGQ269" s="75">
        <v>3252</v>
      </c>
      <c r="MGR269" s="75" t="s">
        <v>226</v>
      </c>
      <c r="MGS269" s="75">
        <v>3252</v>
      </c>
      <c r="MGT269" s="75" t="s">
        <v>226</v>
      </c>
      <c r="MGU269" s="75">
        <v>3252</v>
      </c>
      <c r="MGV269" s="75" t="s">
        <v>226</v>
      </c>
      <c r="MGW269" s="75">
        <v>3252</v>
      </c>
      <c r="MGX269" s="75" t="s">
        <v>226</v>
      </c>
      <c r="MGY269" s="75">
        <v>3252</v>
      </c>
      <c r="MGZ269" s="75" t="s">
        <v>226</v>
      </c>
      <c r="MHA269" s="75">
        <v>3252</v>
      </c>
      <c r="MHB269" s="75" t="s">
        <v>226</v>
      </c>
      <c r="MHC269" s="75">
        <v>3252</v>
      </c>
      <c r="MHD269" s="75" t="s">
        <v>226</v>
      </c>
      <c r="MHE269" s="75">
        <v>3252</v>
      </c>
      <c r="MHF269" s="75" t="s">
        <v>226</v>
      </c>
      <c r="MHG269" s="75">
        <v>3252</v>
      </c>
      <c r="MHH269" s="75" t="s">
        <v>226</v>
      </c>
      <c r="MHI269" s="75">
        <v>3252</v>
      </c>
      <c r="MHJ269" s="75" t="s">
        <v>226</v>
      </c>
      <c r="MHK269" s="75">
        <v>3252</v>
      </c>
      <c r="MHL269" s="75" t="s">
        <v>226</v>
      </c>
      <c r="MHM269" s="75">
        <v>3252</v>
      </c>
      <c r="MHN269" s="75" t="s">
        <v>226</v>
      </c>
      <c r="MHO269" s="75">
        <v>3252</v>
      </c>
      <c r="MHP269" s="75" t="s">
        <v>226</v>
      </c>
      <c r="MHQ269" s="75">
        <v>3252</v>
      </c>
      <c r="MHR269" s="75" t="s">
        <v>226</v>
      </c>
      <c r="MHS269" s="75">
        <v>3252</v>
      </c>
      <c r="MHT269" s="75" t="s">
        <v>226</v>
      </c>
      <c r="MHU269" s="75">
        <v>3252</v>
      </c>
      <c r="MHV269" s="75" t="s">
        <v>226</v>
      </c>
      <c r="MHW269" s="75">
        <v>3252</v>
      </c>
      <c r="MHX269" s="75" t="s">
        <v>226</v>
      </c>
      <c r="MHY269" s="75">
        <v>3252</v>
      </c>
      <c r="MHZ269" s="75" t="s">
        <v>226</v>
      </c>
      <c r="MIA269" s="75">
        <v>3252</v>
      </c>
      <c r="MIB269" s="75" t="s">
        <v>226</v>
      </c>
      <c r="MIC269" s="75">
        <v>3252</v>
      </c>
      <c r="MID269" s="75" t="s">
        <v>226</v>
      </c>
      <c r="MIE269" s="75">
        <v>3252</v>
      </c>
      <c r="MIF269" s="75" t="s">
        <v>226</v>
      </c>
      <c r="MIG269" s="75">
        <v>3252</v>
      </c>
      <c r="MIH269" s="75" t="s">
        <v>226</v>
      </c>
      <c r="MII269" s="75">
        <v>3252</v>
      </c>
      <c r="MIJ269" s="75" t="s">
        <v>226</v>
      </c>
      <c r="MIK269" s="75">
        <v>3252</v>
      </c>
      <c r="MIL269" s="75" t="s">
        <v>226</v>
      </c>
      <c r="MIM269" s="75">
        <v>3252</v>
      </c>
      <c r="MIN269" s="75" t="s">
        <v>226</v>
      </c>
      <c r="MIO269" s="75">
        <v>3252</v>
      </c>
      <c r="MIP269" s="75" t="s">
        <v>226</v>
      </c>
      <c r="MIQ269" s="75">
        <v>3252</v>
      </c>
      <c r="MIR269" s="75" t="s">
        <v>226</v>
      </c>
      <c r="MIS269" s="75">
        <v>3252</v>
      </c>
      <c r="MIT269" s="75" t="s">
        <v>226</v>
      </c>
      <c r="MIU269" s="75">
        <v>3252</v>
      </c>
      <c r="MIV269" s="75" t="s">
        <v>226</v>
      </c>
      <c r="MIW269" s="75">
        <v>3252</v>
      </c>
      <c r="MIX269" s="75" t="s">
        <v>226</v>
      </c>
      <c r="MIY269" s="75">
        <v>3252</v>
      </c>
      <c r="MIZ269" s="75" t="s">
        <v>226</v>
      </c>
      <c r="MJA269" s="75">
        <v>3252</v>
      </c>
      <c r="MJB269" s="75" t="s">
        <v>226</v>
      </c>
      <c r="MJC269" s="75">
        <v>3252</v>
      </c>
      <c r="MJD269" s="75" t="s">
        <v>226</v>
      </c>
      <c r="MJE269" s="75">
        <v>3252</v>
      </c>
      <c r="MJF269" s="75" t="s">
        <v>226</v>
      </c>
      <c r="MJG269" s="75">
        <v>3252</v>
      </c>
      <c r="MJH269" s="75" t="s">
        <v>226</v>
      </c>
      <c r="MJI269" s="75">
        <v>3252</v>
      </c>
      <c r="MJJ269" s="75" t="s">
        <v>226</v>
      </c>
      <c r="MJK269" s="75">
        <v>3252</v>
      </c>
      <c r="MJL269" s="75" t="s">
        <v>226</v>
      </c>
      <c r="MJM269" s="75">
        <v>3252</v>
      </c>
      <c r="MJN269" s="75" t="s">
        <v>226</v>
      </c>
      <c r="MJO269" s="75">
        <v>3252</v>
      </c>
      <c r="MJP269" s="75" t="s">
        <v>226</v>
      </c>
      <c r="MJQ269" s="75">
        <v>3252</v>
      </c>
      <c r="MJR269" s="75" t="s">
        <v>226</v>
      </c>
      <c r="MJS269" s="75">
        <v>3252</v>
      </c>
      <c r="MJT269" s="75" t="s">
        <v>226</v>
      </c>
      <c r="MJU269" s="75">
        <v>3252</v>
      </c>
      <c r="MJV269" s="75" t="s">
        <v>226</v>
      </c>
      <c r="MJW269" s="75">
        <v>3252</v>
      </c>
      <c r="MJX269" s="75" t="s">
        <v>226</v>
      </c>
      <c r="MJY269" s="75">
        <v>3252</v>
      </c>
      <c r="MJZ269" s="75" t="s">
        <v>226</v>
      </c>
      <c r="MKA269" s="75">
        <v>3252</v>
      </c>
      <c r="MKB269" s="75" t="s">
        <v>226</v>
      </c>
      <c r="MKC269" s="75">
        <v>3252</v>
      </c>
      <c r="MKD269" s="75" t="s">
        <v>226</v>
      </c>
      <c r="MKE269" s="75">
        <v>3252</v>
      </c>
      <c r="MKF269" s="75" t="s">
        <v>226</v>
      </c>
      <c r="MKG269" s="75">
        <v>3252</v>
      </c>
      <c r="MKH269" s="75" t="s">
        <v>226</v>
      </c>
      <c r="MKI269" s="75">
        <v>3252</v>
      </c>
      <c r="MKJ269" s="75" t="s">
        <v>226</v>
      </c>
      <c r="MKK269" s="75">
        <v>3252</v>
      </c>
      <c r="MKL269" s="75" t="s">
        <v>226</v>
      </c>
      <c r="MKM269" s="75">
        <v>3252</v>
      </c>
      <c r="MKN269" s="75" t="s">
        <v>226</v>
      </c>
      <c r="MKO269" s="75">
        <v>3252</v>
      </c>
      <c r="MKP269" s="75" t="s">
        <v>226</v>
      </c>
      <c r="MKQ269" s="75">
        <v>3252</v>
      </c>
      <c r="MKR269" s="75" t="s">
        <v>226</v>
      </c>
      <c r="MKS269" s="75">
        <v>3252</v>
      </c>
      <c r="MKT269" s="75" t="s">
        <v>226</v>
      </c>
      <c r="MKU269" s="75">
        <v>3252</v>
      </c>
      <c r="MKV269" s="75" t="s">
        <v>226</v>
      </c>
      <c r="MKW269" s="75">
        <v>3252</v>
      </c>
      <c r="MKX269" s="75" t="s">
        <v>226</v>
      </c>
      <c r="MKY269" s="75">
        <v>3252</v>
      </c>
      <c r="MKZ269" s="75" t="s">
        <v>226</v>
      </c>
      <c r="MLA269" s="75">
        <v>3252</v>
      </c>
      <c r="MLB269" s="75" t="s">
        <v>226</v>
      </c>
      <c r="MLC269" s="75">
        <v>3252</v>
      </c>
      <c r="MLD269" s="75" t="s">
        <v>226</v>
      </c>
      <c r="MLE269" s="75">
        <v>3252</v>
      </c>
      <c r="MLF269" s="75" t="s">
        <v>226</v>
      </c>
      <c r="MLG269" s="75">
        <v>3252</v>
      </c>
      <c r="MLH269" s="75" t="s">
        <v>226</v>
      </c>
      <c r="MLI269" s="75">
        <v>3252</v>
      </c>
      <c r="MLJ269" s="75" t="s">
        <v>226</v>
      </c>
      <c r="MLK269" s="75">
        <v>3252</v>
      </c>
      <c r="MLL269" s="75" t="s">
        <v>226</v>
      </c>
      <c r="MLM269" s="75">
        <v>3252</v>
      </c>
      <c r="MLN269" s="75" t="s">
        <v>226</v>
      </c>
      <c r="MLO269" s="75">
        <v>3252</v>
      </c>
      <c r="MLP269" s="75" t="s">
        <v>226</v>
      </c>
      <c r="MLQ269" s="75">
        <v>3252</v>
      </c>
      <c r="MLR269" s="75" t="s">
        <v>226</v>
      </c>
      <c r="MLS269" s="75">
        <v>3252</v>
      </c>
      <c r="MLT269" s="75" t="s">
        <v>226</v>
      </c>
      <c r="MLU269" s="75">
        <v>3252</v>
      </c>
      <c r="MLV269" s="75" t="s">
        <v>226</v>
      </c>
      <c r="MLW269" s="75">
        <v>3252</v>
      </c>
      <c r="MLX269" s="75" t="s">
        <v>226</v>
      </c>
      <c r="MLY269" s="75">
        <v>3252</v>
      </c>
      <c r="MLZ269" s="75" t="s">
        <v>226</v>
      </c>
      <c r="MMA269" s="75">
        <v>3252</v>
      </c>
      <c r="MMB269" s="75" t="s">
        <v>226</v>
      </c>
      <c r="MMC269" s="75">
        <v>3252</v>
      </c>
      <c r="MMD269" s="75" t="s">
        <v>226</v>
      </c>
      <c r="MME269" s="75">
        <v>3252</v>
      </c>
      <c r="MMF269" s="75" t="s">
        <v>226</v>
      </c>
      <c r="MMG269" s="75">
        <v>3252</v>
      </c>
      <c r="MMH269" s="75" t="s">
        <v>226</v>
      </c>
      <c r="MMI269" s="75">
        <v>3252</v>
      </c>
      <c r="MMJ269" s="75" t="s">
        <v>226</v>
      </c>
      <c r="MMK269" s="75">
        <v>3252</v>
      </c>
      <c r="MML269" s="75" t="s">
        <v>226</v>
      </c>
      <c r="MMM269" s="75">
        <v>3252</v>
      </c>
      <c r="MMN269" s="75" t="s">
        <v>226</v>
      </c>
      <c r="MMO269" s="75">
        <v>3252</v>
      </c>
      <c r="MMP269" s="75" t="s">
        <v>226</v>
      </c>
      <c r="MMQ269" s="75">
        <v>3252</v>
      </c>
      <c r="MMR269" s="75" t="s">
        <v>226</v>
      </c>
      <c r="MMS269" s="75">
        <v>3252</v>
      </c>
      <c r="MMT269" s="75" t="s">
        <v>226</v>
      </c>
      <c r="MMU269" s="75">
        <v>3252</v>
      </c>
      <c r="MMV269" s="75" t="s">
        <v>226</v>
      </c>
      <c r="MMW269" s="75">
        <v>3252</v>
      </c>
      <c r="MMX269" s="75" t="s">
        <v>226</v>
      </c>
      <c r="MMY269" s="75">
        <v>3252</v>
      </c>
      <c r="MMZ269" s="75" t="s">
        <v>226</v>
      </c>
      <c r="MNA269" s="75">
        <v>3252</v>
      </c>
      <c r="MNB269" s="75" t="s">
        <v>226</v>
      </c>
      <c r="MNC269" s="75">
        <v>3252</v>
      </c>
      <c r="MND269" s="75" t="s">
        <v>226</v>
      </c>
      <c r="MNE269" s="75">
        <v>3252</v>
      </c>
      <c r="MNF269" s="75" t="s">
        <v>226</v>
      </c>
      <c r="MNG269" s="75">
        <v>3252</v>
      </c>
      <c r="MNH269" s="75" t="s">
        <v>226</v>
      </c>
      <c r="MNI269" s="75">
        <v>3252</v>
      </c>
      <c r="MNJ269" s="75" t="s">
        <v>226</v>
      </c>
      <c r="MNK269" s="75">
        <v>3252</v>
      </c>
      <c r="MNL269" s="75" t="s">
        <v>226</v>
      </c>
      <c r="MNM269" s="75">
        <v>3252</v>
      </c>
      <c r="MNN269" s="75" t="s">
        <v>226</v>
      </c>
      <c r="MNO269" s="75">
        <v>3252</v>
      </c>
      <c r="MNP269" s="75" t="s">
        <v>226</v>
      </c>
      <c r="MNQ269" s="75">
        <v>3252</v>
      </c>
      <c r="MNR269" s="75" t="s">
        <v>226</v>
      </c>
      <c r="MNS269" s="75">
        <v>3252</v>
      </c>
      <c r="MNT269" s="75" t="s">
        <v>226</v>
      </c>
      <c r="MNU269" s="75">
        <v>3252</v>
      </c>
      <c r="MNV269" s="75" t="s">
        <v>226</v>
      </c>
      <c r="MNW269" s="75">
        <v>3252</v>
      </c>
      <c r="MNX269" s="75" t="s">
        <v>226</v>
      </c>
      <c r="MNY269" s="75">
        <v>3252</v>
      </c>
      <c r="MNZ269" s="75" t="s">
        <v>226</v>
      </c>
      <c r="MOA269" s="75">
        <v>3252</v>
      </c>
      <c r="MOB269" s="75" t="s">
        <v>226</v>
      </c>
      <c r="MOC269" s="75">
        <v>3252</v>
      </c>
      <c r="MOD269" s="75" t="s">
        <v>226</v>
      </c>
      <c r="MOE269" s="75">
        <v>3252</v>
      </c>
      <c r="MOF269" s="75" t="s">
        <v>226</v>
      </c>
      <c r="MOG269" s="75">
        <v>3252</v>
      </c>
      <c r="MOH269" s="75" t="s">
        <v>226</v>
      </c>
      <c r="MOI269" s="75">
        <v>3252</v>
      </c>
      <c r="MOJ269" s="75" t="s">
        <v>226</v>
      </c>
      <c r="MOK269" s="75">
        <v>3252</v>
      </c>
      <c r="MOL269" s="75" t="s">
        <v>226</v>
      </c>
      <c r="MOM269" s="75">
        <v>3252</v>
      </c>
      <c r="MON269" s="75" t="s">
        <v>226</v>
      </c>
      <c r="MOO269" s="75">
        <v>3252</v>
      </c>
      <c r="MOP269" s="75" t="s">
        <v>226</v>
      </c>
      <c r="MOQ269" s="75">
        <v>3252</v>
      </c>
      <c r="MOR269" s="75" t="s">
        <v>226</v>
      </c>
      <c r="MOS269" s="75">
        <v>3252</v>
      </c>
      <c r="MOT269" s="75" t="s">
        <v>226</v>
      </c>
      <c r="MOU269" s="75">
        <v>3252</v>
      </c>
      <c r="MOV269" s="75" t="s">
        <v>226</v>
      </c>
      <c r="MOW269" s="75">
        <v>3252</v>
      </c>
      <c r="MOX269" s="75" t="s">
        <v>226</v>
      </c>
      <c r="MOY269" s="75">
        <v>3252</v>
      </c>
      <c r="MOZ269" s="75" t="s">
        <v>226</v>
      </c>
      <c r="MPA269" s="75">
        <v>3252</v>
      </c>
      <c r="MPB269" s="75" t="s">
        <v>226</v>
      </c>
      <c r="MPC269" s="75">
        <v>3252</v>
      </c>
      <c r="MPD269" s="75" t="s">
        <v>226</v>
      </c>
      <c r="MPE269" s="75">
        <v>3252</v>
      </c>
      <c r="MPF269" s="75" t="s">
        <v>226</v>
      </c>
      <c r="MPG269" s="75">
        <v>3252</v>
      </c>
      <c r="MPH269" s="75" t="s">
        <v>226</v>
      </c>
      <c r="MPI269" s="75">
        <v>3252</v>
      </c>
      <c r="MPJ269" s="75" t="s">
        <v>226</v>
      </c>
      <c r="MPK269" s="75">
        <v>3252</v>
      </c>
      <c r="MPL269" s="75" t="s">
        <v>226</v>
      </c>
      <c r="MPM269" s="75">
        <v>3252</v>
      </c>
      <c r="MPN269" s="75" t="s">
        <v>226</v>
      </c>
      <c r="MPO269" s="75">
        <v>3252</v>
      </c>
      <c r="MPP269" s="75" t="s">
        <v>226</v>
      </c>
      <c r="MPQ269" s="75">
        <v>3252</v>
      </c>
      <c r="MPR269" s="75" t="s">
        <v>226</v>
      </c>
      <c r="MPS269" s="75">
        <v>3252</v>
      </c>
      <c r="MPT269" s="75" t="s">
        <v>226</v>
      </c>
      <c r="MPU269" s="75">
        <v>3252</v>
      </c>
      <c r="MPV269" s="75" t="s">
        <v>226</v>
      </c>
      <c r="MPW269" s="75">
        <v>3252</v>
      </c>
      <c r="MPX269" s="75" t="s">
        <v>226</v>
      </c>
      <c r="MPY269" s="75">
        <v>3252</v>
      </c>
      <c r="MPZ269" s="75" t="s">
        <v>226</v>
      </c>
      <c r="MQA269" s="75">
        <v>3252</v>
      </c>
      <c r="MQB269" s="75" t="s">
        <v>226</v>
      </c>
      <c r="MQC269" s="75">
        <v>3252</v>
      </c>
      <c r="MQD269" s="75" t="s">
        <v>226</v>
      </c>
      <c r="MQE269" s="75">
        <v>3252</v>
      </c>
      <c r="MQF269" s="75" t="s">
        <v>226</v>
      </c>
      <c r="MQG269" s="75">
        <v>3252</v>
      </c>
      <c r="MQH269" s="75" t="s">
        <v>226</v>
      </c>
      <c r="MQI269" s="75">
        <v>3252</v>
      </c>
      <c r="MQJ269" s="75" t="s">
        <v>226</v>
      </c>
      <c r="MQK269" s="75">
        <v>3252</v>
      </c>
      <c r="MQL269" s="75" t="s">
        <v>226</v>
      </c>
      <c r="MQM269" s="75">
        <v>3252</v>
      </c>
      <c r="MQN269" s="75" t="s">
        <v>226</v>
      </c>
      <c r="MQO269" s="75">
        <v>3252</v>
      </c>
      <c r="MQP269" s="75" t="s">
        <v>226</v>
      </c>
      <c r="MQQ269" s="75">
        <v>3252</v>
      </c>
      <c r="MQR269" s="75" t="s">
        <v>226</v>
      </c>
      <c r="MQS269" s="75">
        <v>3252</v>
      </c>
      <c r="MQT269" s="75" t="s">
        <v>226</v>
      </c>
      <c r="MQU269" s="75">
        <v>3252</v>
      </c>
      <c r="MQV269" s="75" t="s">
        <v>226</v>
      </c>
      <c r="MQW269" s="75">
        <v>3252</v>
      </c>
      <c r="MQX269" s="75" t="s">
        <v>226</v>
      </c>
      <c r="MQY269" s="75">
        <v>3252</v>
      </c>
      <c r="MQZ269" s="75" t="s">
        <v>226</v>
      </c>
      <c r="MRA269" s="75">
        <v>3252</v>
      </c>
      <c r="MRB269" s="75" t="s">
        <v>226</v>
      </c>
      <c r="MRC269" s="75">
        <v>3252</v>
      </c>
      <c r="MRD269" s="75" t="s">
        <v>226</v>
      </c>
      <c r="MRE269" s="75">
        <v>3252</v>
      </c>
      <c r="MRF269" s="75" t="s">
        <v>226</v>
      </c>
      <c r="MRG269" s="75">
        <v>3252</v>
      </c>
      <c r="MRH269" s="75" t="s">
        <v>226</v>
      </c>
      <c r="MRI269" s="75">
        <v>3252</v>
      </c>
      <c r="MRJ269" s="75" t="s">
        <v>226</v>
      </c>
      <c r="MRK269" s="75">
        <v>3252</v>
      </c>
      <c r="MRL269" s="75" t="s">
        <v>226</v>
      </c>
      <c r="MRM269" s="75">
        <v>3252</v>
      </c>
      <c r="MRN269" s="75" t="s">
        <v>226</v>
      </c>
      <c r="MRO269" s="75">
        <v>3252</v>
      </c>
      <c r="MRP269" s="75" t="s">
        <v>226</v>
      </c>
      <c r="MRQ269" s="75">
        <v>3252</v>
      </c>
      <c r="MRR269" s="75" t="s">
        <v>226</v>
      </c>
      <c r="MRS269" s="75">
        <v>3252</v>
      </c>
      <c r="MRT269" s="75" t="s">
        <v>226</v>
      </c>
      <c r="MRU269" s="75">
        <v>3252</v>
      </c>
      <c r="MRV269" s="75" t="s">
        <v>226</v>
      </c>
      <c r="MRW269" s="75">
        <v>3252</v>
      </c>
      <c r="MRX269" s="75" t="s">
        <v>226</v>
      </c>
      <c r="MRY269" s="75">
        <v>3252</v>
      </c>
      <c r="MRZ269" s="75" t="s">
        <v>226</v>
      </c>
      <c r="MSA269" s="75">
        <v>3252</v>
      </c>
      <c r="MSB269" s="75" t="s">
        <v>226</v>
      </c>
      <c r="MSC269" s="75">
        <v>3252</v>
      </c>
      <c r="MSD269" s="75" t="s">
        <v>226</v>
      </c>
      <c r="MSE269" s="75">
        <v>3252</v>
      </c>
      <c r="MSF269" s="75" t="s">
        <v>226</v>
      </c>
      <c r="MSG269" s="75">
        <v>3252</v>
      </c>
      <c r="MSH269" s="75" t="s">
        <v>226</v>
      </c>
      <c r="MSI269" s="75">
        <v>3252</v>
      </c>
      <c r="MSJ269" s="75" t="s">
        <v>226</v>
      </c>
      <c r="MSK269" s="75">
        <v>3252</v>
      </c>
      <c r="MSL269" s="75" t="s">
        <v>226</v>
      </c>
      <c r="MSM269" s="75">
        <v>3252</v>
      </c>
      <c r="MSN269" s="75" t="s">
        <v>226</v>
      </c>
      <c r="MSO269" s="75">
        <v>3252</v>
      </c>
      <c r="MSP269" s="75" t="s">
        <v>226</v>
      </c>
      <c r="MSQ269" s="75">
        <v>3252</v>
      </c>
      <c r="MSR269" s="75" t="s">
        <v>226</v>
      </c>
      <c r="MSS269" s="75">
        <v>3252</v>
      </c>
      <c r="MST269" s="75" t="s">
        <v>226</v>
      </c>
      <c r="MSU269" s="75">
        <v>3252</v>
      </c>
      <c r="MSV269" s="75" t="s">
        <v>226</v>
      </c>
      <c r="MSW269" s="75">
        <v>3252</v>
      </c>
      <c r="MSX269" s="75" t="s">
        <v>226</v>
      </c>
      <c r="MSY269" s="75">
        <v>3252</v>
      </c>
      <c r="MSZ269" s="75" t="s">
        <v>226</v>
      </c>
      <c r="MTA269" s="75">
        <v>3252</v>
      </c>
      <c r="MTB269" s="75" t="s">
        <v>226</v>
      </c>
      <c r="MTC269" s="75">
        <v>3252</v>
      </c>
      <c r="MTD269" s="75" t="s">
        <v>226</v>
      </c>
      <c r="MTE269" s="75">
        <v>3252</v>
      </c>
      <c r="MTF269" s="75" t="s">
        <v>226</v>
      </c>
      <c r="MTG269" s="75">
        <v>3252</v>
      </c>
      <c r="MTH269" s="75" t="s">
        <v>226</v>
      </c>
      <c r="MTI269" s="75">
        <v>3252</v>
      </c>
      <c r="MTJ269" s="75" t="s">
        <v>226</v>
      </c>
      <c r="MTK269" s="75">
        <v>3252</v>
      </c>
      <c r="MTL269" s="75" t="s">
        <v>226</v>
      </c>
      <c r="MTM269" s="75">
        <v>3252</v>
      </c>
      <c r="MTN269" s="75" t="s">
        <v>226</v>
      </c>
      <c r="MTO269" s="75">
        <v>3252</v>
      </c>
      <c r="MTP269" s="75" t="s">
        <v>226</v>
      </c>
      <c r="MTQ269" s="75">
        <v>3252</v>
      </c>
      <c r="MTR269" s="75" t="s">
        <v>226</v>
      </c>
      <c r="MTS269" s="75">
        <v>3252</v>
      </c>
      <c r="MTT269" s="75" t="s">
        <v>226</v>
      </c>
      <c r="MTU269" s="75">
        <v>3252</v>
      </c>
      <c r="MTV269" s="75" t="s">
        <v>226</v>
      </c>
      <c r="MTW269" s="75">
        <v>3252</v>
      </c>
      <c r="MTX269" s="75" t="s">
        <v>226</v>
      </c>
      <c r="MTY269" s="75">
        <v>3252</v>
      </c>
      <c r="MTZ269" s="75" t="s">
        <v>226</v>
      </c>
      <c r="MUA269" s="75">
        <v>3252</v>
      </c>
      <c r="MUB269" s="75" t="s">
        <v>226</v>
      </c>
      <c r="MUC269" s="75">
        <v>3252</v>
      </c>
      <c r="MUD269" s="75" t="s">
        <v>226</v>
      </c>
      <c r="MUE269" s="75">
        <v>3252</v>
      </c>
      <c r="MUF269" s="75" t="s">
        <v>226</v>
      </c>
      <c r="MUG269" s="75">
        <v>3252</v>
      </c>
      <c r="MUH269" s="75" t="s">
        <v>226</v>
      </c>
      <c r="MUI269" s="75">
        <v>3252</v>
      </c>
      <c r="MUJ269" s="75" t="s">
        <v>226</v>
      </c>
      <c r="MUK269" s="75">
        <v>3252</v>
      </c>
      <c r="MUL269" s="75" t="s">
        <v>226</v>
      </c>
      <c r="MUM269" s="75">
        <v>3252</v>
      </c>
      <c r="MUN269" s="75" t="s">
        <v>226</v>
      </c>
      <c r="MUO269" s="75">
        <v>3252</v>
      </c>
      <c r="MUP269" s="75" t="s">
        <v>226</v>
      </c>
      <c r="MUQ269" s="75">
        <v>3252</v>
      </c>
      <c r="MUR269" s="75" t="s">
        <v>226</v>
      </c>
      <c r="MUS269" s="75">
        <v>3252</v>
      </c>
      <c r="MUT269" s="75" t="s">
        <v>226</v>
      </c>
      <c r="MUU269" s="75">
        <v>3252</v>
      </c>
      <c r="MUV269" s="75" t="s">
        <v>226</v>
      </c>
      <c r="MUW269" s="75">
        <v>3252</v>
      </c>
      <c r="MUX269" s="75" t="s">
        <v>226</v>
      </c>
      <c r="MUY269" s="75">
        <v>3252</v>
      </c>
      <c r="MUZ269" s="75" t="s">
        <v>226</v>
      </c>
      <c r="MVA269" s="75">
        <v>3252</v>
      </c>
      <c r="MVB269" s="75" t="s">
        <v>226</v>
      </c>
      <c r="MVC269" s="75">
        <v>3252</v>
      </c>
      <c r="MVD269" s="75" t="s">
        <v>226</v>
      </c>
      <c r="MVE269" s="75">
        <v>3252</v>
      </c>
      <c r="MVF269" s="75" t="s">
        <v>226</v>
      </c>
      <c r="MVG269" s="75">
        <v>3252</v>
      </c>
      <c r="MVH269" s="75" t="s">
        <v>226</v>
      </c>
      <c r="MVI269" s="75">
        <v>3252</v>
      </c>
      <c r="MVJ269" s="75" t="s">
        <v>226</v>
      </c>
      <c r="MVK269" s="75">
        <v>3252</v>
      </c>
      <c r="MVL269" s="75" t="s">
        <v>226</v>
      </c>
      <c r="MVM269" s="75">
        <v>3252</v>
      </c>
      <c r="MVN269" s="75" t="s">
        <v>226</v>
      </c>
      <c r="MVO269" s="75">
        <v>3252</v>
      </c>
      <c r="MVP269" s="75" t="s">
        <v>226</v>
      </c>
      <c r="MVQ269" s="75">
        <v>3252</v>
      </c>
      <c r="MVR269" s="75" t="s">
        <v>226</v>
      </c>
      <c r="MVS269" s="75">
        <v>3252</v>
      </c>
      <c r="MVT269" s="75" t="s">
        <v>226</v>
      </c>
      <c r="MVU269" s="75">
        <v>3252</v>
      </c>
      <c r="MVV269" s="75" t="s">
        <v>226</v>
      </c>
      <c r="MVW269" s="75">
        <v>3252</v>
      </c>
      <c r="MVX269" s="75" t="s">
        <v>226</v>
      </c>
      <c r="MVY269" s="75">
        <v>3252</v>
      </c>
      <c r="MVZ269" s="75" t="s">
        <v>226</v>
      </c>
      <c r="MWA269" s="75">
        <v>3252</v>
      </c>
      <c r="MWB269" s="75" t="s">
        <v>226</v>
      </c>
      <c r="MWC269" s="75">
        <v>3252</v>
      </c>
      <c r="MWD269" s="75" t="s">
        <v>226</v>
      </c>
      <c r="MWE269" s="75">
        <v>3252</v>
      </c>
      <c r="MWF269" s="75" t="s">
        <v>226</v>
      </c>
      <c r="MWG269" s="75">
        <v>3252</v>
      </c>
      <c r="MWH269" s="75" t="s">
        <v>226</v>
      </c>
      <c r="MWI269" s="75">
        <v>3252</v>
      </c>
      <c r="MWJ269" s="75" t="s">
        <v>226</v>
      </c>
      <c r="MWK269" s="75">
        <v>3252</v>
      </c>
      <c r="MWL269" s="75" t="s">
        <v>226</v>
      </c>
      <c r="MWM269" s="75">
        <v>3252</v>
      </c>
      <c r="MWN269" s="75" t="s">
        <v>226</v>
      </c>
      <c r="MWO269" s="75">
        <v>3252</v>
      </c>
      <c r="MWP269" s="75" t="s">
        <v>226</v>
      </c>
      <c r="MWQ269" s="75">
        <v>3252</v>
      </c>
      <c r="MWR269" s="75" t="s">
        <v>226</v>
      </c>
      <c r="MWS269" s="75">
        <v>3252</v>
      </c>
      <c r="MWT269" s="75" t="s">
        <v>226</v>
      </c>
      <c r="MWU269" s="75">
        <v>3252</v>
      </c>
      <c r="MWV269" s="75" t="s">
        <v>226</v>
      </c>
      <c r="MWW269" s="75">
        <v>3252</v>
      </c>
      <c r="MWX269" s="75" t="s">
        <v>226</v>
      </c>
      <c r="MWY269" s="75">
        <v>3252</v>
      </c>
      <c r="MWZ269" s="75" t="s">
        <v>226</v>
      </c>
      <c r="MXA269" s="75">
        <v>3252</v>
      </c>
      <c r="MXB269" s="75" t="s">
        <v>226</v>
      </c>
      <c r="MXC269" s="75">
        <v>3252</v>
      </c>
      <c r="MXD269" s="75" t="s">
        <v>226</v>
      </c>
      <c r="MXE269" s="75">
        <v>3252</v>
      </c>
      <c r="MXF269" s="75" t="s">
        <v>226</v>
      </c>
      <c r="MXG269" s="75">
        <v>3252</v>
      </c>
      <c r="MXH269" s="75" t="s">
        <v>226</v>
      </c>
      <c r="MXI269" s="75">
        <v>3252</v>
      </c>
      <c r="MXJ269" s="75" t="s">
        <v>226</v>
      </c>
      <c r="MXK269" s="75">
        <v>3252</v>
      </c>
      <c r="MXL269" s="75" t="s">
        <v>226</v>
      </c>
      <c r="MXM269" s="75">
        <v>3252</v>
      </c>
      <c r="MXN269" s="75" t="s">
        <v>226</v>
      </c>
      <c r="MXO269" s="75">
        <v>3252</v>
      </c>
      <c r="MXP269" s="75" t="s">
        <v>226</v>
      </c>
      <c r="MXQ269" s="75">
        <v>3252</v>
      </c>
      <c r="MXR269" s="75" t="s">
        <v>226</v>
      </c>
      <c r="MXS269" s="75">
        <v>3252</v>
      </c>
      <c r="MXT269" s="75" t="s">
        <v>226</v>
      </c>
      <c r="MXU269" s="75">
        <v>3252</v>
      </c>
      <c r="MXV269" s="75" t="s">
        <v>226</v>
      </c>
      <c r="MXW269" s="75">
        <v>3252</v>
      </c>
      <c r="MXX269" s="75" t="s">
        <v>226</v>
      </c>
      <c r="MXY269" s="75">
        <v>3252</v>
      </c>
      <c r="MXZ269" s="75" t="s">
        <v>226</v>
      </c>
      <c r="MYA269" s="75">
        <v>3252</v>
      </c>
      <c r="MYB269" s="75" t="s">
        <v>226</v>
      </c>
      <c r="MYC269" s="75">
        <v>3252</v>
      </c>
      <c r="MYD269" s="75" t="s">
        <v>226</v>
      </c>
      <c r="MYE269" s="75">
        <v>3252</v>
      </c>
      <c r="MYF269" s="75" t="s">
        <v>226</v>
      </c>
      <c r="MYG269" s="75">
        <v>3252</v>
      </c>
      <c r="MYH269" s="75" t="s">
        <v>226</v>
      </c>
      <c r="MYI269" s="75">
        <v>3252</v>
      </c>
      <c r="MYJ269" s="75" t="s">
        <v>226</v>
      </c>
      <c r="MYK269" s="75">
        <v>3252</v>
      </c>
      <c r="MYL269" s="75" t="s">
        <v>226</v>
      </c>
      <c r="MYM269" s="75">
        <v>3252</v>
      </c>
      <c r="MYN269" s="75" t="s">
        <v>226</v>
      </c>
      <c r="MYO269" s="75">
        <v>3252</v>
      </c>
      <c r="MYP269" s="75" t="s">
        <v>226</v>
      </c>
      <c r="MYQ269" s="75">
        <v>3252</v>
      </c>
      <c r="MYR269" s="75" t="s">
        <v>226</v>
      </c>
      <c r="MYS269" s="75">
        <v>3252</v>
      </c>
      <c r="MYT269" s="75" t="s">
        <v>226</v>
      </c>
      <c r="MYU269" s="75">
        <v>3252</v>
      </c>
      <c r="MYV269" s="75" t="s">
        <v>226</v>
      </c>
      <c r="MYW269" s="75">
        <v>3252</v>
      </c>
      <c r="MYX269" s="75" t="s">
        <v>226</v>
      </c>
      <c r="MYY269" s="75">
        <v>3252</v>
      </c>
      <c r="MYZ269" s="75" t="s">
        <v>226</v>
      </c>
      <c r="MZA269" s="75">
        <v>3252</v>
      </c>
      <c r="MZB269" s="75" t="s">
        <v>226</v>
      </c>
      <c r="MZC269" s="75">
        <v>3252</v>
      </c>
      <c r="MZD269" s="75" t="s">
        <v>226</v>
      </c>
      <c r="MZE269" s="75">
        <v>3252</v>
      </c>
      <c r="MZF269" s="75" t="s">
        <v>226</v>
      </c>
      <c r="MZG269" s="75">
        <v>3252</v>
      </c>
      <c r="MZH269" s="75" t="s">
        <v>226</v>
      </c>
      <c r="MZI269" s="75">
        <v>3252</v>
      </c>
      <c r="MZJ269" s="75" t="s">
        <v>226</v>
      </c>
      <c r="MZK269" s="75">
        <v>3252</v>
      </c>
      <c r="MZL269" s="75" t="s">
        <v>226</v>
      </c>
      <c r="MZM269" s="75">
        <v>3252</v>
      </c>
      <c r="MZN269" s="75" t="s">
        <v>226</v>
      </c>
      <c r="MZO269" s="75">
        <v>3252</v>
      </c>
      <c r="MZP269" s="75" t="s">
        <v>226</v>
      </c>
      <c r="MZQ269" s="75">
        <v>3252</v>
      </c>
      <c r="MZR269" s="75" t="s">
        <v>226</v>
      </c>
      <c r="MZS269" s="75">
        <v>3252</v>
      </c>
      <c r="MZT269" s="75" t="s">
        <v>226</v>
      </c>
      <c r="MZU269" s="75">
        <v>3252</v>
      </c>
      <c r="MZV269" s="75" t="s">
        <v>226</v>
      </c>
      <c r="MZW269" s="75">
        <v>3252</v>
      </c>
      <c r="MZX269" s="75" t="s">
        <v>226</v>
      </c>
      <c r="MZY269" s="75">
        <v>3252</v>
      </c>
      <c r="MZZ269" s="75" t="s">
        <v>226</v>
      </c>
      <c r="NAA269" s="75">
        <v>3252</v>
      </c>
      <c r="NAB269" s="75" t="s">
        <v>226</v>
      </c>
      <c r="NAC269" s="75">
        <v>3252</v>
      </c>
      <c r="NAD269" s="75" t="s">
        <v>226</v>
      </c>
      <c r="NAE269" s="75">
        <v>3252</v>
      </c>
      <c r="NAF269" s="75" t="s">
        <v>226</v>
      </c>
      <c r="NAG269" s="75">
        <v>3252</v>
      </c>
      <c r="NAH269" s="75" t="s">
        <v>226</v>
      </c>
      <c r="NAI269" s="75">
        <v>3252</v>
      </c>
      <c r="NAJ269" s="75" t="s">
        <v>226</v>
      </c>
      <c r="NAK269" s="75">
        <v>3252</v>
      </c>
      <c r="NAL269" s="75" t="s">
        <v>226</v>
      </c>
      <c r="NAM269" s="75">
        <v>3252</v>
      </c>
      <c r="NAN269" s="75" t="s">
        <v>226</v>
      </c>
      <c r="NAO269" s="75">
        <v>3252</v>
      </c>
      <c r="NAP269" s="75" t="s">
        <v>226</v>
      </c>
      <c r="NAQ269" s="75">
        <v>3252</v>
      </c>
      <c r="NAR269" s="75" t="s">
        <v>226</v>
      </c>
      <c r="NAS269" s="75">
        <v>3252</v>
      </c>
      <c r="NAT269" s="75" t="s">
        <v>226</v>
      </c>
      <c r="NAU269" s="75">
        <v>3252</v>
      </c>
      <c r="NAV269" s="75" t="s">
        <v>226</v>
      </c>
      <c r="NAW269" s="75">
        <v>3252</v>
      </c>
      <c r="NAX269" s="75" t="s">
        <v>226</v>
      </c>
      <c r="NAY269" s="75">
        <v>3252</v>
      </c>
      <c r="NAZ269" s="75" t="s">
        <v>226</v>
      </c>
      <c r="NBA269" s="75">
        <v>3252</v>
      </c>
      <c r="NBB269" s="75" t="s">
        <v>226</v>
      </c>
      <c r="NBC269" s="75">
        <v>3252</v>
      </c>
      <c r="NBD269" s="75" t="s">
        <v>226</v>
      </c>
      <c r="NBE269" s="75">
        <v>3252</v>
      </c>
      <c r="NBF269" s="75" t="s">
        <v>226</v>
      </c>
      <c r="NBG269" s="75">
        <v>3252</v>
      </c>
      <c r="NBH269" s="75" t="s">
        <v>226</v>
      </c>
      <c r="NBI269" s="75">
        <v>3252</v>
      </c>
      <c r="NBJ269" s="75" t="s">
        <v>226</v>
      </c>
      <c r="NBK269" s="75">
        <v>3252</v>
      </c>
      <c r="NBL269" s="75" t="s">
        <v>226</v>
      </c>
      <c r="NBM269" s="75">
        <v>3252</v>
      </c>
      <c r="NBN269" s="75" t="s">
        <v>226</v>
      </c>
      <c r="NBO269" s="75">
        <v>3252</v>
      </c>
      <c r="NBP269" s="75" t="s">
        <v>226</v>
      </c>
      <c r="NBQ269" s="75">
        <v>3252</v>
      </c>
      <c r="NBR269" s="75" t="s">
        <v>226</v>
      </c>
      <c r="NBS269" s="75">
        <v>3252</v>
      </c>
      <c r="NBT269" s="75" t="s">
        <v>226</v>
      </c>
      <c r="NBU269" s="75">
        <v>3252</v>
      </c>
      <c r="NBV269" s="75" t="s">
        <v>226</v>
      </c>
      <c r="NBW269" s="75">
        <v>3252</v>
      </c>
      <c r="NBX269" s="75" t="s">
        <v>226</v>
      </c>
      <c r="NBY269" s="75">
        <v>3252</v>
      </c>
      <c r="NBZ269" s="75" t="s">
        <v>226</v>
      </c>
      <c r="NCA269" s="75">
        <v>3252</v>
      </c>
      <c r="NCB269" s="75" t="s">
        <v>226</v>
      </c>
      <c r="NCC269" s="75">
        <v>3252</v>
      </c>
      <c r="NCD269" s="75" t="s">
        <v>226</v>
      </c>
      <c r="NCE269" s="75">
        <v>3252</v>
      </c>
      <c r="NCF269" s="75" t="s">
        <v>226</v>
      </c>
      <c r="NCG269" s="75">
        <v>3252</v>
      </c>
      <c r="NCH269" s="75" t="s">
        <v>226</v>
      </c>
      <c r="NCI269" s="75">
        <v>3252</v>
      </c>
      <c r="NCJ269" s="75" t="s">
        <v>226</v>
      </c>
      <c r="NCK269" s="75">
        <v>3252</v>
      </c>
      <c r="NCL269" s="75" t="s">
        <v>226</v>
      </c>
      <c r="NCM269" s="75">
        <v>3252</v>
      </c>
      <c r="NCN269" s="75" t="s">
        <v>226</v>
      </c>
      <c r="NCO269" s="75">
        <v>3252</v>
      </c>
      <c r="NCP269" s="75" t="s">
        <v>226</v>
      </c>
      <c r="NCQ269" s="75">
        <v>3252</v>
      </c>
      <c r="NCR269" s="75" t="s">
        <v>226</v>
      </c>
      <c r="NCS269" s="75">
        <v>3252</v>
      </c>
      <c r="NCT269" s="75" t="s">
        <v>226</v>
      </c>
      <c r="NCU269" s="75">
        <v>3252</v>
      </c>
      <c r="NCV269" s="75" t="s">
        <v>226</v>
      </c>
      <c r="NCW269" s="75">
        <v>3252</v>
      </c>
      <c r="NCX269" s="75" t="s">
        <v>226</v>
      </c>
      <c r="NCY269" s="75">
        <v>3252</v>
      </c>
      <c r="NCZ269" s="75" t="s">
        <v>226</v>
      </c>
      <c r="NDA269" s="75">
        <v>3252</v>
      </c>
      <c r="NDB269" s="75" t="s">
        <v>226</v>
      </c>
      <c r="NDC269" s="75">
        <v>3252</v>
      </c>
      <c r="NDD269" s="75" t="s">
        <v>226</v>
      </c>
      <c r="NDE269" s="75">
        <v>3252</v>
      </c>
      <c r="NDF269" s="75" t="s">
        <v>226</v>
      </c>
      <c r="NDG269" s="75">
        <v>3252</v>
      </c>
      <c r="NDH269" s="75" t="s">
        <v>226</v>
      </c>
      <c r="NDI269" s="75">
        <v>3252</v>
      </c>
      <c r="NDJ269" s="75" t="s">
        <v>226</v>
      </c>
      <c r="NDK269" s="75">
        <v>3252</v>
      </c>
      <c r="NDL269" s="75" t="s">
        <v>226</v>
      </c>
      <c r="NDM269" s="75">
        <v>3252</v>
      </c>
      <c r="NDN269" s="75" t="s">
        <v>226</v>
      </c>
      <c r="NDO269" s="75">
        <v>3252</v>
      </c>
      <c r="NDP269" s="75" t="s">
        <v>226</v>
      </c>
      <c r="NDQ269" s="75">
        <v>3252</v>
      </c>
      <c r="NDR269" s="75" t="s">
        <v>226</v>
      </c>
      <c r="NDS269" s="75">
        <v>3252</v>
      </c>
      <c r="NDT269" s="75" t="s">
        <v>226</v>
      </c>
      <c r="NDU269" s="75">
        <v>3252</v>
      </c>
      <c r="NDV269" s="75" t="s">
        <v>226</v>
      </c>
      <c r="NDW269" s="75">
        <v>3252</v>
      </c>
      <c r="NDX269" s="75" t="s">
        <v>226</v>
      </c>
      <c r="NDY269" s="75">
        <v>3252</v>
      </c>
      <c r="NDZ269" s="75" t="s">
        <v>226</v>
      </c>
      <c r="NEA269" s="75">
        <v>3252</v>
      </c>
      <c r="NEB269" s="75" t="s">
        <v>226</v>
      </c>
      <c r="NEC269" s="75">
        <v>3252</v>
      </c>
      <c r="NED269" s="75" t="s">
        <v>226</v>
      </c>
      <c r="NEE269" s="75">
        <v>3252</v>
      </c>
      <c r="NEF269" s="75" t="s">
        <v>226</v>
      </c>
      <c r="NEG269" s="75">
        <v>3252</v>
      </c>
      <c r="NEH269" s="75" t="s">
        <v>226</v>
      </c>
      <c r="NEI269" s="75">
        <v>3252</v>
      </c>
      <c r="NEJ269" s="75" t="s">
        <v>226</v>
      </c>
      <c r="NEK269" s="75">
        <v>3252</v>
      </c>
      <c r="NEL269" s="75" t="s">
        <v>226</v>
      </c>
      <c r="NEM269" s="75">
        <v>3252</v>
      </c>
      <c r="NEN269" s="75" t="s">
        <v>226</v>
      </c>
      <c r="NEO269" s="75">
        <v>3252</v>
      </c>
      <c r="NEP269" s="75" t="s">
        <v>226</v>
      </c>
      <c r="NEQ269" s="75">
        <v>3252</v>
      </c>
      <c r="NER269" s="75" t="s">
        <v>226</v>
      </c>
      <c r="NES269" s="75">
        <v>3252</v>
      </c>
      <c r="NET269" s="75" t="s">
        <v>226</v>
      </c>
      <c r="NEU269" s="75">
        <v>3252</v>
      </c>
      <c r="NEV269" s="75" t="s">
        <v>226</v>
      </c>
      <c r="NEW269" s="75">
        <v>3252</v>
      </c>
      <c r="NEX269" s="75" t="s">
        <v>226</v>
      </c>
      <c r="NEY269" s="75">
        <v>3252</v>
      </c>
      <c r="NEZ269" s="75" t="s">
        <v>226</v>
      </c>
      <c r="NFA269" s="75">
        <v>3252</v>
      </c>
      <c r="NFB269" s="75" t="s">
        <v>226</v>
      </c>
      <c r="NFC269" s="75">
        <v>3252</v>
      </c>
      <c r="NFD269" s="75" t="s">
        <v>226</v>
      </c>
      <c r="NFE269" s="75">
        <v>3252</v>
      </c>
      <c r="NFF269" s="75" t="s">
        <v>226</v>
      </c>
      <c r="NFG269" s="75">
        <v>3252</v>
      </c>
      <c r="NFH269" s="75" t="s">
        <v>226</v>
      </c>
      <c r="NFI269" s="75">
        <v>3252</v>
      </c>
      <c r="NFJ269" s="75" t="s">
        <v>226</v>
      </c>
      <c r="NFK269" s="75">
        <v>3252</v>
      </c>
      <c r="NFL269" s="75" t="s">
        <v>226</v>
      </c>
      <c r="NFM269" s="75">
        <v>3252</v>
      </c>
      <c r="NFN269" s="75" t="s">
        <v>226</v>
      </c>
      <c r="NFO269" s="75">
        <v>3252</v>
      </c>
      <c r="NFP269" s="75" t="s">
        <v>226</v>
      </c>
      <c r="NFQ269" s="75">
        <v>3252</v>
      </c>
      <c r="NFR269" s="75" t="s">
        <v>226</v>
      </c>
      <c r="NFS269" s="75">
        <v>3252</v>
      </c>
      <c r="NFT269" s="75" t="s">
        <v>226</v>
      </c>
      <c r="NFU269" s="75">
        <v>3252</v>
      </c>
      <c r="NFV269" s="75" t="s">
        <v>226</v>
      </c>
      <c r="NFW269" s="75">
        <v>3252</v>
      </c>
      <c r="NFX269" s="75" t="s">
        <v>226</v>
      </c>
      <c r="NFY269" s="75">
        <v>3252</v>
      </c>
      <c r="NFZ269" s="75" t="s">
        <v>226</v>
      </c>
      <c r="NGA269" s="75">
        <v>3252</v>
      </c>
      <c r="NGB269" s="75" t="s">
        <v>226</v>
      </c>
      <c r="NGC269" s="75">
        <v>3252</v>
      </c>
      <c r="NGD269" s="75" t="s">
        <v>226</v>
      </c>
      <c r="NGE269" s="75">
        <v>3252</v>
      </c>
      <c r="NGF269" s="75" t="s">
        <v>226</v>
      </c>
      <c r="NGG269" s="75">
        <v>3252</v>
      </c>
      <c r="NGH269" s="75" t="s">
        <v>226</v>
      </c>
      <c r="NGI269" s="75">
        <v>3252</v>
      </c>
      <c r="NGJ269" s="75" t="s">
        <v>226</v>
      </c>
      <c r="NGK269" s="75">
        <v>3252</v>
      </c>
      <c r="NGL269" s="75" t="s">
        <v>226</v>
      </c>
      <c r="NGM269" s="75">
        <v>3252</v>
      </c>
      <c r="NGN269" s="75" t="s">
        <v>226</v>
      </c>
      <c r="NGO269" s="75">
        <v>3252</v>
      </c>
      <c r="NGP269" s="75" t="s">
        <v>226</v>
      </c>
      <c r="NGQ269" s="75">
        <v>3252</v>
      </c>
      <c r="NGR269" s="75" t="s">
        <v>226</v>
      </c>
      <c r="NGS269" s="75">
        <v>3252</v>
      </c>
      <c r="NGT269" s="75" t="s">
        <v>226</v>
      </c>
      <c r="NGU269" s="75">
        <v>3252</v>
      </c>
      <c r="NGV269" s="75" t="s">
        <v>226</v>
      </c>
      <c r="NGW269" s="75">
        <v>3252</v>
      </c>
      <c r="NGX269" s="75" t="s">
        <v>226</v>
      </c>
      <c r="NGY269" s="75">
        <v>3252</v>
      </c>
      <c r="NGZ269" s="75" t="s">
        <v>226</v>
      </c>
      <c r="NHA269" s="75">
        <v>3252</v>
      </c>
      <c r="NHB269" s="75" t="s">
        <v>226</v>
      </c>
      <c r="NHC269" s="75">
        <v>3252</v>
      </c>
      <c r="NHD269" s="75" t="s">
        <v>226</v>
      </c>
      <c r="NHE269" s="75">
        <v>3252</v>
      </c>
      <c r="NHF269" s="75" t="s">
        <v>226</v>
      </c>
      <c r="NHG269" s="75">
        <v>3252</v>
      </c>
      <c r="NHH269" s="75" t="s">
        <v>226</v>
      </c>
      <c r="NHI269" s="75">
        <v>3252</v>
      </c>
      <c r="NHJ269" s="75" t="s">
        <v>226</v>
      </c>
      <c r="NHK269" s="75">
        <v>3252</v>
      </c>
      <c r="NHL269" s="75" t="s">
        <v>226</v>
      </c>
      <c r="NHM269" s="75">
        <v>3252</v>
      </c>
      <c r="NHN269" s="75" t="s">
        <v>226</v>
      </c>
      <c r="NHO269" s="75">
        <v>3252</v>
      </c>
      <c r="NHP269" s="75" t="s">
        <v>226</v>
      </c>
      <c r="NHQ269" s="75">
        <v>3252</v>
      </c>
      <c r="NHR269" s="75" t="s">
        <v>226</v>
      </c>
      <c r="NHS269" s="75">
        <v>3252</v>
      </c>
      <c r="NHT269" s="75" t="s">
        <v>226</v>
      </c>
      <c r="NHU269" s="75">
        <v>3252</v>
      </c>
      <c r="NHV269" s="75" t="s">
        <v>226</v>
      </c>
      <c r="NHW269" s="75">
        <v>3252</v>
      </c>
      <c r="NHX269" s="75" t="s">
        <v>226</v>
      </c>
      <c r="NHY269" s="75">
        <v>3252</v>
      </c>
      <c r="NHZ269" s="75" t="s">
        <v>226</v>
      </c>
      <c r="NIA269" s="75">
        <v>3252</v>
      </c>
      <c r="NIB269" s="75" t="s">
        <v>226</v>
      </c>
      <c r="NIC269" s="75">
        <v>3252</v>
      </c>
      <c r="NID269" s="75" t="s">
        <v>226</v>
      </c>
      <c r="NIE269" s="75">
        <v>3252</v>
      </c>
      <c r="NIF269" s="75" t="s">
        <v>226</v>
      </c>
      <c r="NIG269" s="75">
        <v>3252</v>
      </c>
      <c r="NIH269" s="75" t="s">
        <v>226</v>
      </c>
      <c r="NII269" s="75">
        <v>3252</v>
      </c>
      <c r="NIJ269" s="75" t="s">
        <v>226</v>
      </c>
      <c r="NIK269" s="75">
        <v>3252</v>
      </c>
      <c r="NIL269" s="75" t="s">
        <v>226</v>
      </c>
      <c r="NIM269" s="75">
        <v>3252</v>
      </c>
      <c r="NIN269" s="75" t="s">
        <v>226</v>
      </c>
      <c r="NIO269" s="75">
        <v>3252</v>
      </c>
      <c r="NIP269" s="75" t="s">
        <v>226</v>
      </c>
      <c r="NIQ269" s="75">
        <v>3252</v>
      </c>
      <c r="NIR269" s="75" t="s">
        <v>226</v>
      </c>
      <c r="NIS269" s="75">
        <v>3252</v>
      </c>
      <c r="NIT269" s="75" t="s">
        <v>226</v>
      </c>
      <c r="NIU269" s="75">
        <v>3252</v>
      </c>
      <c r="NIV269" s="75" t="s">
        <v>226</v>
      </c>
      <c r="NIW269" s="75">
        <v>3252</v>
      </c>
      <c r="NIX269" s="75" t="s">
        <v>226</v>
      </c>
      <c r="NIY269" s="75">
        <v>3252</v>
      </c>
      <c r="NIZ269" s="75" t="s">
        <v>226</v>
      </c>
      <c r="NJA269" s="75">
        <v>3252</v>
      </c>
      <c r="NJB269" s="75" t="s">
        <v>226</v>
      </c>
      <c r="NJC269" s="75">
        <v>3252</v>
      </c>
      <c r="NJD269" s="75" t="s">
        <v>226</v>
      </c>
      <c r="NJE269" s="75">
        <v>3252</v>
      </c>
      <c r="NJF269" s="75" t="s">
        <v>226</v>
      </c>
      <c r="NJG269" s="75">
        <v>3252</v>
      </c>
      <c r="NJH269" s="75" t="s">
        <v>226</v>
      </c>
      <c r="NJI269" s="75">
        <v>3252</v>
      </c>
      <c r="NJJ269" s="75" t="s">
        <v>226</v>
      </c>
      <c r="NJK269" s="75">
        <v>3252</v>
      </c>
      <c r="NJL269" s="75" t="s">
        <v>226</v>
      </c>
      <c r="NJM269" s="75">
        <v>3252</v>
      </c>
      <c r="NJN269" s="75" t="s">
        <v>226</v>
      </c>
      <c r="NJO269" s="75">
        <v>3252</v>
      </c>
      <c r="NJP269" s="75" t="s">
        <v>226</v>
      </c>
      <c r="NJQ269" s="75">
        <v>3252</v>
      </c>
      <c r="NJR269" s="75" t="s">
        <v>226</v>
      </c>
      <c r="NJS269" s="75">
        <v>3252</v>
      </c>
      <c r="NJT269" s="75" t="s">
        <v>226</v>
      </c>
      <c r="NJU269" s="75">
        <v>3252</v>
      </c>
      <c r="NJV269" s="75" t="s">
        <v>226</v>
      </c>
      <c r="NJW269" s="75">
        <v>3252</v>
      </c>
      <c r="NJX269" s="75" t="s">
        <v>226</v>
      </c>
      <c r="NJY269" s="75">
        <v>3252</v>
      </c>
      <c r="NJZ269" s="75" t="s">
        <v>226</v>
      </c>
      <c r="NKA269" s="75">
        <v>3252</v>
      </c>
      <c r="NKB269" s="75" t="s">
        <v>226</v>
      </c>
      <c r="NKC269" s="75">
        <v>3252</v>
      </c>
      <c r="NKD269" s="75" t="s">
        <v>226</v>
      </c>
      <c r="NKE269" s="75">
        <v>3252</v>
      </c>
      <c r="NKF269" s="75" t="s">
        <v>226</v>
      </c>
      <c r="NKG269" s="75">
        <v>3252</v>
      </c>
      <c r="NKH269" s="75" t="s">
        <v>226</v>
      </c>
      <c r="NKI269" s="75">
        <v>3252</v>
      </c>
      <c r="NKJ269" s="75" t="s">
        <v>226</v>
      </c>
      <c r="NKK269" s="75">
        <v>3252</v>
      </c>
      <c r="NKL269" s="75" t="s">
        <v>226</v>
      </c>
      <c r="NKM269" s="75">
        <v>3252</v>
      </c>
      <c r="NKN269" s="75" t="s">
        <v>226</v>
      </c>
      <c r="NKO269" s="75">
        <v>3252</v>
      </c>
      <c r="NKP269" s="75" t="s">
        <v>226</v>
      </c>
      <c r="NKQ269" s="75">
        <v>3252</v>
      </c>
      <c r="NKR269" s="75" t="s">
        <v>226</v>
      </c>
      <c r="NKS269" s="75">
        <v>3252</v>
      </c>
      <c r="NKT269" s="75" t="s">
        <v>226</v>
      </c>
      <c r="NKU269" s="75">
        <v>3252</v>
      </c>
      <c r="NKV269" s="75" t="s">
        <v>226</v>
      </c>
      <c r="NKW269" s="75">
        <v>3252</v>
      </c>
      <c r="NKX269" s="75" t="s">
        <v>226</v>
      </c>
      <c r="NKY269" s="75">
        <v>3252</v>
      </c>
      <c r="NKZ269" s="75" t="s">
        <v>226</v>
      </c>
      <c r="NLA269" s="75">
        <v>3252</v>
      </c>
      <c r="NLB269" s="75" t="s">
        <v>226</v>
      </c>
      <c r="NLC269" s="75">
        <v>3252</v>
      </c>
      <c r="NLD269" s="75" t="s">
        <v>226</v>
      </c>
      <c r="NLE269" s="75">
        <v>3252</v>
      </c>
      <c r="NLF269" s="75" t="s">
        <v>226</v>
      </c>
      <c r="NLG269" s="75">
        <v>3252</v>
      </c>
      <c r="NLH269" s="75" t="s">
        <v>226</v>
      </c>
      <c r="NLI269" s="75">
        <v>3252</v>
      </c>
      <c r="NLJ269" s="75" t="s">
        <v>226</v>
      </c>
      <c r="NLK269" s="75">
        <v>3252</v>
      </c>
      <c r="NLL269" s="75" t="s">
        <v>226</v>
      </c>
      <c r="NLM269" s="75">
        <v>3252</v>
      </c>
      <c r="NLN269" s="75" t="s">
        <v>226</v>
      </c>
      <c r="NLO269" s="75">
        <v>3252</v>
      </c>
      <c r="NLP269" s="75" t="s">
        <v>226</v>
      </c>
      <c r="NLQ269" s="75">
        <v>3252</v>
      </c>
      <c r="NLR269" s="75" t="s">
        <v>226</v>
      </c>
      <c r="NLS269" s="75">
        <v>3252</v>
      </c>
      <c r="NLT269" s="75" t="s">
        <v>226</v>
      </c>
      <c r="NLU269" s="75">
        <v>3252</v>
      </c>
      <c r="NLV269" s="75" t="s">
        <v>226</v>
      </c>
      <c r="NLW269" s="75">
        <v>3252</v>
      </c>
      <c r="NLX269" s="75" t="s">
        <v>226</v>
      </c>
      <c r="NLY269" s="75">
        <v>3252</v>
      </c>
      <c r="NLZ269" s="75" t="s">
        <v>226</v>
      </c>
      <c r="NMA269" s="75">
        <v>3252</v>
      </c>
      <c r="NMB269" s="75" t="s">
        <v>226</v>
      </c>
      <c r="NMC269" s="75">
        <v>3252</v>
      </c>
      <c r="NMD269" s="75" t="s">
        <v>226</v>
      </c>
      <c r="NME269" s="75">
        <v>3252</v>
      </c>
      <c r="NMF269" s="75" t="s">
        <v>226</v>
      </c>
      <c r="NMG269" s="75">
        <v>3252</v>
      </c>
      <c r="NMH269" s="75" t="s">
        <v>226</v>
      </c>
      <c r="NMI269" s="75">
        <v>3252</v>
      </c>
      <c r="NMJ269" s="75" t="s">
        <v>226</v>
      </c>
      <c r="NMK269" s="75">
        <v>3252</v>
      </c>
      <c r="NML269" s="75" t="s">
        <v>226</v>
      </c>
      <c r="NMM269" s="75">
        <v>3252</v>
      </c>
      <c r="NMN269" s="75" t="s">
        <v>226</v>
      </c>
      <c r="NMO269" s="75">
        <v>3252</v>
      </c>
      <c r="NMP269" s="75" t="s">
        <v>226</v>
      </c>
      <c r="NMQ269" s="75">
        <v>3252</v>
      </c>
      <c r="NMR269" s="75" t="s">
        <v>226</v>
      </c>
      <c r="NMS269" s="75">
        <v>3252</v>
      </c>
      <c r="NMT269" s="75" t="s">
        <v>226</v>
      </c>
      <c r="NMU269" s="75">
        <v>3252</v>
      </c>
      <c r="NMV269" s="75" t="s">
        <v>226</v>
      </c>
      <c r="NMW269" s="75">
        <v>3252</v>
      </c>
      <c r="NMX269" s="75" t="s">
        <v>226</v>
      </c>
      <c r="NMY269" s="75">
        <v>3252</v>
      </c>
      <c r="NMZ269" s="75" t="s">
        <v>226</v>
      </c>
      <c r="NNA269" s="75">
        <v>3252</v>
      </c>
      <c r="NNB269" s="75" t="s">
        <v>226</v>
      </c>
      <c r="NNC269" s="75">
        <v>3252</v>
      </c>
      <c r="NND269" s="75" t="s">
        <v>226</v>
      </c>
      <c r="NNE269" s="75">
        <v>3252</v>
      </c>
      <c r="NNF269" s="75" t="s">
        <v>226</v>
      </c>
      <c r="NNG269" s="75">
        <v>3252</v>
      </c>
      <c r="NNH269" s="75" t="s">
        <v>226</v>
      </c>
      <c r="NNI269" s="75">
        <v>3252</v>
      </c>
      <c r="NNJ269" s="75" t="s">
        <v>226</v>
      </c>
      <c r="NNK269" s="75">
        <v>3252</v>
      </c>
      <c r="NNL269" s="75" t="s">
        <v>226</v>
      </c>
      <c r="NNM269" s="75">
        <v>3252</v>
      </c>
      <c r="NNN269" s="75" t="s">
        <v>226</v>
      </c>
      <c r="NNO269" s="75">
        <v>3252</v>
      </c>
      <c r="NNP269" s="75" t="s">
        <v>226</v>
      </c>
      <c r="NNQ269" s="75">
        <v>3252</v>
      </c>
      <c r="NNR269" s="75" t="s">
        <v>226</v>
      </c>
      <c r="NNS269" s="75">
        <v>3252</v>
      </c>
      <c r="NNT269" s="75" t="s">
        <v>226</v>
      </c>
      <c r="NNU269" s="75">
        <v>3252</v>
      </c>
      <c r="NNV269" s="75" t="s">
        <v>226</v>
      </c>
      <c r="NNW269" s="75">
        <v>3252</v>
      </c>
      <c r="NNX269" s="75" t="s">
        <v>226</v>
      </c>
      <c r="NNY269" s="75">
        <v>3252</v>
      </c>
      <c r="NNZ269" s="75" t="s">
        <v>226</v>
      </c>
      <c r="NOA269" s="75">
        <v>3252</v>
      </c>
      <c r="NOB269" s="75" t="s">
        <v>226</v>
      </c>
      <c r="NOC269" s="75">
        <v>3252</v>
      </c>
      <c r="NOD269" s="75" t="s">
        <v>226</v>
      </c>
      <c r="NOE269" s="75">
        <v>3252</v>
      </c>
      <c r="NOF269" s="75" t="s">
        <v>226</v>
      </c>
      <c r="NOG269" s="75">
        <v>3252</v>
      </c>
      <c r="NOH269" s="75" t="s">
        <v>226</v>
      </c>
      <c r="NOI269" s="75">
        <v>3252</v>
      </c>
      <c r="NOJ269" s="75" t="s">
        <v>226</v>
      </c>
      <c r="NOK269" s="75">
        <v>3252</v>
      </c>
      <c r="NOL269" s="75" t="s">
        <v>226</v>
      </c>
      <c r="NOM269" s="75">
        <v>3252</v>
      </c>
      <c r="NON269" s="75" t="s">
        <v>226</v>
      </c>
      <c r="NOO269" s="75">
        <v>3252</v>
      </c>
      <c r="NOP269" s="75" t="s">
        <v>226</v>
      </c>
      <c r="NOQ269" s="75">
        <v>3252</v>
      </c>
      <c r="NOR269" s="75" t="s">
        <v>226</v>
      </c>
      <c r="NOS269" s="75">
        <v>3252</v>
      </c>
      <c r="NOT269" s="75" t="s">
        <v>226</v>
      </c>
      <c r="NOU269" s="75">
        <v>3252</v>
      </c>
      <c r="NOV269" s="75" t="s">
        <v>226</v>
      </c>
      <c r="NOW269" s="75">
        <v>3252</v>
      </c>
      <c r="NOX269" s="75" t="s">
        <v>226</v>
      </c>
      <c r="NOY269" s="75">
        <v>3252</v>
      </c>
      <c r="NOZ269" s="75" t="s">
        <v>226</v>
      </c>
      <c r="NPA269" s="75">
        <v>3252</v>
      </c>
      <c r="NPB269" s="75" t="s">
        <v>226</v>
      </c>
      <c r="NPC269" s="75">
        <v>3252</v>
      </c>
      <c r="NPD269" s="75" t="s">
        <v>226</v>
      </c>
      <c r="NPE269" s="75">
        <v>3252</v>
      </c>
      <c r="NPF269" s="75" t="s">
        <v>226</v>
      </c>
      <c r="NPG269" s="75">
        <v>3252</v>
      </c>
      <c r="NPH269" s="75" t="s">
        <v>226</v>
      </c>
      <c r="NPI269" s="75">
        <v>3252</v>
      </c>
      <c r="NPJ269" s="75" t="s">
        <v>226</v>
      </c>
      <c r="NPK269" s="75">
        <v>3252</v>
      </c>
      <c r="NPL269" s="75" t="s">
        <v>226</v>
      </c>
      <c r="NPM269" s="75">
        <v>3252</v>
      </c>
      <c r="NPN269" s="75" t="s">
        <v>226</v>
      </c>
      <c r="NPO269" s="75">
        <v>3252</v>
      </c>
      <c r="NPP269" s="75" t="s">
        <v>226</v>
      </c>
      <c r="NPQ269" s="75">
        <v>3252</v>
      </c>
      <c r="NPR269" s="75" t="s">
        <v>226</v>
      </c>
      <c r="NPS269" s="75">
        <v>3252</v>
      </c>
      <c r="NPT269" s="75" t="s">
        <v>226</v>
      </c>
      <c r="NPU269" s="75">
        <v>3252</v>
      </c>
      <c r="NPV269" s="75" t="s">
        <v>226</v>
      </c>
      <c r="NPW269" s="75">
        <v>3252</v>
      </c>
      <c r="NPX269" s="75" t="s">
        <v>226</v>
      </c>
      <c r="NPY269" s="75">
        <v>3252</v>
      </c>
      <c r="NPZ269" s="75" t="s">
        <v>226</v>
      </c>
      <c r="NQA269" s="75">
        <v>3252</v>
      </c>
      <c r="NQB269" s="75" t="s">
        <v>226</v>
      </c>
      <c r="NQC269" s="75">
        <v>3252</v>
      </c>
      <c r="NQD269" s="75" t="s">
        <v>226</v>
      </c>
      <c r="NQE269" s="75">
        <v>3252</v>
      </c>
      <c r="NQF269" s="75" t="s">
        <v>226</v>
      </c>
      <c r="NQG269" s="75">
        <v>3252</v>
      </c>
      <c r="NQH269" s="75" t="s">
        <v>226</v>
      </c>
      <c r="NQI269" s="75">
        <v>3252</v>
      </c>
      <c r="NQJ269" s="75" t="s">
        <v>226</v>
      </c>
      <c r="NQK269" s="75">
        <v>3252</v>
      </c>
      <c r="NQL269" s="75" t="s">
        <v>226</v>
      </c>
      <c r="NQM269" s="75">
        <v>3252</v>
      </c>
      <c r="NQN269" s="75" t="s">
        <v>226</v>
      </c>
      <c r="NQO269" s="75">
        <v>3252</v>
      </c>
      <c r="NQP269" s="75" t="s">
        <v>226</v>
      </c>
      <c r="NQQ269" s="75">
        <v>3252</v>
      </c>
      <c r="NQR269" s="75" t="s">
        <v>226</v>
      </c>
      <c r="NQS269" s="75">
        <v>3252</v>
      </c>
      <c r="NQT269" s="75" t="s">
        <v>226</v>
      </c>
      <c r="NQU269" s="75">
        <v>3252</v>
      </c>
      <c r="NQV269" s="75" t="s">
        <v>226</v>
      </c>
      <c r="NQW269" s="75">
        <v>3252</v>
      </c>
      <c r="NQX269" s="75" t="s">
        <v>226</v>
      </c>
      <c r="NQY269" s="75">
        <v>3252</v>
      </c>
      <c r="NQZ269" s="75" t="s">
        <v>226</v>
      </c>
      <c r="NRA269" s="75">
        <v>3252</v>
      </c>
      <c r="NRB269" s="75" t="s">
        <v>226</v>
      </c>
      <c r="NRC269" s="75">
        <v>3252</v>
      </c>
      <c r="NRD269" s="75" t="s">
        <v>226</v>
      </c>
      <c r="NRE269" s="75">
        <v>3252</v>
      </c>
      <c r="NRF269" s="75" t="s">
        <v>226</v>
      </c>
      <c r="NRG269" s="75">
        <v>3252</v>
      </c>
      <c r="NRH269" s="75" t="s">
        <v>226</v>
      </c>
      <c r="NRI269" s="75">
        <v>3252</v>
      </c>
      <c r="NRJ269" s="75" t="s">
        <v>226</v>
      </c>
      <c r="NRK269" s="75">
        <v>3252</v>
      </c>
      <c r="NRL269" s="75" t="s">
        <v>226</v>
      </c>
      <c r="NRM269" s="75">
        <v>3252</v>
      </c>
      <c r="NRN269" s="75" t="s">
        <v>226</v>
      </c>
      <c r="NRO269" s="75">
        <v>3252</v>
      </c>
      <c r="NRP269" s="75" t="s">
        <v>226</v>
      </c>
      <c r="NRQ269" s="75">
        <v>3252</v>
      </c>
      <c r="NRR269" s="75" t="s">
        <v>226</v>
      </c>
      <c r="NRS269" s="75">
        <v>3252</v>
      </c>
      <c r="NRT269" s="75" t="s">
        <v>226</v>
      </c>
      <c r="NRU269" s="75">
        <v>3252</v>
      </c>
      <c r="NRV269" s="75" t="s">
        <v>226</v>
      </c>
      <c r="NRW269" s="75">
        <v>3252</v>
      </c>
      <c r="NRX269" s="75" t="s">
        <v>226</v>
      </c>
      <c r="NRY269" s="75">
        <v>3252</v>
      </c>
      <c r="NRZ269" s="75" t="s">
        <v>226</v>
      </c>
      <c r="NSA269" s="75">
        <v>3252</v>
      </c>
      <c r="NSB269" s="75" t="s">
        <v>226</v>
      </c>
      <c r="NSC269" s="75">
        <v>3252</v>
      </c>
      <c r="NSD269" s="75" t="s">
        <v>226</v>
      </c>
      <c r="NSE269" s="75">
        <v>3252</v>
      </c>
      <c r="NSF269" s="75" t="s">
        <v>226</v>
      </c>
      <c r="NSG269" s="75">
        <v>3252</v>
      </c>
      <c r="NSH269" s="75" t="s">
        <v>226</v>
      </c>
      <c r="NSI269" s="75">
        <v>3252</v>
      </c>
      <c r="NSJ269" s="75" t="s">
        <v>226</v>
      </c>
      <c r="NSK269" s="75">
        <v>3252</v>
      </c>
      <c r="NSL269" s="75" t="s">
        <v>226</v>
      </c>
      <c r="NSM269" s="75">
        <v>3252</v>
      </c>
      <c r="NSN269" s="75" t="s">
        <v>226</v>
      </c>
      <c r="NSO269" s="75">
        <v>3252</v>
      </c>
      <c r="NSP269" s="75" t="s">
        <v>226</v>
      </c>
      <c r="NSQ269" s="75">
        <v>3252</v>
      </c>
      <c r="NSR269" s="75" t="s">
        <v>226</v>
      </c>
      <c r="NSS269" s="75">
        <v>3252</v>
      </c>
      <c r="NST269" s="75" t="s">
        <v>226</v>
      </c>
      <c r="NSU269" s="75">
        <v>3252</v>
      </c>
      <c r="NSV269" s="75" t="s">
        <v>226</v>
      </c>
      <c r="NSW269" s="75">
        <v>3252</v>
      </c>
      <c r="NSX269" s="75" t="s">
        <v>226</v>
      </c>
      <c r="NSY269" s="75">
        <v>3252</v>
      </c>
      <c r="NSZ269" s="75" t="s">
        <v>226</v>
      </c>
      <c r="NTA269" s="75">
        <v>3252</v>
      </c>
      <c r="NTB269" s="75" t="s">
        <v>226</v>
      </c>
      <c r="NTC269" s="75">
        <v>3252</v>
      </c>
      <c r="NTD269" s="75" t="s">
        <v>226</v>
      </c>
      <c r="NTE269" s="75">
        <v>3252</v>
      </c>
      <c r="NTF269" s="75" t="s">
        <v>226</v>
      </c>
      <c r="NTG269" s="75">
        <v>3252</v>
      </c>
      <c r="NTH269" s="75" t="s">
        <v>226</v>
      </c>
      <c r="NTI269" s="75">
        <v>3252</v>
      </c>
      <c r="NTJ269" s="75" t="s">
        <v>226</v>
      </c>
      <c r="NTK269" s="75">
        <v>3252</v>
      </c>
      <c r="NTL269" s="75" t="s">
        <v>226</v>
      </c>
      <c r="NTM269" s="75">
        <v>3252</v>
      </c>
      <c r="NTN269" s="75" t="s">
        <v>226</v>
      </c>
      <c r="NTO269" s="75">
        <v>3252</v>
      </c>
      <c r="NTP269" s="75" t="s">
        <v>226</v>
      </c>
      <c r="NTQ269" s="75">
        <v>3252</v>
      </c>
      <c r="NTR269" s="75" t="s">
        <v>226</v>
      </c>
      <c r="NTS269" s="75">
        <v>3252</v>
      </c>
      <c r="NTT269" s="75" t="s">
        <v>226</v>
      </c>
      <c r="NTU269" s="75">
        <v>3252</v>
      </c>
      <c r="NTV269" s="75" t="s">
        <v>226</v>
      </c>
      <c r="NTW269" s="75">
        <v>3252</v>
      </c>
      <c r="NTX269" s="75" t="s">
        <v>226</v>
      </c>
      <c r="NTY269" s="75">
        <v>3252</v>
      </c>
      <c r="NTZ269" s="75" t="s">
        <v>226</v>
      </c>
      <c r="NUA269" s="75">
        <v>3252</v>
      </c>
      <c r="NUB269" s="75" t="s">
        <v>226</v>
      </c>
      <c r="NUC269" s="75">
        <v>3252</v>
      </c>
      <c r="NUD269" s="75" t="s">
        <v>226</v>
      </c>
      <c r="NUE269" s="75">
        <v>3252</v>
      </c>
      <c r="NUF269" s="75" t="s">
        <v>226</v>
      </c>
      <c r="NUG269" s="75">
        <v>3252</v>
      </c>
      <c r="NUH269" s="75" t="s">
        <v>226</v>
      </c>
      <c r="NUI269" s="75">
        <v>3252</v>
      </c>
      <c r="NUJ269" s="75" t="s">
        <v>226</v>
      </c>
      <c r="NUK269" s="75">
        <v>3252</v>
      </c>
      <c r="NUL269" s="75" t="s">
        <v>226</v>
      </c>
      <c r="NUM269" s="75">
        <v>3252</v>
      </c>
      <c r="NUN269" s="75" t="s">
        <v>226</v>
      </c>
      <c r="NUO269" s="75">
        <v>3252</v>
      </c>
      <c r="NUP269" s="75" t="s">
        <v>226</v>
      </c>
      <c r="NUQ269" s="75">
        <v>3252</v>
      </c>
      <c r="NUR269" s="75" t="s">
        <v>226</v>
      </c>
      <c r="NUS269" s="75">
        <v>3252</v>
      </c>
      <c r="NUT269" s="75" t="s">
        <v>226</v>
      </c>
      <c r="NUU269" s="75">
        <v>3252</v>
      </c>
      <c r="NUV269" s="75" t="s">
        <v>226</v>
      </c>
      <c r="NUW269" s="75">
        <v>3252</v>
      </c>
      <c r="NUX269" s="75" t="s">
        <v>226</v>
      </c>
      <c r="NUY269" s="75">
        <v>3252</v>
      </c>
      <c r="NUZ269" s="75" t="s">
        <v>226</v>
      </c>
      <c r="NVA269" s="75">
        <v>3252</v>
      </c>
      <c r="NVB269" s="75" t="s">
        <v>226</v>
      </c>
      <c r="NVC269" s="75">
        <v>3252</v>
      </c>
      <c r="NVD269" s="75" t="s">
        <v>226</v>
      </c>
      <c r="NVE269" s="75">
        <v>3252</v>
      </c>
      <c r="NVF269" s="75" t="s">
        <v>226</v>
      </c>
      <c r="NVG269" s="75">
        <v>3252</v>
      </c>
      <c r="NVH269" s="75" t="s">
        <v>226</v>
      </c>
      <c r="NVI269" s="75">
        <v>3252</v>
      </c>
      <c r="NVJ269" s="75" t="s">
        <v>226</v>
      </c>
      <c r="NVK269" s="75">
        <v>3252</v>
      </c>
      <c r="NVL269" s="75" t="s">
        <v>226</v>
      </c>
      <c r="NVM269" s="75">
        <v>3252</v>
      </c>
      <c r="NVN269" s="75" t="s">
        <v>226</v>
      </c>
      <c r="NVO269" s="75">
        <v>3252</v>
      </c>
      <c r="NVP269" s="75" t="s">
        <v>226</v>
      </c>
      <c r="NVQ269" s="75">
        <v>3252</v>
      </c>
      <c r="NVR269" s="75" t="s">
        <v>226</v>
      </c>
      <c r="NVS269" s="75">
        <v>3252</v>
      </c>
      <c r="NVT269" s="75" t="s">
        <v>226</v>
      </c>
      <c r="NVU269" s="75">
        <v>3252</v>
      </c>
      <c r="NVV269" s="75" t="s">
        <v>226</v>
      </c>
      <c r="NVW269" s="75">
        <v>3252</v>
      </c>
      <c r="NVX269" s="75" t="s">
        <v>226</v>
      </c>
      <c r="NVY269" s="75">
        <v>3252</v>
      </c>
      <c r="NVZ269" s="75" t="s">
        <v>226</v>
      </c>
      <c r="NWA269" s="75">
        <v>3252</v>
      </c>
      <c r="NWB269" s="75" t="s">
        <v>226</v>
      </c>
      <c r="NWC269" s="75">
        <v>3252</v>
      </c>
      <c r="NWD269" s="75" t="s">
        <v>226</v>
      </c>
      <c r="NWE269" s="75">
        <v>3252</v>
      </c>
      <c r="NWF269" s="75" t="s">
        <v>226</v>
      </c>
      <c r="NWG269" s="75">
        <v>3252</v>
      </c>
      <c r="NWH269" s="75" t="s">
        <v>226</v>
      </c>
      <c r="NWI269" s="75">
        <v>3252</v>
      </c>
      <c r="NWJ269" s="75" t="s">
        <v>226</v>
      </c>
      <c r="NWK269" s="75">
        <v>3252</v>
      </c>
      <c r="NWL269" s="75" t="s">
        <v>226</v>
      </c>
      <c r="NWM269" s="75">
        <v>3252</v>
      </c>
      <c r="NWN269" s="75" t="s">
        <v>226</v>
      </c>
      <c r="NWO269" s="75">
        <v>3252</v>
      </c>
      <c r="NWP269" s="75" t="s">
        <v>226</v>
      </c>
      <c r="NWQ269" s="75">
        <v>3252</v>
      </c>
      <c r="NWR269" s="75" t="s">
        <v>226</v>
      </c>
      <c r="NWS269" s="75">
        <v>3252</v>
      </c>
      <c r="NWT269" s="75" t="s">
        <v>226</v>
      </c>
      <c r="NWU269" s="75">
        <v>3252</v>
      </c>
      <c r="NWV269" s="75" t="s">
        <v>226</v>
      </c>
      <c r="NWW269" s="75">
        <v>3252</v>
      </c>
      <c r="NWX269" s="75" t="s">
        <v>226</v>
      </c>
      <c r="NWY269" s="75">
        <v>3252</v>
      </c>
      <c r="NWZ269" s="75" t="s">
        <v>226</v>
      </c>
      <c r="NXA269" s="75">
        <v>3252</v>
      </c>
      <c r="NXB269" s="75" t="s">
        <v>226</v>
      </c>
      <c r="NXC269" s="75">
        <v>3252</v>
      </c>
      <c r="NXD269" s="75" t="s">
        <v>226</v>
      </c>
      <c r="NXE269" s="75">
        <v>3252</v>
      </c>
      <c r="NXF269" s="75" t="s">
        <v>226</v>
      </c>
      <c r="NXG269" s="75">
        <v>3252</v>
      </c>
      <c r="NXH269" s="75" t="s">
        <v>226</v>
      </c>
      <c r="NXI269" s="75">
        <v>3252</v>
      </c>
      <c r="NXJ269" s="75" t="s">
        <v>226</v>
      </c>
      <c r="NXK269" s="75">
        <v>3252</v>
      </c>
      <c r="NXL269" s="75" t="s">
        <v>226</v>
      </c>
      <c r="NXM269" s="75">
        <v>3252</v>
      </c>
      <c r="NXN269" s="75" t="s">
        <v>226</v>
      </c>
      <c r="NXO269" s="75">
        <v>3252</v>
      </c>
      <c r="NXP269" s="75" t="s">
        <v>226</v>
      </c>
      <c r="NXQ269" s="75">
        <v>3252</v>
      </c>
      <c r="NXR269" s="75" t="s">
        <v>226</v>
      </c>
      <c r="NXS269" s="75">
        <v>3252</v>
      </c>
      <c r="NXT269" s="75" t="s">
        <v>226</v>
      </c>
      <c r="NXU269" s="75">
        <v>3252</v>
      </c>
      <c r="NXV269" s="75" t="s">
        <v>226</v>
      </c>
      <c r="NXW269" s="75">
        <v>3252</v>
      </c>
      <c r="NXX269" s="75" t="s">
        <v>226</v>
      </c>
      <c r="NXY269" s="75">
        <v>3252</v>
      </c>
      <c r="NXZ269" s="75" t="s">
        <v>226</v>
      </c>
      <c r="NYA269" s="75">
        <v>3252</v>
      </c>
      <c r="NYB269" s="75" t="s">
        <v>226</v>
      </c>
      <c r="NYC269" s="75">
        <v>3252</v>
      </c>
      <c r="NYD269" s="75" t="s">
        <v>226</v>
      </c>
      <c r="NYE269" s="75">
        <v>3252</v>
      </c>
      <c r="NYF269" s="75" t="s">
        <v>226</v>
      </c>
      <c r="NYG269" s="75">
        <v>3252</v>
      </c>
      <c r="NYH269" s="75" t="s">
        <v>226</v>
      </c>
      <c r="NYI269" s="75">
        <v>3252</v>
      </c>
      <c r="NYJ269" s="75" t="s">
        <v>226</v>
      </c>
      <c r="NYK269" s="75">
        <v>3252</v>
      </c>
      <c r="NYL269" s="75" t="s">
        <v>226</v>
      </c>
      <c r="NYM269" s="75">
        <v>3252</v>
      </c>
      <c r="NYN269" s="75" t="s">
        <v>226</v>
      </c>
      <c r="NYO269" s="75">
        <v>3252</v>
      </c>
      <c r="NYP269" s="75" t="s">
        <v>226</v>
      </c>
      <c r="NYQ269" s="75">
        <v>3252</v>
      </c>
      <c r="NYR269" s="75" t="s">
        <v>226</v>
      </c>
      <c r="NYS269" s="75">
        <v>3252</v>
      </c>
      <c r="NYT269" s="75" t="s">
        <v>226</v>
      </c>
      <c r="NYU269" s="75">
        <v>3252</v>
      </c>
      <c r="NYV269" s="75" t="s">
        <v>226</v>
      </c>
      <c r="NYW269" s="75">
        <v>3252</v>
      </c>
      <c r="NYX269" s="75" t="s">
        <v>226</v>
      </c>
      <c r="NYY269" s="75">
        <v>3252</v>
      </c>
      <c r="NYZ269" s="75" t="s">
        <v>226</v>
      </c>
      <c r="NZA269" s="75">
        <v>3252</v>
      </c>
      <c r="NZB269" s="75" t="s">
        <v>226</v>
      </c>
      <c r="NZC269" s="75">
        <v>3252</v>
      </c>
      <c r="NZD269" s="75" t="s">
        <v>226</v>
      </c>
      <c r="NZE269" s="75">
        <v>3252</v>
      </c>
      <c r="NZF269" s="75" t="s">
        <v>226</v>
      </c>
      <c r="NZG269" s="75">
        <v>3252</v>
      </c>
      <c r="NZH269" s="75" t="s">
        <v>226</v>
      </c>
      <c r="NZI269" s="75">
        <v>3252</v>
      </c>
      <c r="NZJ269" s="75" t="s">
        <v>226</v>
      </c>
      <c r="NZK269" s="75">
        <v>3252</v>
      </c>
      <c r="NZL269" s="75" t="s">
        <v>226</v>
      </c>
      <c r="NZM269" s="75">
        <v>3252</v>
      </c>
      <c r="NZN269" s="75" t="s">
        <v>226</v>
      </c>
      <c r="NZO269" s="75">
        <v>3252</v>
      </c>
      <c r="NZP269" s="75" t="s">
        <v>226</v>
      </c>
      <c r="NZQ269" s="75">
        <v>3252</v>
      </c>
      <c r="NZR269" s="75" t="s">
        <v>226</v>
      </c>
      <c r="NZS269" s="75">
        <v>3252</v>
      </c>
      <c r="NZT269" s="75" t="s">
        <v>226</v>
      </c>
      <c r="NZU269" s="75">
        <v>3252</v>
      </c>
      <c r="NZV269" s="75" t="s">
        <v>226</v>
      </c>
      <c r="NZW269" s="75">
        <v>3252</v>
      </c>
      <c r="NZX269" s="75" t="s">
        <v>226</v>
      </c>
      <c r="NZY269" s="75">
        <v>3252</v>
      </c>
      <c r="NZZ269" s="75" t="s">
        <v>226</v>
      </c>
      <c r="OAA269" s="75">
        <v>3252</v>
      </c>
      <c r="OAB269" s="75" t="s">
        <v>226</v>
      </c>
      <c r="OAC269" s="75">
        <v>3252</v>
      </c>
      <c r="OAD269" s="75" t="s">
        <v>226</v>
      </c>
      <c r="OAE269" s="75">
        <v>3252</v>
      </c>
      <c r="OAF269" s="75" t="s">
        <v>226</v>
      </c>
      <c r="OAG269" s="75">
        <v>3252</v>
      </c>
      <c r="OAH269" s="75" t="s">
        <v>226</v>
      </c>
      <c r="OAI269" s="75">
        <v>3252</v>
      </c>
      <c r="OAJ269" s="75" t="s">
        <v>226</v>
      </c>
      <c r="OAK269" s="75">
        <v>3252</v>
      </c>
      <c r="OAL269" s="75" t="s">
        <v>226</v>
      </c>
      <c r="OAM269" s="75">
        <v>3252</v>
      </c>
      <c r="OAN269" s="75" t="s">
        <v>226</v>
      </c>
      <c r="OAO269" s="75">
        <v>3252</v>
      </c>
      <c r="OAP269" s="75" t="s">
        <v>226</v>
      </c>
      <c r="OAQ269" s="75">
        <v>3252</v>
      </c>
      <c r="OAR269" s="75" t="s">
        <v>226</v>
      </c>
      <c r="OAS269" s="75">
        <v>3252</v>
      </c>
      <c r="OAT269" s="75" t="s">
        <v>226</v>
      </c>
      <c r="OAU269" s="75">
        <v>3252</v>
      </c>
      <c r="OAV269" s="75" t="s">
        <v>226</v>
      </c>
      <c r="OAW269" s="75">
        <v>3252</v>
      </c>
      <c r="OAX269" s="75" t="s">
        <v>226</v>
      </c>
      <c r="OAY269" s="75">
        <v>3252</v>
      </c>
      <c r="OAZ269" s="75" t="s">
        <v>226</v>
      </c>
      <c r="OBA269" s="75">
        <v>3252</v>
      </c>
      <c r="OBB269" s="75" t="s">
        <v>226</v>
      </c>
      <c r="OBC269" s="75">
        <v>3252</v>
      </c>
      <c r="OBD269" s="75" t="s">
        <v>226</v>
      </c>
      <c r="OBE269" s="75">
        <v>3252</v>
      </c>
      <c r="OBF269" s="75" t="s">
        <v>226</v>
      </c>
      <c r="OBG269" s="75">
        <v>3252</v>
      </c>
      <c r="OBH269" s="75" t="s">
        <v>226</v>
      </c>
      <c r="OBI269" s="75">
        <v>3252</v>
      </c>
      <c r="OBJ269" s="75" t="s">
        <v>226</v>
      </c>
      <c r="OBK269" s="75">
        <v>3252</v>
      </c>
      <c r="OBL269" s="75" t="s">
        <v>226</v>
      </c>
      <c r="OBM269" s="75">
        <v>3252</v>
      </c>
      <c r="OBN269" s="75" t="s">
        <v>226</v>
      </c>
      <c r="OBO269" s="75">
        <v>3252</v>
      </c>
      <c r="OBP269" s="75" t="s">
        <v>226</v>
      </c>
      <c r="OBQ269" s="75">
        <v>3252</v>
      </c>
      <c r="OBR269" s="75" t="s">
        <v>226</v>
      </c>
      <c r="OBS269" s="75">
        <v>3252</v>
      </c>
      <c r="OBT269" s="75" t="s">
        <v>226</v>
      </c>
      <c r="OBU269" s="75">
        <v>3252</v>
      </c>
      <c r="OBV269" s="75" t="s">
        <v>226</v>
      </c>
      <c r="OBW269" s="75">
        <v>3252</v>
      </c>
      <c r="OBX269" s="75" t="s">
        <v>226</v>
      </c>
      <c r="OBY269" s="75">
        <v>3252</v>
      </c>
      <c r="OBZ269" s="75" t="s">
        <v>226</v>
      </c>
      <c r="OCA269" s="75">
        <v>3252</v>
      </c>
      <c r="OCB269" s="75" t="s">
        <v>226</v>
      </c>
      <c r="OCC269" s="75">
        <v>3252</v>
      </c>
      <c r="OCD269" s="75" t="s">
        <v>226</v>
      </c>
      <c r="OCE269" s="75">
        <v>3252</v>
      </c>
      <c r="OCF269" s="75" t="s">
        <v>226</v>
      </c>
      <c r="OCG269" s="75">
        <v>3252</v>
      </c>
      <c r="OCH269" s="75" t="s">
        <v>226</v>
      </c>
      <c r="OCI269" s="75">
        <v>3252</v>
      </c>
      <c r="OCJ269" s="75" t="s">
        <v>226</v>
      </c>
      <c r="OCK269" s="75">
        <v>3252</v>
      </c>
      <c r="OCL269" s="75" t="s">
        <v>226</v>
      </c>
      <c r="OCM269" s="75">
        <v>3252</v>
      </c>
      <c r="OCN269" s="75" t="s">
        <v>226</v>
      </c>
      <c r="OCO269" s="75">
        <v>3252</v>
      </c>
      <c r="OCP269" s="75" t="s">
        <v>226</v>
      </c>
      <c r="OCQ269" s="75">
        <v>3252</v>
      </c>
      <c r="OCR269" s="75" t="s">
        <v>226</v>
      </c>
      <c r="OCS269" s="75">
        <v>3252</v>
      </c>
      <c r="OCT269" s="75" t="s">
        <v>226</v>
      </c>
      <c r="OCU269" s="75">
        <v>3252</v>
      </c>
      <c r="OCV269" s="75" t="s">
        <v>226</v>
      </c>
      <c r="OCW269" s="75">
        <v>3252</v>
      </c>
      <c r="OCX269" s="75" t="s">
        <v>226</v>
      </c>
      <c r="OCY269" s="75">
        <v>3252</v>
      </c>
      <c r="OCZ269" s="75" t="s">
        <v>226</v>
      </c>
      <c r="ODA269" s="75">
        <v>3252</v>
      </c>
      <c r="ODB269" s="75" t="s">
        <v>226</v>
      </c>
      <c r="ODC269" s="75">
        <v>3252</v>
      </c>
      <c r="ODD269" s="75" t="s">
        <v>226</v>
      </c>
      <c r="ODE269" s="75">
        <v>3252</v>
      </c>
      <c r="ODF269" s="75" t="s">
        <v>226</v>
      </c>
      <c r="ODG269" s="75">
        <v>3252</v>
      </c>
      <c r="ODH269" s="75" t="s">
        <v>226</v>
      </c>
      <c r="ODI269" s="75">
        <v>3252</v>
      </c>
      <c r="ODJ269" s="75" t="s">
        <v>226</v>
      </c>
      <c r="ODK269" s="75">
        <v>3252</v>
      </c>
      <c r="ODL269" s="75" t="s">
        <v>226</v>
      </c>
      <c r="ODM269" s="75">
        <v>3252</v>
      </c>
      <c r="ODN269" s="75" t="s">
        <v>226</v>
      </c>
      <c r="ODO269" s="75">
        <v>3252</v>
      </c>
      <c r="ODP269" s="75" t="s">
        <v>226</v>
      </c>
      <c r="ODQ269" s="75">
        <v>3252</v>
      </c>
      <c r="ODR269" s="75" t="s">
        <v>226</v>
      </c>
      <c r="ODS269" s="75">
        <v>3252</v>
      </c>
      <c r="ODT269" s="75" t="s">
        <v>226</v>
      </c>
      <c r="ODU269" s="75">
        <v>3252</v>
      </c>
      <c r="ODV269" s="75" t="s">
        <v>226</v>
      </c>
      <c r="ODW269" s="75">
        <v>3252</v>
      </c>
      <c r="ODX269" s="75" t="s">
        <v>226</v>
      </c>
      <c r="ODY269" s="75">
        <v>3252</v>
      </c>
      <c r="ODZ269" s="75" t="s">
        <v>226</v>
      </c>
      <c r="OEA269" s="75">
        <v>3252</v>
      </c>
      <c r="OEB269" s="75" t="s">
        <v>226</v>
      </c>
      <c r="OEC269" s="75">
        <v>3252</v>
      </c>
      <c r="OED269" s="75" t="s">
        <v>226</v>
      </c>
      <c r="OEE269" s="75">
        <v>3252</v>
      </c>
      <c r="OEF269" s="75" t="s">
        <v>226</v>
      </c>
      <c r="OEG269" s="75">
        <v>3252</v>
      </c>
      <c r="OEH269" s="75" t="s">
        <v>226</v>
      </c>
      <c r="OEI269" s="75">
        <v>3252</v>
      </c>
      <c r="OEJ269" s="75" t="s">
        <v>226</v>
      </c>
      <c r="OEK269" s="75">
        <v>3252</v>
      </c>
      <c r="OEL269" s="75" t="s">
        <v>226</v>
      </c>
      <c r="OEM269" s="75">
        <v>3252</v>
      </c>
      <c r="OEN269" s="75" t="s">
        <v>226</v>
      </c>
      <c r="OEO269" s="75">
        <v>3252</v>
      </c>
      <c r="OEP269" s="75" t="s">
        <v>226</v>
      </c>
      <c r="OEQ269" s="75">
        <v>3252</v>
      </c>
      <c r="OER269" s="75" t="s">
        <v>226</v>
      </c>
      <c r="OES269" s="75">
        <v>3252</v>
      </c>
      <c r="OET269" s="75" t="s">
        <v>226</v>
      </c>
      <c r="OEU269" s="75">
        <v>3252</v>
      </c>
      <c r="OEV269" s="75" t="s">
        <v>226</v>
      </c>
      <c r="OEW269" s="75">
        <v>3252</v>
      </c>
      <c r="OEX269" s="75" t="s">
        <v>226</v>
      </c>
      <c r="OEY269" s="75">
        <v>3252</v>
      </c>
      <c r="OEZ269" s="75" t="s">
        <v>226</v>
      </c>
      <c r="OFA269" s="75">
        <v>3252</v>
      </c>
      <c r="OFB269" s="75" t="s">
        <v>226</v>
      </c>
      <c r="OFC269" s="75">
        <v>3252</v>
      </c>
      <c r="OFD269" s="75" t="s">
        <v>226</v>
      </c>
      <c r="OFE269" s="75">
        <v>3252</v>
      </c>
      <c r="OFF269" s="75" t="s">
        <v>226</v>
      </c>
      <c r="OFG269" s="75">
        <v>3252</v>
      </c>
      <c r="OFH269" s="75" t="s">
        <v>226</v>
      </c>
      <c r="OFI269" s="75">
        <v>3252</v>
      </c>
      <c r="OFJ269" s="75" t="s">
        <v>226</v>
      </c>
      <c r="OFK269" s="75">
        <v>3252</v>
      </c>
      <c r="OFL269" s="75" t="s">
        <v>226</v>
      </c>
      <c r="OFM269" s="75">
        <v>3252</v>
      </c>
      <c r="OFN269" s="75" t="s">
        <v>226</v>
      </c>
      <c r="OFO269" s="75">
        <v>3252</v>
      </c>
      <c r="OFP269" s="75" t="s">
        <v>226</v>
      </c>
      <c r="OFQ269" s="75">
        <v>3252</v>
      </c>
      <c r="OFR269" s="75" t="s">
        <v>226</v>
      </c>
      <c r="OFS269" s="75">
        <v>3252</v>
      </c>
      <c r="OFT269" s="75" t="s">
        <v>226</v>
      </c>
      <c r="OFU269" s="75">
        <v>3252</v>
      </c>
      <c r="OFV269" s="75" t="s">
        <v>226</v>
      </c>
      <c r="OFW269" s="75">
        <v>3252</v>
      </c>
      <c r="OFX269" s="75" t="s">
        <v>226</v>
      </c>
      <c r="OFY269" s="75">
        <v>3252</v>
      </c>
      <c r="OFZ269" s="75" t="s">
        <v>226</v>
      </c>
      <c r="OGA269" s="75">
        <v>3252</v>
      </c>
      <c r="OGB269" s="75" t="s">
        <v>226</v>
      </c>
      <c r="OGC269" s="75">
        <v>3252</v>
      </c>
      <c r="OGD269" s="75" t="s">
        <v>226</v>
      </c>
      <c r="OGE269" s="75">
        <v>3252</v>
      </c>
      <c r="OGF269" s="75" t="s">
        <v>226</v>
      </c>
      <c r="OGG269" s="75">
        <v>3252</v>
      </c>
      <c r="OGH269" s="75" t="s">
        <v>226</v>
      </c>
      <c r="OGI269" s="75">
        <v>3252</v>
      </c>
      <c r="OGJ269" s="75" t="s">
        <v>226</v>
      </c>
      <c r="OGK269" s="75">
        <v>3252</v>
      </c>
      <c r="OGL269" s="75" t="s">
        <v>226</v>
      </c>
      <c r="OGM269" s="75">
        <v>3252</v>
      </c>
      <c r="OGN269" s="75" t="s">
        <v>226</v>
      </c>
      <c r="OGO269" s="75">
        <v>3252</v>
      </c>
      <c r="OGP269" s="75" t="s">
        <v>226</v>
      </c>
      <c r="OGQ269" s="75">
        <v>3252</v>
      </c>
      <c r="OGR269" s="75" t="s">
        <v>226</v>
      </c>
      <c r="OGS269" s="75">
        <v>3252</v>
      </c>
      <c r="OGT269" s="75" t="s">
        <v>226</v>
      </c>
      <c r="OGU269" s="75">
        <v>3252</v>
      </c>
      <c r="OGV269" s="75" t="s">
        <v>226</v>
      </c>
      <c r="OGW269" s="75">
        <v>3252</v>
      </c>
      <c r="OGX269" s="75" t="s">
        <v>226</v>
      </c>
      <c r="OGY269" s="75">
        <v>3252</v>
      </c>
      <c r="OGZ269" s="75" t="s">
        <v>226</v>
      </c>
      <c r="OHA269" s="75">
        <v>3252</v>
      </c>
      <c r="OHB269" s="75" t="s">
        <v>226</v>
      </c>
      <c r="OHC269" s="75">
        <v>3252</v>
      </c>
      <c r="OHD269" s="75" t="s">
        <v>226</v>
      </c>
      <c r="OHE269" s="75">
        <v>3252</v>
      </c>
      <c r="OHF269" s="75" t="s">
        <v>226</v>
      </c>
      <c r="OHG269" s="75">
        <v>3252</v>
      </c>
      <c r="OHH269" s="75" t="s">
        <v>226</v>
      </c>
      <c r="OHI269" s="75">
        <v>3252</v>
      </c>
      <c r="OHJ269" s="75" t="s">
        <v>226</v>
      </c>
      <c r="OHK269" s="75">
        <v>3252</v>
      </c>
      <c r="OHL269" s="75" t="s">
        <v>226</v>
      </c>
      <c r="OHM269" s="75">
        <v>3252</v>
      </c>
      <c r="OHN269" s="75" t="s">
        <v>226</v>
      </c>
      <c r="OHO269" s="75">
        <v>3252</v>
      </c>
      <c r="OHP269" s="75" t="s">
        <v>226</v>
      </c>
      <c r="OHQ269" s="75">
        <v>3252</v>
      </c>
      <c r="OHR269" s="75" t="s">
        <v>226</v>
      </c>
      <c r="OHS269" s="75">
        <v>3252</v>
      </c>
      <c r="OHT269" s="75" t="s">
        <v>226</v>
      </c>
      <c r="OHU269" s="75">
        <v>3252</v>
      </c>
      <c r="OHV269" s="75" t="s">
        <v>226</v>
      </c>
      <c r="OHW269" s="75">
        <v>3252</v>
      </c>
      <c r="OHX269" s="75" t="s">
        <v>226</v>
      </c>
      <c r="OHY269" s="75">
        <v>3252</v>
      </c>
      <c r="OHZ269" s="75" t="s">
        <v>226</v>
      </c>
      <c r="OIA269" s="75">
        <v>3252</v>
      </c>
      <c r="OIB269" s="75" t="s">
        <v>226</v>
      </c>
      <c r="OIC269" s="75">
        <v>3252</v>
      </c>
      <c r="OID269" s="75" t="s">
        <v>226</v>
      </c>
      <c r="OIE269" s="75">
        <v>3252</v>
      </c>
      <c r="OIF269" s="75" t="s">
        <v>226</v>
      </c>
      <c r="OIG269" s="75">
        <v>3252</v>
      </c>
      <c r="OIH269" s="75" t="s">
        <v>226</v>
      </c>
      <c r="OII269" s="75">
        <v>3252</v>
      </c>
      <c r="OIJ269" s="75" t="s">
        <v>226</v>
      </c>
      <c r="OIK269" s="75">
        <v>3252</v>
      </c>
      <c r="OIL269" s="75" t="s">
        <v>226</v>
      </c>
      <c r="OIM269" s="75">
        <v>3252</v>
      </c>
      <c r="OIN269" s="75" t="s">
        <v>226</v>
      </c>
      <c r="OIO269" s="75">
        <v>3252</v>
      </c>
      <c r="OIP269" s="75" t="s">
        <v>226</v>
      </c>
      <c r="OIQ269" s="75">
        <v>3252</v>
      </c>
      <c r="OIR269" s="75" t="s">
        <v>226</v>
      </c>
      <c r="OIS269" s="75">
        <v>3252</v>
      </c>
      <c r="OIT269" s="75" t="s">
        <v>226</v>
      </c>
      <c r="OIU269" s="75">
        <v>3252</v>
      </c>
      <c r="OIV269" s="75" t="s">
        <v>226</v>
      </c>
      <c r="OIW269" s="75">
        <v>3252</v>
      </c>
      <c r="OIX269" s="75" t="s">
        <v>226</v>
      </c>
      <c r="OIY269" s="75">
        <v>3252</v>
      </c>
      <c r="OIZ269" s="75" t="s">
        <v>226</v>
      </c>
      <c r="OJA269" s="75">
        <v>3252</v>
      </c>
      <c r="OJB269" s="75" t="s">
        <v>226</v>
      </c>
      <c r="OJC269" s="75">
        <v>3252</v>
      </c>
      <c r="OJD269" s="75" t="s">
        <v>226</v>
      </c>
      <c r="OJE269" s="75">
        <v>3252</v>
      </c>
      <c r="OJF269" s="75" t="s">
        <v>226</v>
      </c>
      <c r="OJG269" s="75">
        <v>3252</v>
      </c>
      <c r="OJH269" s="75" t="s">
        <v>226</v>
      </c>
      <c r="OJI269" s="75">
        <v>3252</v>
      </c>
      <c r="OJJ269" s="75" t="s">
        <v>226</v>
      </c>
      <c r="OJK269" s="75">
        <v>3252</v>
      </c>
      <c r="OJL269" s="75" t="s">
        <v>226</v>
      </c>
      <c r="OJM269" s="75">
        <v>3252</v>
      </c>
      <c r="OJN269" s="75" t="s">
        <v>226</v>
      </c>
      <c r="OJO269" s="75">
        <v>3252</v>
      </c>
      <c r="OJP269" s="75" t="s">
        <v>226</v>
      </c>
      <c r="OJQ269" s="75">
        <v>3252</v>
      </c>
      <c r="OJR269" s="75" t="s">
        <v>226</v>
      </c>
      <c r="OJS269" s="75">
        <v>3252</v>
      </c>
      <c r="OJT269" s="75" t="s">
        <v>226</v>
      </c>
      <c r="OJU269" s="75">
        <v>3252</v>
      </c>
      <c r="OJV269" s="75" t="s">
        <v>226</v>
      </c>
      <c r="OJW269" s="75">
        <v>3252</v>
      </c>
      <c r="OJX269" s="75" t="s">
        <v>226</v>
      </c>
      <c r="OJY269" s="75">
        <v>3252</v>
      </c>
      <c r="OJZ269" s="75" t="s">
        <v>226</v>
      </c>
      <c r="OKA269" s="75">
        <v>3252</v>
      </c>
      <c r="OKB269" s="75" t="s">
        <v>226</v>
      </c>
      <c r="OKC269" s="75">
        <v>3252</v>
      </c>
      <c r="OKD269" s="75" t="s">
        <v>226</v>
      </c>
      <c r="OKE269" s="75">
        <v>3252</v>
      </c>
      <c r="OKF269" s="75" t="s">
        <v>226</v>
      </c>
      <c r="OKG269" s="75">
        <v>3252</v>
      </c>
      <c r="OKH269" s="75" t="s">
        <v>226</v>
      </c>
      <c r="OKI269" s="75">
        <v>3252</v>
      </c>
      <c r="OKJ269" s="75" t="s">
        <v>226</v>
      </c>
      <c r="OKK269" s="75">
        <v>3252</v>
      </c>
      <c r="OKL269" s="75" t="s">
        <v>226</v>
      </c>
      <c r="OKM269" s="75">
        <v>3252</v>
      </c>
      <c r="OKN269" s="75" t="s">
        <v>226</v>
      </c>
      <c r="OKO269" s="75">
        <v>3252</v>
      </c>
      <c r="OKP269" s="75" t="s">
        <v>226</v>
      </c>
      <c r="OKQ269" s="75">
        <v>3252</v>
      </c>
      <c r="OKR269" s="75" t="s">
        <v>226</v>
      </c>
      <c r="OKS269" s="75">
        <v>3252</v>
      </c>
      <c r="OKT269" s="75" t="s">
        <v>226</v>
      </c>
      <c r="OKU269" s="75">
        <v>3252</v>
      </c>
      <c r="OKV269" s="75" t="s">
        <v>226</v>
      </c>
      <c r="OKW269" s="75">
        <v>3252</v>
      </c>
      <c r="OKX269" s="75" t="s">
        <v>226</v>
      </c>
      <c r="OKY269" s="75">
        <v>3252</v>
      </c>
      <c r="OKZ269" s="75" t="s">
        <v>226</v>
      </c>
      <c r="OLA269" s="75">
        <v>3252</v>
      </c>
      <c r="OLB269" s="75" t="s">
        <v>226</v>
      </c>
      <c r="OLC269" s="75">
        <v>3252</v>
      </c>
      <c r="OLD269" s="75" t="s">
        <v>226</v>
      </c>
      <c r="OLE269" s="75">
        <v>3252</v>
      </c>
      <c r="OLF269" s="75" t="s">
        <v>226</v>
      </c>
      <c r="OLG269" s="75">
        <v>3252</v>
      </c>
      <c r="OLH269" s="75" t="s">
        <v>226</v>
      </c>
      <c r="OLI269" s="75">
        <v>3252</v>
      </c>
      <c r="OLJ269" s="75" t="s">
        <v>226</v>
      </c>
      <c r="OLK269" s="75">
        <v>3252</v>
      </c>
      <c r="OLL269" s="75" t="s">
        <v>226</v>
      </c>
      <c r="OLM269" s="75">
        <v>3252</v>
      </c>
      <c r="OLN269" s="75" t="s">
        <v>226</v>
      </c>
      <c r="OLO269" s="75">
        <v>3252</v>
      </c>
      <c r="OLP269" s="75" t="s">
        <v>226</v>
      </c>
      <c r="OLQ269" s="75">
        <v>3252</v>
      </c>
      <c r="OLR269" s="75" t="s">
        <v>226</v>
      </c>
      <c r="OLS269" s="75">
        <v>3252</v>
      </c>
      <c r="OLT269" s="75" t="s">
        <v>226</v>
      </c>
      <c r="OLU269" s="75">
        <v>3252</v>
      </c>
      <c r="OLV269" s="75" t="s">
        <v>226</v>
      </c>
      <c r="OLW269" s="75">
        <v>3252</v>
      </c>
      <c r="OLX269" s="75" t="s">
        <v>226</v>
      </c>
      <c r="OLY269" s="75">
        <v>3252</v>
      </c>
      <c r="OLZ269" s="75" t="s">
        <v>226</v>
      </c>
      <c r="OMA269" s="75">
        <v>3252</v>
      </c>
      <c r="OMB269" s="75" t="s">
        <v>226</v>
      </c>
      <c r="OMC269" s="75">
        <v>3252</v>
      </c>
      <c r="OMD269" s="75" t="s">
        <v>226</v>
      </c>
      <c r="OME269" s="75">
        <v>3252</v>
      </c>
      <c r="OMF269" s="75" t="s">
        <v>226</v>
      </c>
      <c r="OMG269" s="75">
        <v>3252</v>
      </c>
      <c r="OMH269" s="75" t="s">
        <v>226</v>
      </c>
      <c r="OMI269" s="75">
        <v>3252</v>
      </c>
      <c r="OMJ269" s="75" t="s">
        <v>226</v>
      </c>
      <c r="OMK269" s="75">
        <v>3252</v>
      </c>
      <c r="OML269" s="75" t="s">
        <v>226</v>
      </c>
      <c r="OMM269" s="75">
        <v>3252</v>
      </c>
      <c r="OMN269" s="75" t="s">
        <v>226</v>
      </c>
      <c r="OMO269" s="75">
        <v>3252</v>
      </c>
      <c r="OMP269" s="75" t="s">
        <v>226</v>
      </c>
      <c r="OMQ269" s="75">
        <v>3252</v>
      </c>
      <c r="OMR269" s="75" t="s">
        <v>226</v>
      </c>
      <c r="OMS269" s="75">
        <v>3252</v>
      </c>
      <c r="OMT269" s="75" t="s">
        <v>226</v>
      </c>
      <c r="OMU269" s="75">
        <v>3252</v>
      </c>
      <c r="OMV269" s="75" t="s">
        <v>226</v>
      </c>
      <c r="OMW269" s="75">
        <v>3252</v>
      </c>
      <c r="OMX269" s="75" t="s">
        <v>226</v>
      </c>
      <c r="OMY269" s="75">
        <v>3252</v>
      </c>
      <c r="OMZ269" s="75" t="s">
        <v>226</v>
      </c>
      <c r="ONA269" s="75">
        <v>3252</v>
      </c>
      <c r="ONB269" s="75" t="s">
        <v>226</v>
      </c>
      <c r="ONC269" s="75">
        <v>3252</v>
      </c>
      <c r="OND269" s="75" t="s">
        <v>226</v>
      </c>
      <c r="ONE269" s="75">
        <v>3252</v>
      </c>
      <c r="ONF269" s="75" t="s">
        <v>226</v>
      </c>
      <c r="ONG269" s="75">
        <v>3252</v>
      </c>
      <c r="ONH269" s="75" t="s">
        <v>226</v>
      </c>
      <c r="ONI269" s="75">
        <v>3252</v>
      </c>
      <c r="ONJ269" s="75" t="s">
        <v>226</v>
      </c>
      <c r="ONK269" s="75">
        <v>3252</v>
      </c>
      <c r="ONL269" s="75" t="s">
        <v>226</v>
      </c>
      <c r="ONM269" s="75">
        <v>3252</v>
      </c>
      <c r="ONN269" s="75" t="s">
        <v>226</v>
      </c>
      <c r="ONO269" s="75">
        <v>3252</v>
      </c>
      <c r="ONP269" s="75" t="s">
        <v>226</v>
      </c>
      <c r="ONQ269" s="75">
        <v>3252</v>
      </c>
      <c r="ONR269" s="75" t="s">
        <v>226</v>
      </c>
      <c r="ONS269" s="75">
        <v>3252</v>
      </c>
      <c r="ONT269" s="75" t="s">
        <v>226</v>
      </c>
      <c r="ONU269" s="75">
        <v>3252</v>
      </c>
      <c r="ONV269" s="75" t="s">
        <v>226</v>
      </c>
      <c r="ONW269" s="75">
        <v>3252</v>
      </c>
      <c r="ONX269" s="75" t="s">
        <v>226</v>
      </c>
      <c r="ONY269" s="75">
        <v>3252</v>
      </c>
      <c r="ONZ269" s="75" t="s">
        <v>226</v>
      </c>
      <c r="OOA269" s="75">
        <v>3252</v>
      </c>
      <c r="OOB269" s="75" t="s">
        <v>226</v>
      </c>
      <c r="OOC269" s="75">
        <v>3252</v>
      </c>
      <c r="OOD269" s="75" t="s">
        <v>226</v>
      </c>
      <c r="OOE269" s="75">
        <v>3252</v>
      </c>
      <c r="OOF269" s="75" t="s">
        <v>226</v>
      </c>
      <c r="OOG269" s="75">
        <v>3252</v>
      </c>
      <c r="OOH269" s="75" t="s">
        <v>226</v>
      </c>
      <c r="OOI269" s="75">
        <v>3252</v>
      </c>
      <c r="OOJ269" s="75" t="s">
        <v>226</v>
      </c>
      <c r="OOK269" s="75">
        <v>3252</v>
      </c>
      <c r="OOL269" s="75" t="s">
        <v>226</v>
      </c>
      <c r="OOM269" s="75">
        <v>3252</v>
      </c>
      <c r="OON269" s="75" t="s">
        <v>226</v>
      </c>
      <c r="OOO269" s="75">
        <v>3252</v>
      </c>
      <c r="OOP269" s="75" t="s">
        <v>226</v>
      </c>
      <c r="OOQ269" s="75">
        <v>3252</v>
      </c>
      <c r="OOR269" s="75" t="s">
        <v>226</v>
      </c>
      <c r="OOS269" s="75">
        <v>3252</v>
      </c>
      <c r="OOT269" s="75" t="s">
        <v>226</v>
      </c>
      <c r="OOU269" s="75">
        <v>3252</v>
      </c>
      <c r="OOV269" s="75" t="s">
        <v>226</v>
      </c>
      <c r="OOW269" s="75">
        <v>3252</v>
      </c>
      <c r="OOX269" s="75" t="s">
        <v>226</v>
      </c>
      <c r="OOY269" s="75">
        <v>3252</v>
      </c>
      <c r="OOZ269" s="75" t="s">
        <v>226</v>
      </c>
      <c r="OPA269" s="75">
        <v>3252</v>
      </c>
      <c r="OPB269" s="75" t="s">
        <v>226</v>
      </c>
      <c r="OPC269" s="75">
        <v>3252</v>
      </c>
      <c r="OPD269" s="75" t="s">
        <v>226</v>
      </c>
      <c r="OPE269" s="75">
        <v>3252</v>
      </c>
      <c r="OPF269" s="75" t="s">
        <v>226</v>
      </c>
      <c r="OPG269" s="75">
        <v>3252</v>
      </c>
      <c r="OPH269" s="75" t="s">
        <v>226</v>
      </c>
      <c r="OPI269" s="75">
        <v>3252</v>
      </c>
      <c r="OPJ269" s="75" t="s">
        <v>226</v>
      </c>
      <c r="OPK269" s="75">
        <v>3252</v>
      </c>
      <c r="OPL269" s="75" t="s">
        <v>226</v>
      </c>
      <c r="OPM269" s="75">
        <v>3252</v>
      </c>
      <c r="OPN269" s="75" t="s">
        <v>226</v>
      </c>
      <c r="OPO269" s="75">
        <v>3252</v>
      </c>
      <c r="OPP269" s="75" t="s">
        <v>226</v>
      </c>
      <c r="OPQ269" s="75">
        <v>3252</v>
      </c>
      <c r="OPR269" s="75" t="s">
        <v>226</v>
      </c>
      <c r="OPS269" s="75">
        <v>3252</v>
      </c>
      <c r="OPT269" s="75" t="s">
        <v>226</v>
      </c>
      <c r="OPU269" s="75">
        <v>3252</v>
      </c>
      <c r="OPV269" s="75" t="s">
        <v>226</v>
      </c>
      <c r="OPW269" s="75">
        <v>3252</v>
      </c>
      <c r="OPX269" s="75" t="s">
        <v>226</v>
      </c>
      <c r="OPY269" s="75">
        <v>3252</v>
      </c>
      <c r="OPZ269" s="75" t="s">
        <v>226</v>
      </c>
      <c r="OQA269" s="75">
        <v>3252</v>
      </c>
      <c r="OQB269" s="75" t="s">
        <v>226</v>
      </c>
      <c r="OQC269" s="75">
        <v>3252</v>
      </c>
      <c r="OQD269" s="75" t="s">
        <v>226</v>
      </c>
      <c r="OQE269" s="75">
        <v>3252</v>
      </c>
      <c r="OQF269" s="75" t="s">
        <v>226</v>
      </c>
      <c r="OQG269" s="75">
        <v>3252</v>
      </c>
      <c r="OQH269" s="75" t="s">
        <v>226</v>
      </c>
      <c r="OQI269" s="75">
        <v>3252</v>
      </c>
      <c r="OQJ269" s="75" t="s">
        <v>226</v>
      </c>
      <c r="OQK269" s="75">
        <v>3252</v>
      </c>
      <c r="OQL269" s="75" t="s">
        <v>226</v>
      </c>
      <c r="OQM269" s="75">
        <v>3252</v>
      </c>
      <c r="OQN269" s="75" t="s">
        <v>226</v>
      </c>
      <c r="OQO269" s="75">
        <v>3252</v>
      </c>
      <c r="OQP269" s="75" t="s">
        <v>226</v>
      </c>
      <c r="OQQ269" s="75">
        <v>3252</v>
      </c>
      <c r="OQR269" s="75" t="s">
        <v>226</v>
      </c>
      <c r="OQS269" s="75">
        <v>3252</v>
      </c>
      <c r="OQT269" s="75" t="s">
        <v>226</v>
      </c>
      <c r="OQU269" s="75">
        <v>3252</v>
      </c>
      <c r="OQV269" s="75" t="s">
        <v>226</v>
      </c>
      <c r="OQW269" s="75">
        <v>3252</v>
      </c>
      <c r="OQX269" s="75" t="s">
        <v>226</v>
      </c>
      <c r="OQY269" s="75">
        <v>3252</v>
      </c>
      <c r="OQZ269" s="75" t="s">
        <v>226</v>
      </c>
      <c r="ORA269" s="75">
        <v>3252</v>
      </c>
      <c r="ORB269" s="75" t="s">
        <v>226</v>
      </c>
      <c r="ORC269" s="75">
        <v>3252</v>
      </c>
      <c r="ORD269" s="75" t="s">
        <v>226</v>
      </c>
      <c r="ORE269" s="75">
        <v>3252</v>
      </c>
      <c r="ORF269" s="75" t="s">
        <v>226</v>
      </c>
      <c r="ORG269" s="75">
        <v>3252</v>
      </c>
      <c r="ORH269" s="75" t="s">
        <v>226</v>
      </c>
      <c r="ORI269" s="75">
        <v>3252</v>
      </c>
      <c r="ORJ269" s="75" t="s">
        <v>226</v>
      </c>
      <c r="ORK269" s="75">
        <v>3252</v>
      </c>
      <c r="ORL269" s="75" t="s">
        <v>226</v>
      </c>
      <c r="ORM269" s="75">
        <v>3252</v>
      </c>
      <c r="ORN269" s="75" t="s">
        <v>226</v>
      </c>
      <c r="ORO269" s="75">
        <v>3252</v>
      </c>
      <c r="ORP269" s="75" t="s">
        <v>226</v>
      </c>
      <c r="ORQ269" s="75">
        <v>3252</v>
      </c>
      <c r="ORR269" s="75" t="s">
        <v>226</v>
      </c>
      <c r="ORS269" s="75">
        <v>3252</v>
      </c>
      <c r="ORT269" s="75" t="s">
        <v>226</v>
      </c>
      <c r="ORU269" s="75">
        <v>3252</v>
      </c>
      <c r="ORV269" s="75" t="s">
        <v>226</v>
      </c>
      <c r="ORW269" s="75">
        <v>3252</v>
      </c>
      <c r="ORX269" s="75" t="s">
        <v>226</v>
      </c>
      <c r="ORY269" s="75">
        <v>3252</v>
      </c>
      <c r="ORZ269" s="75" t="s">
        <v>226</v>
      </c>
      <c r="OSA269" s="75">
        <v>3252</v>
      </c>
      <c r="OSB269" s="75" t="s">
        <v>226</v>
      </c>
      <c r="OSC269" s="75">
        <v>3252</v>
      </c>
      <c r="OSD269" s="75" t="s">
        <v>226</v>
      </c>
      <c r="OSE269" s="75">
        <v>3252</v>
      </c>
      <c r="OSF269" s="75" t="s">
        <v>226</v>
      </c>
      <c r="OSG269" s="75">
        <v>3252</v>
      </c>
      <c r="OSH269" s="75" t="s">
        <v>226</v>
      </c>
      <c r="OSI269" s="75">
        <v>3252</v>
      </c>
      <c r="OSJ269" s="75" t="s">
        <v>226</v>
      </c>
      <c r="OSK269" s="75">
        <v>3252</v>
      </c>
      <c r="OSL269" s="75" t="s">
        <v>226</v>
      </c>
      <c r="OSM269" s="75">
        <v>3252</v>
      </c>
      <c r="OSN269" s="75" t="s">
        <v>226</v>
      </c>
      <c r="OSO269" s="75">
        <v>3252</v>
      </c>
      <c r="OSP269" s="75" t="s">
        <v>226</v>
      </c>
      <c r="OSQ269" s="75">
        <v>3252</v>
      </c>
      <c r="OSR269" s="75" t="s">
        <v>226</v>
      </c>
      <c r="OSS269" s="75">
        <v>3252</v>
      </c>
      <c r="OST269" s="75" t="s">
        <v>226</v>
      </c>
      <c r="OSU269" s="75">
        <v>3252</v>
      </c>
      <c r="OSV269" s="75" t="s">
        <v>226</v>
      </c>
      <c r="OSW269" s="75">
        <v>3252</v>
      </c>
      <c r="OSX269" s="75" t="s">
        <v>226</v>
      </c>
      <c r="OSY269" s="75">
        <v>3252</v>
      </c>
      <c r="OSZ269" s="75" t="s">
        <v>226</v>
      </c>
      <c r="OTA269" s="75">
        <v>3252</v>
      </c>
      <c r="OTB269" s="75" t="s">
        <v>226</v>
      </c>
      <c r="OTC269" s="75">
        <v>3252</v>
      </c>
      <c r="OTD269" s="75" t="s">
        <v>226</v>
      </c>
      <c r="OTE269" s="75">
        <v>3252</v>
      </c>
      <c r="OTF269" s="75" t="s">
        <v>226</v>
      </c>
      <c r="OTG269" s="75">
        <v>3252</v>
      </c>
      <c r="OTH269" s="75" t="s">
        <v>226</v>
      </c>
      <c r="OTI269" s="75">
        <v>3252</v>
      </c>
      <c r="OTJ269" s="75" t="s">
        <v>226</v>
      </c>
      <c r="OTK269" s="75">
        <v>3252</v>
      </c>
      <c r="OTL269" s="75" t="s">
        <v>226</v>
      </c>
      <c r="OTM269" s="75">
        <v>3252</v>
      </c>
      <c r="OTN269" s="75" t="s">
        <v>226</v>
      </c>
      <c r="OTO269" s="75">
        <v>3252</v>
      </c>
      <c r="OTP269" s="75" t="s">
        <v>226</v>
      </c>
      <c r="OTQ269" s="75">
        <v>3252</v>
      </c>
      <c r="OTR269" s="75" t="s">
        <v>226</v>
      </c>
      <c r="OTS269" s="75">
        <v>3252</v>
      </c>
      <c r="OTT269" s="75" t="s">
        <v>226</v>
      </c>
      <c r="OTU269" s="75">
        <v>3252</v>
      </c>
      <c r="OTV269" s="75" t="s">
        <v>226</v>
      </c>
      <c r="OTW269" s="75">
        <v>3252</v>
      </c>
      <c r="OTX269" s="75" t="s">
        <v>226</v>
      </c>
      <c r="OTY269" s="75">
        <v>3252</v>
      </c>
      <c r="OTZ269" s="75" t="s">
        <v>226</v>
      </c>
      <c r="OUA269" s="75">
        <v>3252</v>
      </c>
      <c r="OUB269" s="75" t="s">
        <v>226</v>
      </c>
      <c r="OUC269" s="75">
        <v>3252</v>
      </c>
      <c r="OUD269" s="75" t="s">
        <v>226</v>
      </c>
      <c r="OUE269" s="75">
        <v>3252</v>
      </c>
      <c r="OUF269" s="75" t="s">
        <v>226</v>
      </c>
      <c r="OUG269" s="75">
        <v>3252</v>
      </c>
      <c r="OUH269" s="75" t="s">
        <v>226</v>
      </c>
      <c r="OUI269" s="75">
        <v>3252</v>
      </c>
      <c r="OUJ269" s="75" t="s">
        <v>226</v>
      </c>
      <c r="OUK269" s="75">
        <v>3252</v>
      </c>
      <c r="OUL269" s="75" t="s">
        <v>226</v>
      </c>
      <c r="OUM269" s="75">
        <v>3252</v>
      </c>
      <c r="OUN269" s="75" t="s">
        <v>226</v>
      </c>
      <c r="OUO269" s="75">
        <v>3252</v>
      </c>
      <c r="OUP269" s="75" t="s">
        <v>226</v>
      </c>
      <c r="OUQ269" s="75">
        <v>3252</v>
      </c>
      <c r="OUR269" s="75" t="s">
        <v>226</v>
      </c>
      <c r="OUS269" s="75">
        <v>3252</v>
      </c>
      <c r="OUT269" s="75" t="s">
        <v>226</v>
      </c>
      <c r="OUU269" s="75">
        <v>3252</v>
      </c>
      <c r="OUV269" s="75" t="s">
        <v>226</v>
      </c>
      <c r="OUW269" s="75">
        <v>3252</v>
      </c>
      <c r="OUX269" s="75" t="s">
        <v>226</v>
      </c>
      <c r="OUY269" s="75">
        <v>3252</v>
      </c>
      <c r="OUZ269" s="75" t="s">
        <v>226</v>
      </c>
      <c r="OVA269" s="75">
        <v>3252</v>
      </c>
      <c r="OVB269" s="75" t="s">
        <v>226</v>
      </c>
      <c r="OVC269" s="75">
        <v>3252</v>
      </c>
      <c r="OVD269" s="75" t="s">
        <v>226</v>
      </c>
      <c r="OVE269" s="75">
        <v>3252</v>
      </c>
      <c r="OVF269" s="75" t="s">
        <v>226</v>
      </c>
      <c r="OVG269" s="75">
        <v>3252</v>
      </c>
      <c r="OVH269" s="75" t="s">
        <v>226</v>
      </c>
      <c r="OVI269" s="75">
        <v>3252</v>
      </c>
      <c r="OVJ269" s="75" t="s">
        <v>226</v>
      </c>
      <c r="OVK269" s="75">
        <v>3252</v>
      </c>
      <c r="OVL269" s="75" t="s">
        <v>226</v>
      </c>
      <c r="OVM269" s="75">
        <v>3252</v>
      </c>
      <c r="OVN269" s="75" t="s">
        <v>226</v>
      </c>
      <c r="OVO269" s="75">
        <v>3252</v>
      </c>
      <c r="OVP269" s="75" t="s">
        <v>226</v>
      </c>
      <c r="OVQ269" s="75">
        <v>3252</v>
      </c>
      <c r="OVR269" s="75" t="s">
        <v>226</v>
      </c>
      <c r="OVS269" s="75">
        <v>3252</v>
      </c>
      <c r="OVT269" s="75" t="s">
        <v>226</v>
      </c>
      <c r="OVU269" s="75">
        <v>3252</v>
      </c>
      <c r="OVV269" s="75" t="s">
        <v>226</v>
      </c>
      <c r="OVW269" s="75">
        <v>3252</v>
      </c>
      <c r="OVX269" s="75" t="s">
        <v>226</v>
      </c>
      <c r="OVY269" s="75">
        <v>3252</v>
      </c>
      <c r="OVZ269" s="75" t="s">
        <v>226</v>
      </c>
      <c r="OWA269" s="75">
        <v>3252</v>
      </c>
      <c r="OWB269" s="75" t="s">
        <v>226</v>
      </c>
      <c r="OWC269" s="75">
        <v>3252</v>
      </c>
      <c r="OWD269" s="75" t="s">
        <v>226</v>
      </c>
      <c r="OWE269" s="75">
        <v>3252</v>
      </c>
      <c r="OWF269" s="75" t="s">
        <v>226</v>
      </c>
      <c r="OWG269" s="75">
        <v>3252</v>
      </c>
      <c r="OWH269" s="75" t="s">
        <v>226</v>
      </c>
      <c r="OWI269" s="75">
        <v>3252</v>
      </c>
      <c r="OWJ269" s="75" t="s">
        <v>226</v>
      </c>
      <c r="OWK269" s="75">
        <v>3252</v>
      </c>
      <c r="OWL269" s="75" t="s">
        <v>226</v>
      </c>
      <c r="OWM269" s="75">
        <v>3252</v>
      </c>
      <c r="OWN269" s="75" t="s">
        <v>226</v>
      </c>
      <c r="OWO269" s="75">
        <v>3252</v>
      </c>
      <c r="OWP269" s="75" t="s">
        <v>226</v>
      </c>
      <c r="OWQ269" s="75">
        <v>3252</v>
      </c>
      <c r="OWR269" s="75" t="s">
        <v>226</v>
      </c>
      <c r="OWS269" s="75">
        <v>3252</v>
      </c>
      <c r="OWT269" s="75" t="s">
        <v>226</v>
      </c>
      <c r="OWU269" s="75">
        <v>3252</v>
      </c>
      <c r="OWV269" s="75" t="s">
        <v>226</v>
      </c>
      <c r="OWW269" s="75">
        <v>3252</v>
      </c>
      <c r="OWX269" s="75" t="s">
        <v>226</v>
      </c>
      <c r="OWY269" s="75">
        <v>3252</v>
      </c>
      <c r="OWZ269" s="75" t="s">
        <v>226</v>
      </c>
      <c r="OXA269" s="75">
        <v>3252</v>
      </c>
      <c r="OXB269" s="75" t="s">
        <v>226</v>
      </c>
      <c r="OXC269" s="75">
        <v>3252</v>
      </c>
      <c r="OXD269" s="75" t="s">
        <v>226</v>
      </c>
      <c r="OXE269" s="75">
        <v>3252</v>
      </c>
      <c r="OXF269" s="75" t="s">
        <v>226</v>
      </c>
      <c r="OXG269" s="75">
        <v>3252</v>
      </c>
      <c r="OXH269" s="75" t="s">
        <v>226</v>
      </c>
      <c r="OXI269" s="75">
        <v>3252</v>
      </c>
      <c r="OXJ269" s="75" t="s">
        <v>226</v>
      </c>
      <c r="OXK269" s="75">
        <v>3252</v>
      </c>
      <c r="OXL269" s="75" t="s">
        <v>226</v>
      </c>
      <c r="OXM269" s="75">
        <v>3252</v>
      </c>
      <c r="OXN269" s="75" t="s">
        <v>226</v>
      </c>
      <c r="OXO269" s="75">
        <v>3252</v>
      </c>
      <c r="OXP269" s="75" t="s">
        <v>226</v>
      </c>
      <c r="OXQ269" s="75">
        <v>3252</v>
      </c>
      <c r="OXR269" s="75" t="s">
        <v>226</v>
      </c>
      <c r="OXS269" s="75">
        <v>3252</v>
      </c>
      <c r="OXT269" s="75" t="s">
        <v>226</v>
      </c>
      <c r="OXU269" s="75">
        <v>3252</v>
      </c>
      <c r="OXV269" s="75" t="s">
        <v>226</v>
      </c>
      <c r="OXW269" s="75">
        <v>3252</v>
      </c>
      <c r="OXX269" s="75" t="s">
        <v>226</v>
      </c>
      <c r="OXY269" s="75">
        <v>3252</v>
      </c>
      <c r="OXZ269" s="75" t="s">
        <v>226</v>
      </c>
      <c r="OYA269" s="75">
        <v>3252</v>
      </c>
      <c r="OYB269" s="75" t="s">
        <v>226</v>
      </c>
      <c r="OYC269" s="75">
        <v>3252</v>
      </c>
      <c r="OYD269" s="75" t="s">
        <v>226</v>
      </c>
      <c r="OYE269" s="75">
        <v>3252</v>
      </c>
      <c r="OYF269" s="75" t="s">
        <v>226</v>
      </c>
      <c r="OYG269" s="75">
        <v>3252</v>
      </c>
      <c r="OYH269" s="75" t="s">
        <v>226</v>
      </c>
      <c r="OYI269" s="75">
        <v>3252</v>
      </c>
      <c r="OYJ269" s="75" t="s">
        <v>226</v>
      </c>
      <c r="OYK269" s="75">
        <v>3252</v>
      </c>
      <c r="OYL269" s="75" t="s">
        <v>226</v>
      </c>
      <c r="OYM269" s="75">
        <v>3252</v>
      </c>
      <c r="OYN269" s="75" t="s">
        <v>226</v>
      </c>
      <c r="OYO269" s="75">
        <v>3252</v>
      </c>
      <c r="OYP269" s="75" t="s">
        <v>226</v>
      </c>
      <c r="OYQ269" s="75">
        <v>3252</v>
      </c>
      <c r="OYR269" s="75" t="s">
        <v>226</v>
      </c>
      <c r="OYS269" s="75">
        <v>3252</v>
      </c>
      <c r="OYT269" s="75" t="s">
        <v>226</v>
      </c>
      <c r="OYU269" s="75">
        <v>3252</v>
      </c>
      <c r="OYV269" s="75" t="s">
        <v>226</v>
      </c>
      <c r="OYW269" s="75">
        <v>3252</v>
      </c>
      <c r="OYX269" s="75" t="s">
        <v>226</v>
      </c>
      <c r="OYY269" s="75">
        <v>3252</v>
      </c>
      <c r="OYZ269" s="75" t="s">
        <v>226</v>
      </c>
      <c r="OZA269" s="75">
        <v>3252</v>
      </c>
      <c r="OZB269" s="75" t="s">
        <v>226</v>
      </c>
      <c r="OZC269" s="75">
        <v>3252</v>
      </c>
      <c r="OZD269" s="75" t="s">
        <v>226</v>
      </c>
      <c r="OZE269" s="75">
        <v>3252</v>
      </c>
      <c r="OZF269" s="75" t="s">
        <v>226</v>
      </c>
      <c r="OZG269" s="75">
        <v>3252</v>
      </c>
      <c r="OZH269" s="75" t="s">
        <v>226</v>
      </c>
      <c r="OZI269" s="75">
        <v>3252</v>
      </c>
      <c r="OZJ269" s="75" t="s">
        <v>226</v>
      </c>
      <c r="OZK269" s="75">
        <v>3252</v>
      </c>
      <c r="OZL269" s="75" t="s">
        <v>226</v>
      </c>
      <c r="OZM269" s="75">
        <v>3252</v>
      </c>
      <c r="OZN269" s="75" t="s">
        <v>226</v>
      </c>
      <c r="OZO269" s="75">
        <v>3252</v>
      </c>
      <c r="OZP269" s="75" t="s">
        <v>226</v>
      </c>
      <c r="OZQ269" s="75">
        <v>3252</v>
      </c>
      <c r="OZR269" s="75" t="s">
        <v>226</v>
      </c>
      <c r="OZS269" s="75">
        <v>3252</v>
      </c>
      <c r="OZT269" s="75" t="s">
        <v>226</v>
      </c>
      <c r="OZU269" s="75">
        <v>3252</v>
      </c>
      <c r="OZV269" s="75" t="s">
        <v>226</v>
      </c>
      <c r="OZW269" s="75">
        <v>3252</v>
      </c>
      <c r="OZX269" s="75" t="s">
        <v>226</v>
      </c>
      <c r="OZY269" s="75">
        <v>3252</v>
      </c>
      <c r="OZZ269" s="75" t="s">
        <v>226</v>
      </c>
      <c r="PAA269" s="75">
        <v>3252</v>
      </c>
      <c r="PAB269" s="75" t="s">
        <v>226</v>
      </c>
      <c r="PAC269" s="75">
        <v>3252</v>
      </c>
      <c r="PAD269" s="75" t="s">
        <v>226</v>
      </c>
      <c r="PAE269" s="75">
        <v>3252</v>
      </c>
      <c r="PAF269" s="75" t="s">
        <v>226</v>
      </c>
      <c r="PAG269" s="75">
        <v>3252</v>
      </c>
      <c r="PAH269" s="75" t="s">
        <v>226</v>
      </c>
      <c r="PAI269" s="75">
        <v>3252</v>
      </c>
      <c r="PAJ269" s="75" t="s">
        <v>226</v>
      </c>
      <c r="PAK269" s="75">
        <v>3252</v>
      </c>
      <c r="PAL269" s="75" t="s">
        <v>226</v>
      </c>
      <c r="PAM269" s="75">
        <v>3252</v>
      </c>
      <c r="PAN269" s="75" t="s">
        <v>226</v>
      </c>
      <c r="PAO269" s="75">
        <v>3252</v>
      </c>
      <c r="PAP269" s="75" t="s">
        <v>226</v>
      </c>
      <c r="PAQ269" s="75">
        <v>3252</v>
      </c>
      <c r="PAR269" s="75" t="s">
        <v>226</v>
      </c>
      <c r="PAS269" s="75">
        <v>3252</v>
      </c>
      <c r="PAT269" s="75" t="s">
        <v>226</v>
      </c>
      <c r="PAU269" s="75">
        <v>3252</v>
      </c>
      <c r="PAV269" s="75" t="s">
        <v>226</v>
      </c>
      <c r="PAW269" s="75">
        <v>3252</v>
      </c>
      <c r="PAX269" s="75" t="s">
        <v>226</v>
      </c>
      <c r="PAY269" s="75">
        <v>3252</v>
      </c>
      <c r="PAZ269" s="75" t="s">
        <v>226</v>
      </c>
      <c r="PBA269" s="75">
        <v>3252</v>
      </c>
      <c r="PBB269" s="75" t="s">
        <v>226</v>
      </c>
      <c r="PBC269" s="75">
        <v>3252</v>
      </c>
      <c r="PBD269" s="75" t="s">
        <v>226</v>
      </c>
      <c r="PBE269" s="75">
        <v>3252</v>
      </c>
      <c r="PBF269" s="75" t="s">
        <v>226</v>
      </c>
      <c r="PBG269" s="75">
        <v>3252</v>
      </c>
      <c r="PBH269" s="75" t="s">
        <v>226</v>
      </c>
      <c r="PBI269" s="75">
        <v>3252</v>
      </c>
      <c r="PBJ269" s="75" t="s">
        <v>226</v>
      </c>
      <c r="PBK269" s="75">
        <v>3252</v>
      </c>
      <c r="PBL269" s="75" t="s">
        <v>226</v>
      </c>
      <c r="PBM269" s="75">
        <v>3252</v>
      </c>
      <c r="PBN269" s="75" t="s">
        <v>226</v>
      </c>
      <c r="PBO269" s="75">
        <v>3252</v>
      </c>
      <c r="PBP269" s="75" t="s">
        <v>226</v>
      </c>
      <c r="PBQ269" s="75">
        <v>3252</v>
      </c>
      <c r="PBR269" s="75" t="s">
        <v>226</v>
      </c>
      <c r="PBS269" s="75">
        <v>3252</v>
      </c>
      <c r="PBT269" s="75" t="s">
        <v>226</v>
      </c>
      <c r="PBU269" s="75">
        <v>3252</v>
      </c>
      <c r="PBV269" s="75" t="s">
        <v>226</v>
      </c>
      <c r="PBW269" s="75">
        <v>3252</v>
      </c>
      <c r="PBX269" s="75" t="s">
        <v>226</v>
      </c>
      <c r="PBY269" s="75">
        <v>3252</v>
      </c>
      <c r="PBZ269" s="75" t="s">
        <v>226</v>
      </c>
      <c r="PCA269" s="75">
        <v>3252</v>
      </c>
      <c r="PCB269" s="75" t="s">
        <v>226</v>
      </c>
      <c r="PCC269" s="75">
        <v>3252</v>
      </c>
      <c r="PCD269" s="75" t="s">
        <v>226</v>
      </c>
      <c r="PCE269" s="75">
        <v>3252</v>
      </c>
      <c r="PCF269" s="75" t="s">
        <v>226</v>
      </c>
      <c r="PCG269" s="75">
        <v>3252</v>
      </c>
      <c r="PCH269" s="75" t="s">
        <v>226</v>
      </c>
      <c r="PCI269" s="75">
        <v>3252</v>
      </c>
      <c r="PCJ269" s="75" t="s">
        <v>226</v>
      </c>
      <c r="PCK269" s="75">
        <v>3252</v>
      </c>
      <c r="PCL269" s="75" t="s">
        <v>226</v>
      </c>
      <c r="PCM269" s="75">
        <v>3252</v>
      </c>
      <c r="PCN269" s="75" t="s">
        <v>226</v>
      </c>
      <c r="PCO269" s="75">
        <v>3252</v>
      </c>
      <c r="PCP269" s="75" t="s">
        <v>226</v>
      </c>
      <c r="PCQ269" s="75">
        <v>3252</v>
      </c>
      <c r="PCR269" s="75" t="s">
        <v>226</v>
      </c>
      <c r="PCS269" s="75">
        <v>3252</v>
      </c>
      <c r="PCT269" s="75" t="s">
        <v>226</v>
      </c>
      <c r="PCU269" s="75">
        <v>3252</v>
      </c>
      <c r="PCV269" s="75" t="s">
        <v>226</v>
      </c>
      <c r="PCW269" s="75">
        <v>3252</v>
      </c>
      <c r="PCX269" s="75" t="s">
        <v>226</v>
      </c>
      <c r="PCY269" s="75">
        <v>3252</v>
      </c>
      <c r="PCZ269" s="75" t="s">
        <v>226</v>
      </c>
      <c r="PDA269" s="75">
        <v>3252</v>
      </c>
      <c r="PDB269" s="75" t="s">
        <v>226</v>
      </c>
      <c r="PDC269" s="75">
        <v>3252</v>
      </c>
      <c r="PDD269" s="75" t="s">
        <v>226</v>
      </c>
      <c r="PDE269" s="75">
        <v>3252</v>
      </c>
      <c r="PDF269" s="75" t="s">
        <v>226</v>
      </c>
      <c r="PDG269" s="75">
        <v>3252</v>
      </c>
      <c r="PDH269" s="75" t="s">
        <v>226</v>
      </c>
      <c r="PDI269" s="75">
        <v>3252</v>
      </c>
      <c r="PDJ269" s="75" t="s">
        <v>226</v>
      </c>
      <c r="PDK269" s="75">
        <v>3252</v>
      </c>
      <c r="PDL269" s="75" t="s">
        <v>226</v>
      </c>
      <c r="PDM269" s="75">
        <v>3252</v>
      </c>
      <c r="PDN269" s="75" t="s">
        <v>226</v>
      </c>
      <c r="PDO269" s="75">
        <v>3252</v>
      </c>
      <c r="PDP269" s="75" t="s">
        <v>226</v>
      </c>
      <c r="PDQ269" s="75">
        <v>3252</v>
      </c>
      <c r="PDR269" s="75" t="s">
        <v>226</v>
      </c>
      <c r="PDS269" s="75">
        <v>3252</v>
      </c>
      <c r="PDT269" s="75" t="s">
        <v>226</v>
      </c>
      <c r="PDU269" s="75">
        <v>3252</v>
      </c>
      <c r="PDV269" s="75" t="s">
        <v>226</v>
      </c>
      <c r="PDW269" s="75">
        <v>3252</v>
      </c>
      <c r="PDX269" s="75" t="s">
        <v>226</v>
      </c>
      <c r="PDY269" s="75">
        <v>3252</v>
      </c>
      <c r="PDZ269" s="75" t="s">
        <v>226</v>
      </c>
      <c r="PEA269" s="75">
        <v>3252</v>
      </c>
      <c r="PEB269" s="75" t="s">
        <v>226</v>
      </c>
      <c r="PEC269" s="75">
        <v>3252</v>
      </c>
      <c r="PED269" s="75" t="s">
        <v>226</v>
      </c>
      <c r="PEE269" s="75">
        <v>3252</v>
      </c>
      <c r="PEF269" s="75" t="s">
        <v>226</v>
      </c>
      <c r="PEG269" s="75">
        <v>3252</v>
      </c>
      <c r="PEH269" s="75" t="s">
        <v>226</v>
      </c>
      <c r="PEI269" s="75">
        <v>3252</v>
      </c>
      <c r="PEJ269" s="75" t="s">
        <v>226</v>
      </c>
      <c r="PEK269" s="75">
        <v>3252</v>
      </c>
      <c r="PEL269" s="75" t="s">
        <v>226</v>
      </c>
      <c r="PEM269" s="75">
        <v>3252</v>
      </c>
      <c r="PEN269" s="75" t="s">
        <v>226</v>
      </c>
      <c r="PEO269" s="75">
        <v>3252</v>
      </c>
      <c r="PEP269" s="75" t="s">
        <v>226</v>
      </c>
      <c r="PEQ269" s="75">
        <v>3252</v>
      </c>
      <c r="PER269" s="75" t="s">
        <v>226</v>
      </c>
      <c r="PES269" s="75">
        <v>3252</v>
      </c>
      <c r="PET269" s="75" t="s">
        <v>226</v>
      </c>
      <c r="PEU269" s="75">
        <v>3252</v>
      </c>
      <c r="PEV269" s="75" t="s">
        <v>226</v>
      </c>
      <c r="PEW269" s="75">
        <v>3252</v>
      </c>
      <c r="PEX269" s="75" t="s">
        <v>226</v>
      </c>
      <c r="PEY269" s="75">
        <v>3252</v>
      </c>
      <c r="PEZ269" s="75" t="s">
        <v>226</v>
      </c>
      <c r="PFA269" s="75">
        <v>3252</v>
      </c>
      <c r="PFB269" s="75" t="s">
        <v>226</v>
      </c>
      <c r="PFC269" s="75">
        <v>3252</v>
      </c>
      <c r="PFD269" s="75" t="s">
        <v>226</v>
      </c>
      <c r="PFE269" s="75">
        <v>3252</v>
      </c>
      <c r="PFF269" s="75" t="s">
        <v>226</v>
      </c>
      <c r="PFG269" s="75">
        <v>3252</v>
      </c>
      <c r="PFH269" s="75" t="s">
        <v>226</v>
      </c>
      <c r="PFI269" s="75">
        <v>3252</v>
      </c>
      <c r="PFJ269" s="75" t="s">
        <v>226</v>
      </c>
      <c r="PFK269" s="75">
        <v>3252</v>
      </c>
      <c r="PFL269" s="75" t="s">
        <v>226</v>
      </c>
      <c r="PFM269" s="75">
        <v>3252</v>
      </c>
      <c r="PFN269" s="75" t="s">
        <v>226</v>
      </c>
      <c r="PFO269" s="75">
        <v>3252</v>
      </c>
      <c r="PFP269" s="75" t="s">
        <v>226</v>
      </c>
      <c r="PFQ269" s="75">
        <v>3252</v>
      </c>
      <c r="PFR269" s="75" t="s">
        <v>226</v>
      </c>
      <c r="PFS269" s="75">
        <v>3252</v>
      </c>
      <c r="PFT269" s="75" t="s">
        <v>226</v>
      </c>
      <c r="PFU269" s="75">
        <v>3252</v>
      </c>
      <c r="PFV269" s="75" t="s">
        <v>226</v>
      </c>
      <c r="PFW269" s="75">
        <v>3252</v>
      </c>
      <c r="PFX269" s="75" t="s">
        <v>226</v>
      </c>
      <c r="PFY269" s="75">
        <v>3252</v>
      </c>
      <c r="PFZ269" s="75" t="s">
        <v>226</v>
      </c>
      <c r="PGA269" s="75">
        <v>3252</v>
      </c>
      <c r="PGB269" s="75" t="s">
        <v>226</v>
      </c>
      <c r="PGC269" s="75">
        <v>3252</v>
      </c>
      <c r="PGD269" s="75" t="s">
        <v>226</v>
      </c>
      <c r="PGE269" s="75">
        <v>3252</v>
      </c>
      <c r="PGF269" s="75" t="s">
        <v>226</v>
      </c>
      <c r="PGG269" s="75">
        <v>3252</v>
      </c>
      <c r="PGH269" s="75" t="s">
        <v>226</v>
      </c>
      <c r="PGI269" s="75">
        <v>3252</v>
      </c>
      <c r="PGJ269" s="75" t="s">
        <v>226</v>
      </c>
      <c r="PGK269" s="75">
        <v>3252</v>
      </c>
      <c r="PGL269" s="75" t="s">
        <v>226</v>
      </c>
      <c r="PGM269" s="75">
        <v>3252</v>
      </c>
      <c r="PGN269" s="75" t="s">
        <v>226</v>
      </c>
      <c r="PGO269" s="75">
        <v>3252</v>
      </c>
      <c r="PGP269" s="75" t="s">
        <v>226</v>
      </c>
      <c r="PGQ269" s="75">
        <v>3252</v>
      </c>
      <c r="PGR269" s="75" t="s">
        <v>226</v>
      </c>
      <c r="PGS269" s="75">
        <v>3252</v>
      </c>
      <c r="PGT269" s="75" t="s">
        <v>226</v>
      </c>
      <c r="PGU269" s="75">
        <v>3252</v>
      </c>
      <c r="PGV269" s="75" t="s">
        <v>226</v>
      </c>
      <c r="PGW269" s="75">
        <v>3252</v>
      </c>
      <c r="PGX269" s="75" t="s">
        <v>226</v>
      </c>
      <c r="PGY269" s="75">
        <v>3252</v>
      </c>
      <c r="PGZ269" s="75" t="s">
        <v>226</v>
      </c>
      <c r="PHA269" s="75">
        <v>3252</v>
      </c>
      <c r="PHB269" s="75" t="s">
        <v>226</v>
      </c>
      <c r="PHC269" s="75">
        <v>3252</v>
      </c>
      <c r="PHD269" s="75" t="s">
        <v>226</v>
      </c>
      <c r="PHE269" s="75">
        <v>3252</v>
      </c>
      <c r="PHF269" s="75" t="s">
        <v>226</v>
      </c>
      <c r="PHG269" s="75">
        <v>3252</v>
      </c>
      <c r="PHH269" s="75" t="s">
        <v>226</v>
      </c>
      <c r="PHI269" s="75">
        <v>3252</v>
      </c>
      <c r="PHJ269" s="75" t="s">
        <v>226</v>
      </c>
      <c r="PHK269" s="75">
        <v>3252</v>
      </c>
      <c r="PHL269" s="75" t="s">
        <v>226</v>
      </c>
      <c r="PHM269" s="75">
        <v>3252</v>
      </c>
      <c r="PHN269" s="75" t="s">
        <v>226</v>
      </c>
      <c r="PHO269" s="75">
        <v>3252</v>
      </c>
      <c r="PHP269" s="75" t="s">
        <v>226</v>
      </c>
      <c r="PHQ269" s="75">
        <v>3252</v>
      </c>
      <c r="PHR269" s="75" t="s">
        <v>226</v>
      </c>
      <c r="PHS269" s="75">
        <v>3252</v>
      </c>
      <c r="PHT269" s="75" t="s">
        <v>226</v>
      </c>
      <c r="PHU269" s="75">
        <v>3252</v>
      </c>
      <c r="PHV269" s="75" t="s">
        <v>226</v>
      </c>
      <c r="PHW269" s="75">
        <v>3252</v>
      </c>
      <c r="PHX269" s="75" t="s">
        <v>226</v>
      </c>
      <c r="PHY269" s="75">
        <v>3252</v>
      </c>
      <c r="PHZ269" s="75" t="s">
        <v>226</v>
      </c>
      <c r="PIA269" s="75">
        <v>3252</v>
      </c>
      <c r="PIB269" s="75" t="s">
        <v>226</v>
      </c>
      <c r="PIC269" s="75">
        <v>3252</v>
      </c>
      <c r="PID269" s="75" t="s">
        <v>226</v>
      </c>
      <c r="PIE269" s="75">
        <v>3252</v>
      </c>
      <c r="PIF269" s="75" t="s">
        <v>226</v>
      </c>
      <c r="PIG269" s="75">
        <v>3252</v>
      </c>
      <c r="PIH269" s="75" t="s">
        <v>226</v>
      </c>
      <c r="PII269" s="75">
        <v>3252</v>
      </c>
      <c r="PIJ269" s="75" t="s">
        <v>226</v>
      </c>
      <c r="PIK269" s="75">
        <v>3252</v>
      </c>
      <c r="PIL269" s="75" t="s">
        <v>226</v>
      </c>
      <c r="PIM269" s="75">
        <v>3252</v>
      </c>
      <c r="PIN269" s="75" t="s">
        <v>226</v>
      </c>
      <c r="PIO269" s="75">
        <v>3252</v>
      </c>
      <c r="PIP269" s="75" t="s">
        <v>226</v>
      </c>
      <c r="PIQ269" s="75">
        <v>3252</v>
      </c>
      <c r="PIR269" s="75" t="s">
        <v>226</v>
      </c>
      <c r="PIS269" s="75">
        <v>3252</v>
      </c>
      <c r="PIT269" s="75" t="s">
        <v>226</v>
      </c>
      <c r="PIU269" s="75">
        <v>3252</v>
      </c>
      <c r="PIV269" s="75" t="s">
        <v>226</v>
      </c>
      <c r="PIW269" s="75">
        <v>3252</v>
      </c>
      <c r="PIX269" s="75" t="s">
        <v>226</v>
      </c>
      <c r="PIY269" s="75">
        <v>3252</v>
      </c>
      <c r="PIZ269" s="75" t="s">
        <v>226</v>
      </c>
      <c r="PJA269" s="75">
        <v>3252</v>
      </c>
      <c r="PJB269" s="75" t="s">
        <v>226</v>
      </c>
      <c r="PJC269" s="75">
        <v>3252</v>
      </c>
      <c r="PJD269" s="75" t="s">
        <v>226</v>
      </c>
      <c r="PJE269" s="75">
        <v>3252</v>
      </c>
      <c r="PJF269" s="75" t="s">
        <v>226</v>
      </c>
      <c r="PJG269" s="75">
        <v>3252</v>
      </c>
      <c r="PJH269" s="75" t="s">
        <v>226</v>
      </c>
      <c r="PJI269" s="75">
        <v>3252</v>
      </c>
      <c r="PJJ269" s="75" t="s">
        <v>226</v>
      </c>
      <c r="PJK269" s="75">
        <v>3252</v>
      </c>
      <c r="PJL269" s="75" t="s">
        <v>226</v>
      </c>
      <c r="PJM269" s="75">
        <v>3252</v>
      </c>
      <c r="PJN269" s="75" t="s">
        <v>226</v>
      </c>
      <c r="PJO269" s="75">
        <v>3252</v>
      </c>
      <c r="PJP269" s="75" t="s">
        <v>226</v>
      </c>
      <c r="PJQ269" s="75">
        <v>3252</v>
      </c>
      <c r="PJR269" s="75" t="s">
        <v>226</v>
      </c>
      <c r="PJS269" s="75">
        <v>3252</v>
      </c>
      <c r="PJT269" s="75" t="s">
        <v>226</v>
      </c>
      <c r="PJU269" s="75">
        <v>3252</v>
      </c>
      <c r="PJV269" s="75" t="s">
        <v>226</v>
      </c>
      <c r="PJW269" s="75">
        <v>3252</v>
      </c>
      <c r="PJX269" s="75" t="s">
        <v>226</v>
      </c>
      <c r="PJY269" s="75">
        <v>3252</v>
      </c>
      <c r="PJZ269" s="75" t="s">
        <v>226</v>
      </c>
      <c r="PKA269" s="75">
        <v>3252</v>
      </c>
      <c r="PKB269" s="75" t="s">
        <v>226</v>
      </c>
      <c r="PKC269" s="75">
        <v>3252</v>
      </c>
      <c r="PKD269" s="75" t="s">
        <v>226</v>
      </c>
      <c r="PKE269" s="75">
        <v>3252</v>
      </c>
      <c r="PKF269" s="75" t="s">
        <v>226</v>
      </c>
      <c r="PKG269" s="75">
        <v>3252</v>
      </c>
      <c r="PKH269" s="75" t="s">
        <v>226</v>
      </c>
      <c r="PKI269" s="75">
        <v>3252</v>
      </c>
      <c r="PKJ269" s="75" t="s">
        <v>226</v>
      </c>
      <c r="PKK269" s="75">
        <v>3252</v>
      </c>
      <c r="PKL269" s="75" t="s">
        <v>226</v>
      </c>
      <c r="PKM269" s="75">
        <v>3252</v>
      </c>
      <c r="PKN269" s="75" t="s">
        <v>226</v>
      </c>
      <c r="PKO269" s="75">
        <v>3252</v>
      </c>
      <c r="PKP269" s="75" t="s">
        <v>226</v>
      </c>
      <c r="PKQ269" s="75">
        <v>3252</v>
      </c>
      <c r="PKR269" s="75" t="s">
        <v>226</v>
      </c>
      <c r="PKS269" s="75">
        <v>3252</v>
      </c>
      <c r="PKT269" s="75" t="s">
        <v>226</v>
      </c>
      <c r="PKU269" s="75">
        <v>3252</v>
      </c>
      <c r="PKV269" s="75" t="s">
        <v>226</v>
      </c>
      <c r="PKW269" s="75">
        <v>3252</v>
      </c>
      <c r="PKX269" s="75" t="s">
        <v>226</v>
      </c>
      <c r="PKY269" s="75">
        <v>3252</v>
      </c>
      <c r="PKZ269" s="75" t="s">
        <v>226</v>
      </c>
      <c r="PLA269" s="75">
        <v>3252</v>
      </c>
      <c r="PLB269" s="75" t="s">
        <v>226</v>
      </c>
      <c r="PLC269" s="75">
        <v>3252</v>
      </c>
      <c r="PLD269" s="75" t="s">
        <v>226</v>
      </c>
      <c r="PLE269" s="75">
        <v>3252</v>
      </c>
      <c r="PLF269" s="75" t="s">
        <v>226</v>
      </c>
      <c r="PLG269" s="75">
        <v>3252</v>
      </c>
      <c r="PLH269" s="75" t="s">
        <v>226</v>
      </c>
      <c r="PLI269" s="75">
        <v>3252</v>
      </c>
      <c r="PLJ269" s="75" t="s">
        <v>226</v>
      </c>
      <c r="PLK269" s="75">
        <v>3252</v>
      </c>
      <c r="PLL269" s="75" t="s">
        <v>226</v>
      </c>
      <c r="PLM269" s="75">
        <v>3252</v>
      </c>
      <c r="PLN269" s="75" t="s">
        <v>226</v>
      </c>
      <c r="PLO269" s="75">
        <v>3252</v>
      </c>
      <c r="PLP269" s="75" t="s">
        <v>226</v>
      </c>
      <c r="PLQ269" s="75">
        <v>3252</v>
      </c>
      <c r="PLR269" s="75" t="s">
        <v>226</v>
      </c>
      <c r="PLS269" s="75">
        <v>3252</v>
      </c>
      <c r="PLT269" s="75" t="s">
        <v>226</v>
      </c>
      <c r="PLU269" s="75">
        <v>3252</v>
      </c>
      <c r="PLV269" s="75" t="s">
        <v>226</v>
      </c>
      <c r="PLW269" s="75">
        <v>3252</v>
      </c>
      <c r="PLX269" s="75" t="s">
        <v>226</v>
      </c>
      <c r="PLY269" s="75">
        <v>3252</v>
      </c>
      <c r="PLZ269" s="75" t="s">
        <v>226</v>
      </c>
      <c r="PMA269" s="75">
        <v>3252</v>
      </c>
      <c r="PMB269" s="75" t="s">
        <v>226</v>
      </c>
      <c r="PMC269" s="75">
        <v>3252</v>
      </c>
      <c r="PMD269" s="75" t="s">
        <v>226</v>
      </c>
      <c r="PME269" s="75">
        <v>3252</v>
      </c>
      <c r="PMF269" s="75" t="s">
        <v>226</v>
      </c>
      <c r="PMG269" s="75">
        <v>3252</v>
      </c>
      <c r="PMH269" s="75" t="s">
        <v>226</v>
      </c>
      <c r="PMI269" s="75">
        <v>3252</v>
      </c>
      <c r="PMJ269" s="75" t="s">
        <v>226</v>
      </c>
      <c r="PMK269" s="75">
        <v>3252</v>
      </c>
      <c r="PML269" s="75" t="s">
        <v>226</v>
      </c>
      <c r="PMM269" s="75">
        <v>3252</v>
      </c>
      <c r="PMN269" s="75" t="s">
        <v>226</v>
      </c>
      <c r="PMO269" s="75">
        <v>3252</v>
      </c>
      <c r="PMP269" s="75" t="s">
        <v>226</v>
      </c>
      <c r="PMQ269" s="75">
        <v>3252</v>
      </c>
      <c r="PMR269" s="75" t="s">
        <v>226</v>
      </c>
      <c r="PMS269" s="75">
        <v>3252</v>
      </c>
      <c r="PMT269" s="75" t="s">
        <v>226</v>
      </c>
      <c r="PMU269" s="75">
        <v>3252</v>
      </c>
      <c r="PMV269" s="75" t="s">
        <v>226</v>
      </c>
      <c r="PMW269" s="75">
        <v>3252</v>
      </c>
      <c r="PMX269" s="75" t="s">
        <v>226</v>
      </c>
      <c r="PMY269" s="75">
        <v>3252</v>
      </c>
      <c r="PMZ269" s="75" t="s">
        <v>226</v>
      </c>
      <c r="PNA269" s="75">
        <v>3252</v>
      </c>
      <c r="PNB269" s="75" t="s">
        <v>226</v>
      </c>
      <c r="PNC269" s="75">
        <v>3252</v>
      </c>
      <c r="PND269" s="75" t="s">
        <v>226</v>
      </c>
      <c r="PNE269" s="75">
        <v>3252</v>
      </c>
      <c r="PNF269" s="75" t="s">
        <v>226</v>
      </c>
      <c r="PNG269" s="75">
        <v>3252</v>
      </c>
      <c r="PNH269" s="75" t="s">
        <v>226</v>
      </c>
      <c r="PNI269" s="75">
        <v>3252</v>
      </c>
      <c r="PNJ269" s="75" t="s">
        <v>226</v>
      </c>
      <c r="PNK269" s="75">
        <v>3252</v>
      </c>
      <c r="PNL269" s="75" t="s">
        <v>226</v>
      </c>
      <c r="PNM269" s="75">
        <v>3252</v>
      </c>
      <c r="PNN269" s="75" t="s">
        <v>226</v>
      </c>
      <c r="PNO269" s="75">
        <v>3252</v>
      </c>
      <c r="PNP269" s="75" t="s">
        <v>226</v>
      </c>
      <c r="PNQ269" s="75">
        <v>3252</v>
      </c>
      <c r="PNR269" s="75" t="s">
        <v>226</v>
      </c>
      <c r="PNS269" s="75">
        <v>3252</v>
      </c>
      <c r="PNT269" s="75" t="s">
        <v>226</v>
      </c>
      <c r="PNU269" s="75">
        <v>3252</v>
      </c>
      <c r="PNV269" s="75" t="s">
        <v>226</v>
      </c>
      <c r="PNW269" s="75">
        <v>3252</v>
      </c>
      <c r="PNX269" s="75" t="s">
        <v>226</v>
      </c>
      <c r="PNY269" s="75">
        <v>3252</v>
      </c>
      <c r="PNZ269" s="75" t="s">
        <v>226</v>
      </c>
      <c r="POA269" s="75">
        <v>3252</v>
      </c>
      <c r="POB269" s="75" t="s">
        <v>226</v>
      </c>
      <c r="POC269" s="75">
        <v>3252</v>
      </c>
      <c r="POD269" s="75" t="s">
        <v>226</v>
      </c>
      <c r="POE269" s="75">
        <v>3252</v>
      </c>
      <c r="POF269" s="75" t="s">
        <v>226</v>
      </c>
      <c r="POG269" s="75">
        <v>3252</v>
      </c>
      <c r="POH269" s="75" t="s">
        <v>226</v>
      </c>
      <c r="POI269" s="75">
        <v>3252</v>
      </c>
      <c r="POJ269" s="75" t="s">
        <v>226</v>
      </c>
      <c r="POK269" s="75">
        <v>3252</v>
      </c>
      <c r="POL269" s="75" t="s">
        <v>226</v>
      </c>
      <c r="POM269" s="75">
        <v>3252</v>
      </c>
      <c r="PON269" s="75" t="s">
        <v>226</v>
      </c>
      <c r="POO269" s="75">
        <v>3252</v>
      </c>
      <c r="POP269" s="75" t="s">
        <v>226</v>
      </c>
      <c r="POQ269" s="75">
        <v>3252</v>
      </c>
      <c r="POR269" s="75" t="s">
        <v>226</v>
      </c>
      <c r="POS269" s="75">
        <v>3252</v>
      </c>
      <c r="POT269" s="75" t="s">
        <v>226</v>
      </c>
      <c r="POU269" s="75">
        <v>3252</v>
      </c>
      <c r="POV269" s="75" t="s">
        <v>226</v>
      </c>
      <c r="POW269" s="75">
        <v>3252</v>
      </c>
      <c r="POX269" s="75" t="s">
        <v>226</v>
      </c>
      <c r="POY269" s="75">
        <v>3252</v>
      </c>
      <c r="POZ269" s="75" t="s">
        <v>226</v>
      </c>
      <c r="PPA269" s="75">
        <v>3252</v>
      </c>
      <c r="PPB269" s="75" t="s">
        <v>226</v>
      </c>
      <c r="PPC269" s="75">
        <v>3252</v>
      </c>
      <c r="PPD269" s="75" t="s">
        <v>226</v>
      </c>
      <c r="PPE269" s="75">
        <v>3252</v>
      </c>
      <c r="PPF269" s="75" t="s">
        <v>226</v>
      </c>
      <c r="PPG269" s="75">
        <v>3252</v>
      </c>
      <c r="PPH269" s="75" t="s">
        <v>226</v>
      </c>
      <c r="PPI269" s="75">
        <v>3252</v>
      </c>
      <c r="PPJ269" s="75" t="s">
        <v>226</v>
      </c>
      <c r="PPK269" s="75">
        <v>3252</v>
      </c>
      <c r="PPL269" s="75" t="s">
        <v>226</v>
      </c>
      <c r="PPM269" s="75">
        <v>3252</v>
      </c>
      <c r="PPN269" s="75" t="s">
        <v>226</v>
      </c>
      <c r="PPO269" s="75">
        <v>3252</v>
      </c>
      <c r="PPP269" s="75" t="s">
        <v>226</v>
      </c>
      <c r="PPQ269" s="75">
        <v>3252</v>
      </c>
      <c r="PPR269" s="75" t="s">
        <v>226</v>
      </c>
      <c r="PPS269" s="75">
        <v>3252</v>
      </c>
      <c r="PPT269" s="75" t="s">
        <v>226</v>
      </c>
      <c r="PPU269" s="75">
        <v>3252</v>
      </c>
      <c r="PPV269" s="75" t="s">
        <v>226</v>
      </c>
      <c r="PPW269" s="75">
        <v>3252</v>
      </c>
      <c r="PPX269" s="75" t="s">
        <v>226</v>
      </c>
      <c r="PPY269" s="75">
        <v>3252</v>
      </c>
      <c r="PPZ269" s="75" t="s">
        <v>226</v>
      </c>
      <c r="PQA269" s="75">
        <v>3252</v>
      </c>
      <c r="PQB269" s="75" t="s">
        <v>226</v>
      </c>
      <c r="PQC269" s="75">
        <v>3252</v>
      </c>
      <c r="PQD269" s="75" t="s">
        <v>226</v>
      </c>
      <c r="PQE269" s="75">
        <v>3252</v>
      </c>
      <c r="PQF269" s="75" t="s">
        <v>226</v>
      </c>
      <c r="PQG269" s="75">
        <v>3252</v>
      </c>
      <c r="PQH269" s="75" t="s">
        <v>226</v>
      </c>
      <c r="PQI269" s="75">
        <v>3252</v>
      </c>
      <c r="PQJ269" s="75" t="s">
        <v>226</v>
      </c>
      <c r="PQK269" s="75">
        <v>3252</v>
      </c>
      <c r="PQL269" s="75" t="s">
        <v>226</v>
      </c>
      <c r="PQM269" s="75">
        <v>3252</v>
      </c>
      <c r="PQN269" s="75" t="s">
        <v>226</v>
      </c>
      <c r="PQO269" s="75">
        <v>3252</v>
      </c>
      <c r="PQP269" s="75" t="s">
        <v>226</v>
      </c>
      <c r="PQQ269" s="75">
        <v>3252</v>
      </c>
      <c r="PQR269" s="75" t="s">
        <v>226</v>
      </c>
      <c r="PQS269" s="75">
        <v>3252</v>
      </c>
      <c r="PQT269" s="75" t="s">
        <v>226</v>
      </c>
      <c r="PQU269" s="75">
        <v>3252</v>
      </c>
      <c r="PQV269" s="75" t="s">
        <v>226</v>
      </c>
      <c r="PQW269" s="75">
        <v>3252</v>
      </c>
      <c r="PQX269" s="75" t="s">
        <v>226</v>
      </c>
      <c r="PQY269" s="75">
        <v>3252</v>
      </c>
      <c r="PQZ269" s="75" t="s">
        <v>226</v>
      </c>
      <c r="PRA269" s="75">
        <v>3252</v>
      </c>
      <c r="PRB269" s="75" t="s">
        <v>226</v>
      </c>
      <c r="PRC269" s="75">
        <v>3252</v>
      </c>
      <c r="PRD269" s="75" t="s">
        <v>226</v>
      </c>
      <c r="PRE269" s="75">
        <v>3252</v>
      </c>
      <c r="PRF269" s="75" t="s">
        <v>226</v>
      </c>
      <c r="PRG269" s="75">
        <v>3252</v>
      </c>
      <c r="PRH269" s="75" t="s">
        <v>226</v>
      </c>
      <c r="PRI269" s="75">
        <v>3252</v>
      </c>
      <c r="PRJ269" s="75" t="s">
        <v>226</v>
      </c>
      <c r="PRK269" s="75">
        <v>3252</v>
      </c>
      <c r="PRL269" s="75" t="s">
        <v>226</v>
      </c>
      <c r="PRM269" s="75">
        <v>3252</v>
      </c>
      <c r="PRN269" s="75" t="s">
        <v>226</v>
      </c>
      <c r="PRO269" s="75">
        <v>3252</v>
      </c>
      <c r="PRP269" s="75" t="s">
        <v>226</v>
      </c>
      <c r="PRQ269" s="75">
        <v>3252</v>
      </c>
      <c r="PRR269" s="75" t="s">
        <v>226</v>
      </c>
      <c r="PRS269" s="75">
        <v>3252</v>
      </c>
      <c r="PRT269" s="75" t="s">
        <v>226</v>
      </c>
      <c r="PRU269" s="75">
        <v>3252</v>
      </c>
      <c r="PRV269" s="75" t="s">
        <v>226</v>
      </c>
      <c r="PRW269" s="75">
        <v>3252</v>
      </c>
      <c r="PRX269" s="75" t="s">
        <v>226</v>
      </c>
      <c r="PRY269" s="75">
        <v>3252</v>
      </c>
      <c r="PRZ269" s="75" t="s">
        <v>226</v>
      </c>
      <c r="PSA269" s="75">
        <v>3252</v>
      </c>
      <c r="PSB269" s="75" t="s">
        <v>226</v>
      </c>
      <c r="PSC269" s="75">
        <v>3252</v>
      </c>
      <c r="PSD269" s="75" t="s">
        <v>226</v>
      </c>
      <c r="PSE269" s="75">
        <v>3252</v>
      </c>
      <c r="PSF269" s="75" t="s">
        <v>226</v>
      </c>
      <c r="PSG269" s="75">
        <v>3252</v>
      </c>
      <c r="PSH269" s="75" t="s">
        <v>226</v>
      </c>
      <c r="PSI269" s="75">
        <v>3252</v>
      </c>
      <c r="PSJ269" s="75" t="s">
        <v>226</v>
      </c>
      <c r="PSK269" s="75">
        <v>3252</v>
      </c>
      <c r="PSL269" s="75" t="s">
        <v>226</v>
      </c>
      <c r="PSM269" s="75">
        <v>3252</v>
      </c>
      <c r="PSN269" s="75" t="s">
        <v>226</v>
      </c>
      <c r="PSO269" s="75">
        <v>3252</v>
      </c>
      <c r="PSP269" s="75" t="s">
        <v>226</v>
      </c>
      <c r="PSQ269" s="75">
        <v>3252</v>
      </c>
      <c r="PSR269" s="75" t="s">
        <v>226</v>
      </c>
      <c r="PSS269" s="75">
        <v>3252</v>
      </c>
      <c r="PST269" s="75" t="s">
        <v>226</v>
      </c>
      <c r="PSU269" s="75">
        <v>3252</v>
      </c>
      <c r="PSV269" s="75" t="s">
        <v>226</v>
      </c>
      <c r="PSW269" s="75">
        <v>3252</v>
      </c>
      <c r="PSX269" s="75" t="s">
        <v>226</v>
      </c>
      <c r="PSY269" s="75">
        <v>3252</v>
      </c>
      <c r="PSZ269" s="75" t="s">
        <v>226</v>
      </c>
      <c r="PTA269" s="75">
        <v>3252</v>
      </c>
      <c r="PTB269" s="75" t="s">
        <v>226</v>
      </c>
      <c r="PTC269" s="75">
        <v>3252</v>
      </c>
      <c r="PTD269" s="75" t="s">
        <v>226</v>
      </c>
      <c r="PTE269" s="75">
        <v>3252</v>
      </c>
      <c r="PTF269" s="75" t="s">
        <v>226</v>
      </c>
      <c r="PTG269" s="75">
        <v>3252</v>
      </c>
      <c r="PTH269" s="75" t="s">
        <v>226</v>
      </c>
      <c r="PTI269" s="75">
        <v>3252</v>
      </c>
      <c r="PTJ269" s="75" t="s">
        <v>226</v>
      </c>
      <c r="PTK269" s="75">
        <v>3252</v>
      </c>
      <c r="PTL269" s="75" t="s">
        <v>226</v>
      </c>
      <c r="PTM269" s="75">
        <v>3252</v>
      </c>
      <c r="PTN269" s="75" t="s">
        <v>226</v>
      </c>
      <c r="PTO269" s="75">
        <v>3252</v>
      </c>
      <c r="PTP269" s="75" t="s">
        <v>226</v>
      </c>
      <c r="PTQ269" s="75">
        <v>3252</v>
      </c>
      <c r="PTR269" s="75" t="s">
        <v>226</v>
      </c>
      <c r="PTS269" s="75">
        <v>3252</v>
      </c>
      <c r="PTT269" s="75" t="s">
        <v>226</v>
      </c>
      <c r="PTU269" s="75">
        <v>3252</v>
      </c>
      <c r="PTV269" s="75" t="s">
        <v>226</v>
      </c>
      <c r="PTW269" s="75">
        <v>3252</v>
      </c>
      <c r="PTX269" s="75" t="s">
        <v>226</v>
      </c>
      <c r="PTY269" s="75">
        <v>3252</v>
      </c>
      <c r="PTZ269" s="75" t="s">
        <v>226</v>
      </c>
      <c r="PUA269" s="75">
        <v>3252</v>
      </c>
      <c r="PUB269" s="75" t="s">
        <v>226</v>
      </c>
      <c r="PUC269" s="75">
        <v>3252</v>
      </c>
      <c r="PUD269" s="75" t="s">
        <v>226</v>
      </c>
      <c r="PUE269" s="75">
        <v>3252</v>
      </c>
      <c r="PUF269" s="75" t="s">
        <v>226</v>
      </c>
      <c r="PUG269" s="75">
        <v>3252</v>
      </c>
      <c r="PUH269" s="75" t="s">
        <v>226</v>
      </c>
      <c r="PUI269" s="75">
        <v>3252</v>
      </c>
      <c r="PUJ269" s="75" t="s">
        <v>226</v>
      </c>
      <c r="PUK269" s="75">
        <v>3252</v>
      </c>
      <c r="PUL269" s="75" t="s">
        <v>226</v>
      </c>
      <c r="PUM269" s="75">
        <v>3252</v>
      </c>
      <c r="PUN269" s="75" t="s">
        <v>226</v>
      </c>
      <c r="PUO269" s="75">
        <v>3252</v>
      </c>
      <c r="PUP269" s="75" t="s">
        <v>226</v>
      </c>
      <c r="PUQ269" s="75">
        <v>3252</v>
      </c>
      <c r="PUR269" s="75" t="s">
        <v>226</v>
      </c>
      <c r="PUS269" s="75">
        <v>3252</v>
      </c>
      <c r="PUT269" s="75" t="s">
        <v>226</v>
      </c>
      <c r="PUU269" s="75">
        <v>3252</v>
      </c>
      <c r="PUV269" s="75" t="s">
        <v>226</v>
      </c>
      <c r="PUW269" s="75">
        <v>3252</v>
      </c>
      <c r="PUX269" s="75" t="s">
        <v>226</v>
      </c>
      <c r="PUY269" s="75">
        <v>3252</v>
      </c>
      <c r="PUZ269" s="75" t="s">
        <v>226</v>
      </c>
      <c r="PVA269" s="75">
        <v>3252</v>
      </c>
      <c r="PVB269" s="75" t="s">
        <v>226</v>
      </c>
      <c r="PVC269" s="75">
        <v>3252</v>
      </c>
      <c r="PVD269" s="75" t="s">
        <v>226</v>
      </c>
      <c r="PVE269" s="75">
        <v>3252</v>
      </c>
      <c r="PVF269" s="75" t="s">
        <v>226</v>
      </c>
      <c r="PVG269" s="75">
        <v>3252</v>
      </c>
      <c r="PVH269" s="75" t="s">
        <v>226</v>
      </c>
      <c r="PVI269" s="75">
        <v>3252</v>
      </c>
      <c r="PVJ269" s="75" t="s">
        <v>226</v>
      </c>
      <c r="PVK269" s="75">
        <v>3252</v>
      </c>
      <c r="PVL269" s="75" t="s">
        <v>226</v>
      </c>
      <c r="PVM269" s="75">
        <v>3252</v>
      </c>
      <c r="PVN269" s="75" t="s">
        <v>226</v>
      </c>
      <c r="PVO269" s="75">
        <v>3252</v>
      </c>
      <c r="PVP269" s="75" t="s">
        <v>226</v>
      </c>
      <c r="PVQ269" s="75">
        <v>3252</v>
      </c>
      <c r="PVR269" s="75" t="s">
        <v>226</v>
      </c>
      <c r="PVS269" s="75">
        <v>3252</v>
      </c>
      <c r="PVT269" s="75" t="s">
        <v>226</v>
      </c>
      <c r="PVU269" s="75">
        <v>3252</v>
      </c>
      <c r="PVV269" s="75" t="s">
        <v>226</v>
      </c>
      <c r="PVW269" s="75">
        <v>3252</v>
      </c>
      <c r="PVX269" s="75" t="s">
        <v>226</v>
      </c>
      <c r="PVY269" s="75">
        <v>3252</v>
      </c>
      <c r="PVZ269" s="75" t="s">
        <v>226</v>
      </c>
      <c r="PWA269" s="75">
        <v>3252</v>
      </c>
      <c r="PWB269" s="75" t="s">
        <v>226</v>
      </c>
      <c r="PWC269" s="75">
        <v>3252</v>
      </c>
      <c r="PWD269" s="75" t="s">
        <v>226</v>
      </c>
      <c r="PWE269" s="75">
        <v>3252</v>
      </c>
      <c r="PWF269" s="75" t="s">
        <v>226</v>
      </c>
      <c r="PWG269" s="75">
        <v>3252</v>
      </c>
      <c r="PWH269" s="75" t="s">
        <v>226</v>
      </c>
      <c r="PWI269" s="75">
        <v>3252</v>
      </c>
      <c r="PWJ269" s="75" t="s">
        <v>226</v>
      </c>
      <c r="PWK269" s="75">
        <v>3252</v>
      </c>
      <c r="PWL269" s="75" t="s">
        <v>226</v>
      </c>
      <c r="PWM269" s="75">
        <v>3252</v>
      </c>
      <c r="PWN269" s="75" t="s">
        <v>226</v>
      </c>
      <c r="PWO269" s="75">
        <v>3252</v>
      </c>
      <c r="PWP269" s="75" t="s">
        <v>226</v>
      </c>
      <c r="PWQ269" s="75">
        <v>3252</v>
      </c>
      <c r="PWR269" s="75" t="s">
        <v>226</v>
      </c>
      <c r="PWS269" s="75">
        <v>3252</v>
      </c>
      <c r="PWT269" s="75" t="s">
        <v>226</v>
      </c>
      <c r="PWU269" s="75">
        <v>3252</v>
      </c>
      <c r="PWV269" s="75" t="s">
        <v>226</v>
      </c>
      <c r="PWW269" s="75">
        <v>3252</v>
      </c>
      <c r="PWX269" s="75" t="s">
        <v>226</v>
      </c>
      <c r="PWY269" s="75">
        <v>3252</v>
      </c>
      <c r="PWZ269" s="75" t="s">
        <v>226</v>
      </c>
      <c r="PXA269" s="75">
        <v>3252</v>
      </c>
      <c r="PXB269" s="75" t="s">
        <v>226</v>
      </c>
      <c r="PXC269" s="75">
        <v>3252</v>
      </c>
      <c r="PXD269" s="75" t="s">
        <v>226</v>
      </c>
      <c r="PXE269" s="75">
        <v>3252</v>
      </c>
      <c r="PXF269" s="75" t="s">
        <v>226</v>
      </c>
      <c r="PXG269" s="75">
        <v>3252</v>
      </c>
      <c r="PXH269" s="75" t="s">
        <v>226</v>
      </c>
      <c r="PXI269" s="75">
        <v>3252</v>
      </c>
      <c r="PXJ269" s="75" t="s">
        <v>226</v>
      </c>
      <c r="PXK269" s="75">
        <v>3252</v>
      </c>
      <c r="PXL269" s="75" t="s">
        <v>226</v>
      </c>
      <c r="PXM269" s="75">
        <v>3252</v>
      </c>
      <c r="PXN269" s="75" t="s">
        <v>226</v>
      </c>
      <c r="PXO269" s="75">
        <v>3252</v>
      </c>
      <c r="PXP269" s="75" t="s">
        <v>226</v>
      </c>
      <c r="PXQ269" s="75">
        <v>3252</v>
      </c>
      <c r="PXR269" s="75" t="s">
        <v>226</v>
      </c>
      <c r="PXS269" s="75">
        <v>3252</v>
      </c>
      <c r="PXT269" s="75" t="s">
        <v>226</v>
      </c>
      <c r="PXU269" s="75">
        <v>3252</v>
      </c>
      <c r="PXV269" s="75" t="s">
        <v>226</v>
      </c>
      <c r="PXW269" s="75">
        <v>3252</v>
      </c>
      <c r="PXX269" s="75" t="s">
        <v>226</v>
      </c>
      <c r="PXY269" s="75">
        <v>3252</v>
      </c>
      <c r="PXZ269" s="75" t="s">
        <v>226</v>
      </c>
      <c r="PYA269" s="75">
        <v>3252</v>
      </c>
      <c r="PYB269" s="75" t="s">
        <v>226</v>
      </c>
      <c r="PYC269" s="75">
        <v>3252</v>
      </c>
      <c r="PYD269" s="75" t="s">
        <v>226</v>
      </c>
      <c r="PYE269" s="75">
        <v>3252</v>
      </c>
      <c r="PYF269" s="75" t="s">
        <v>226</v>
      </c>
      <c r="PYG269" s="75">
        <v>3252</v>
      </c>
      <c r="PYH269" s="75" t="s">
        <v>226</v>
      </c>
      <c r="PYI269" s="75">
        <v>3252</v>
      </c>
      <c r="PYJ269" s="75" t="s">
        <v>226</v>
      </c>
      <c r="PYK269" s="75">
        <v>3252</v>
      </c>
      <c r="PYL269" s="75" t="s">
        <v>226</v>
      </c>
      <c r="PYM269" s="75">
        <v>3252</v>
      </c>
      <c r="PYN269" s="75" t="s">
        <v>226</v>
      </c>
      <c r="PYO269" s="75">
        <v>3252</v>
      </c>
      <c r="PYP269" s="75" t="s">
        <v>226</v>
      </c>
      <c r="PYQ269" s="75">
        <v>3252</v>
      </c>
      <c r="PYR269" s="75" t="s">
        <v>226</v>
      </c>
      <c r="PYS269" s="75">
        <v>3252</v>
      </c>
      <c r="PYT269" s="75" t="s">
        <v>226</v>
      </c>
      <c r="PYU269" s="75">
        <v>3252</v>
      </c>
      <c r="PYV269" s="75" t="s">
        <v>226</v>
      </c>
      <c r="PYW269" s="75">
        <v>3252</v>
      </c>
      <c r="PYX269" s="75" t="s">
        <v>226</v>
      </c>
      <c r="PYY269" s="75">
        <v>3252</v>
      </c>
      <c r="PYZ269" s="75" t="s">
        <v>226</v>
      </c>
      <c r="PZA269" s="75">
        <v>3252</v>
      </c>
      <c r="PZB269" s="75" t="s">
        <v>226</v>
      </c>
      <c r="PZC269" s="75">
        <v>3252</v>
      </c>
      <c r="PZD269" s="75" t="s">
        <v>226</v>
      </c>
      <c r="PZE269" s="75">
        <v>3252</v>
      </c>
      <c r="PZF269" s="75" t="s">
        <v>226</v>
      </c>
      <c r="PZG269" s="75">
        <v>3252</v>
      </c>
      <c r="PZH269" s="75" t="s">
        <v>226</v>
      </c>
      <c r="PZI269" s="75">
        <v>3252</v>
      </c>
      <c r="PZJ269" s="75" t="s">
        <v>226</v>
      </c>
      <c r="PZK269" s="75">
        <v>3252</v>
      </c>
      <c r="PZL269" s="75" t="s">
        <v>226</v>
      </c>
      <c r="PZM269" s="75">
        <v>3252</v>
      </c>
      <c r="PZN269" s="75" t="s">
        <v>226</v>
      </c>
      <c r="PZO269" s="75">
        <v>3252</v>
      </c>
      <c r="PZP269" s="75" t="s">
        <v>226</v>
      </c>
      <c r="PZQ269" s="75">
        <v>3252</v>
      </c>
      <c r="PZR269" s="75" t="s">
        <v>226</v>
      </c>
      <c r="PZS269" s="75">
        <v>3252</v>
      </c>
      <c r="PZT269" s="75" t="s">
        <v>226</v>
      </c>
      <c r="PZU269" s="75">
        <v>3252</v>
      </c>
      <c r="PZV269" s="75" t="s">
        <v>226</v>
      </c>
      <c r="PZW269" s="75">
        <v>3252</v>
      </c>
      <c r="PZX269" s="75" t="s">
        <v>226</v>
      </c>
      <c r="PZY269" s="75">
        <v>3252</v>
      </c>
      <c r="PZZ269" s="75" t="s">
        <v>226</v>
      </c>
      <c r="QAA269" s="75">
        <v>3252</v>
      </c>
      <c r="QAB269" s="75" t="s">
        <v>226</v>
      </c>
      <c r="QAC269" s="75">
        <v>3252</v>
      </c>
      <c r="QAD269" s="75" t="s">
        <v>226</v>
      </c>
      <c r="QAE269" s="75">
        <v>3252</v>
      </c>
      <c r="QAF269" s="75" t="s">
        <v>226</v>
      </c>
      <c r="QAG269" s="75">
        <v>3252</v>
      </c>
      <c r="QAH269" s="75" t="s">
        <v>226</v>
      </c>
      <c r="QAI269" s="75">
        <v>3252</v>
      </c>
      <c r="QAJ269" s="75" t="s">
        <v>226</v>
      </c>
      <c r="QAK269" s="75">
        <v>3252</v>
      </c>
      <c r="QAL269" s="75" t="s">
        <v>226</v>
      </c>
      <c r="QAM269" s="75">
        <v>3252</v>
      </c>
      <c r="QAN269" s="75" t="s">
        <v>226</v>
      </c>
      <c r="QAO269" s="75">
        <v>3252</v>
      </c>
      <c r="QAP269" s="75" t="s">
        <v>226</v>
      </c>
      <c r="QAQ269" s="75">
        <v>3252</v>
      </c>
      <c r="QAR269" s="75" t="s">
        <v>226</v>
      </c>
      <c r="QAS269" s="75">
        <v>3252</v>
      </c>
      <c r="QAT269" s="75" t="s">
        <v>226</v>
      </c>
      <c r="QAU269" s="75">
        <v>3252</v>
      </c>
      <c r="QAV269" s="75" t="s">
        <v>226</v>
      </c>
      <c r="QAW269" s="75">
        <v>3252</v>
      </c>
      <c r="QAX269" s="75" t="s">
        <v>226</v>
      </c>
      <c r="QAY269" s="75">
        <v>3252</v>
      </c>
      <c r="QAZ269" s="75" t="s">
        <v>226</v>
      </c>
      <c r="QBA269" s="75">
        <v>3252</v>
      </c>
      <c r="QBB269" s="75" t="s">
        <v>226</v>
      </c>
      <c r="QBC269" s="75">
        <v>3252</v>
      </c>
      <c r="QBD269" s="75" t="s">
        <v>226</v>
      </c>
      <c r="QBE269" s="75">
        <v>3252</v>
      </c>
      <c r="QBF269" s="75" t="s">
        <v>226</v>
      </c>
      <c r="QBG269" s="75">
        <v>3252</v>
      </c>
      <c r="QBH269" s="75" t="s">
        <v>226</v>
      </c>
      <c r="QBI269" s="75">
        <v>3252</v>
      </c>
      <c r="QBJ269" s="75" t="s">
        <v>226</v>
      </c>
      <c r="QBK269" s="75">
        <v>3252</v>
      </c>
      <c r="QBL269" s="75" t="s">
        <v>226</v>
      </c>
      <c r="QBM269" s="75">
        <v>3252</v>
      </c>
      <c r="QBN269" s="75" t="s">
        <v>226</v>
      </c>
      <c r="QBO269" s="75">
        <v>3252</v>
      </c>
      <c r="QBP269" s="75" t="s">
        <v>226</v>
      </c>
      <c r="QBQ269" s="75">
        <v>3252</v>
      </c>
      <c r="QBR269" s="75" t="s">
        <v>226</v>
      </c>
      <c r="QBS269" s="75">
        <v>3252</v>
      </c>
      <c r="QBT269" s="75" t="s">
        <v>226</v>
      </c>
      <c r="QBU269" s="75">
        <v>3252</v>
      </c>
      <c r="QBV269" s="75" t="s">
        <v>226</v>
      </c>
      <c r="QBW269" s="75">
        <v>3252</v>
      </c>
      <c r="QBX269" s="75" t="s">
        <v>226</v>
      </c>
      <c r="QBY269" s="75">
        <v>3252</v>
      </c>
      <c r="QBZ269" s="75" t="s">
        <v>226</v>
      </c>
      <c r="QCA269" s="75">
        <v>3252</v>
      </c>
      <c r="QCB269" s="75" t="s">
        <v>226</v>
      </c>
      <c r="QCC269" s="75">
        <v>3252</v>
      </c>
      <c r="QCD269" s="75" t="s">
        <v>226</v>
      </c>
      <c r="QCE269" s="75">
        <v>3252</v>
      </c>
      <c r="QCF269" s="75" t="s">
        <v>226</v>
      </c>
      <c r="QCG269" s="75">
        <v>3252</v>
      </c>
      <c r="QCH269" s="75" t="s">
        <v>226</v>
      </c>
      <c r="QCI269" s="75">
        <v>3252</v>
      </c>
      <c r="QCJ269" s="75" t="s">
        <v>226</v>
      </c>
      <c r="QCK269" s="75">
        <v>3252</v>
      </c>
      <c r="QCL269" s="75" t="s">
        <v>226</v>
      </c>
      <c r="QCM269" s="75">
        <v>3252</v>
      </c>
      <c r="QCN269" s="75" t="s">
        <v>226</v>
      </c>
      <c r="QCO269" s="75">
        <v>3252</v>
      </c>
      <c r="QCP269" s="75" t="s">
        <v>226</v>
      </c>
      <c r="QCQ269" s="75">
        <v>3252</v>
      </c>
      <c r="QCR269" s="75" t="s">
        <v>226</v>
      </c>
      <c r="QCS269" s="75">
        <v>3252</v>
      </c>
      <c r="QCT269" s="75" t="s">
        <v>226</v>
      </c>
      <c r="QCU269" s="75">
        <v>3252</v>
      </c>
      <c r="QCV269" s="75" t="s">
        <v>226</v>
      </c>
      <c r="QCW269" s="75">
        <v>3252</v>
      </c>
      <c r="QCX269" s="75" t="s">
        <v>226</v>
      </c>
      <c r="QCY269" s="75">
        <v>3252</v>
      </c>
      <c r="QCZ269" s="75" t="s">
        <v>226</v>
      </c>
      <c r="QDA269" s="75">
        <v>3252</v>
      </c>
      <c r="QDB269" s="75" t="s">
        <v>226</v>
      </c>
      <c r="QDC269" s="75">
        <v>3252</v>
      </c>
      <c r="QDD269" s="75" t="s">
        <v>226</v>
      </c>
      <c r="QDE269" s="75">
        <v>3252</v>
      </c>
      <c r="QDF269" s="75" t="s">
        <v>226</v>
      </c>
      <c r="QDG269" s="75">
        <v>3252</v>
      </c>
      <c r="QDH269" s="75" t="s">
        <v>226</v>
      </c>
      <c r="QDI269" s="75">
        <v>3252</v>
      </c>
      <c r="QDJ269" s="75" t="s">
        <v>226</v>
      </c>
      <c r="QDK269" s="75">
        <v>3252</v>
      </c>
      <c r="QDL269" s="75" t="s">
        <v>226</v>
      </c>
      <c r="QDM269" s="75">
        <v>3252</v>
      </c>
      <c r="QDN269" s="75" t="s">
        <v>226</v>
      </c>
      <c r="QDO269" s="75">
        <v>3252</v>
      </c>
      <c r="QDP269" s="75" t="s">
        <v>226</v>
      </c>
      <c r="QDQ269" s="75">
        <v>3252</v>
      </c>
      <c r="QDR269" s="75" t="s">
        <v>226</v>
      </c>
      <c r="QDS269" s="75">
        <v>3252</v>
      </c>
      <c r="QDT269" s="75" t="s">
        <v>226</v>
      </c>
      <c r="QDU269" s="75">
        <v>3252</v>
      </c>
      <c r="QDV269" s="75" t="s">
        <v>226</v>
      </c>
      <c r="QDW269" s="75">
        <v>3252</v>
      </c>
      <c r="QDX269" s="75" t="s">
        <v>226</v>
      </c>
      <c r="QDY269" s="75">
        <v>3252</v>
      </c>
      <c r="QDZ269" s="75" t="s">
        <v>226</v>
      </c>
      <c r="QEA269" s="75">
        <v>3252</v>
      </c>
      <c r="QEB269" s="75" t="s">
        <v>226</v>
      </c>
      <c r="QEC269" s="75">
        <v>3252</v>
      </c>
      <c r="QED269" s="75" t="s">
        <v>226</v>
      </c>
      <c r="QEE269" s="75">
        <v>3252</v>
      </c>
      <c r="QEF269" s="75" t="s">
        <v>226</v>
      </c>
      <c r="QEG269" s="75">
        <v>3252</v>
      </c>
      <c r="QEH269" s="75" t="s">
        <v>226</v>
      </c>
      <c r="QEI269" s="75">
        <v>3252</v>
      </c>
      <c r="QEJ269" s="75" t="s">
        <v>226</v>
      </c>
      <c r="QEK269" s="75">
        <v>3252</v>
      </c>
      <c r="QEL269" s="75" t="s">
        <v>226</v>
      </c>
      <c r="QEM269" s="75">
        <v>3252</v>
      </c>
      <c r="QEN269" s="75" t="s">
        <v>226</v>
      </c>
      <c r="QEO269" s="75">
        <v>3252</v>
      </c>
      <c r="QEP269" s="75" t="s">
        <v>226</v>
      </c>
      <c r="QEQ269" s="75">
        <v>3252</v>
      </c>
      <c r="QER269" s="75" t="s">
        <v>226</v>
      </c>
      <c r="QES269" s="75">
        <v>3252</v>
      </c>
      <c r="QET269" s="75" t="s">
        <v>226</v>
      </c>
      <c r="QEU269" s="75">
        <v>3252</v>
      </c>
      <c r="QEV269" s="75" t="s">
        <v>226</v>
      </c>
      <c r="QEW269" s="75">
        <v>3252</v>
      </c>
      <c r="QEX269" s="75" t="s">
        <v>226</v>
      </c>
      <c r="QEY269" s="75">
        <v>3252</v>
      </c>
      <c r="QEZ269" s="75" t="s">
        <v>226</v>
      </c>
      <c r="QFA269" s="75">
        <v>3252</v>
      </c>
      <c r="QFB269" s="75" t="s">
        <v>226</v>
      </c>
      <c r="QFC269" s="75">
        <v>3252</v>
      </c>
      <c r="QFD269" s="75" t="s">
        <v>226</v>
      </c>
      <c r="QFE269" s="75">
        <v>3252</v>
      </c>
      <c r="QFF269" s="75" t="s">
        <v>226</v>
      </c>
      <c r="QFG269" s="75">
        <v>3252</v>
      </c>
      <c r="QFH269" s="75" t="s">
        <v>226</v>
      </c>
      <c r="QFI269" s="75">
        <v>3252</v>
      </c>
      <c r="QFJ269" s="75" t="s">
        <v>226</v>
      </c>
      <c r="QFK269" s="75">
        <v>3252</v>
      </c>
      <c r="QFL269" s="75" t="s">
        <v>226</v>
      </c>
      <c r="QFM269" s="75">
        <v>3252</v>
      </c>
      <c r="QFN269" s="75" t="s">
        <v>226</v>
      </c>
      <c r="QFO269" s="75">
        <v>3252</v>
      </c>
      <c r="QFP269" s="75" t="s">
        <v>226</v>
      </c>
      <c r="QFQ269" s="75">
        <v>3252</v>
      </c>
      <c r="QFR269" s="75" t="s">
        <v>226</v>
      </c>
      <c r="QFS269" s="75">
        <v>3252</v>
      </c>
      <c r="QFT269" s="75" t="s">
        <v>226</v>
      </c>
      <c r="QFU269" s="75">
        <v>3252</v>
      </c>
      <c r="QFV269" s="75" t="s">
        <v>226</v>
      </c>
      <c r="QFW269" s="75">
        <v>3252</v>
      </c>
      <c r="QFX269" s="75" t="s">
        <v>226</v>
      </c>
      <c r="QFY269" s="75">
        <v>3252</v>
      </c>
      <c r="QFZ269" s="75" t="s">
        <v>226</v>
      </c>
      <c r="QGA269" s="75">
        <v>3252</v>
      </c>
      <c r="QGB269" s="75" t="s">
        <v>226</v>
      </c>
      <c r="QGC269" s="75">
        <v>3252</v>
      </c>
      <c r="QGD269" s="75" t="s">
        <v>226</v>
      </c>
      <c r="QGE269" s="75">
        <v>3252</v>
      </c>
      <c r="QGF269" s="75" t="s">
        <v>226</v>
      </c>
      <c r="QGG269" s="75">
        <v>3252</v>
      </c>
      <c r="QGH269" s="75" t="s">
        <v>226</v>
      </c>
      <c r="QGI269" s="75">
        <v>3252</v>
      </c>
      <c r="QGJ269" s="75" t="s">
        <v>226</v>
      </c>
      <c r="QGK269" s="75">
        <v>3252</v>
      </c>
      <c r="QGL269" s="75" t="s">
        <v>226</v>
      </c>
      <c r="QGM269" s="75">
        <v>3252</v>
      </c>
      <c r="QGN269" s="75" t="s">
        <v>226</v>
      </c>
      <c r="QGO269" s="75">
        <v>3252</v>
      </c>
      <c r="QGP269" s="75" t="s">
        <v>226</v>
      </c>
      <c r="QGQ269" s="75">
        <v>3252</v>
      </c>
      <c r="QGR269" s="75" t="s">
        <v>226</v>
      </c>
      <c r="QGS269" s="75">
        <v>3252</v>
      </c>
      <c r="QGT269" s="75" t="s">
        <v>226</v>
      </c>
      <c r="QGU269" s="75">
        <v>3252</v>
      </c>
      <c r="QGV269" s="75" t="s">
        <v>226</v>
      </c>
      <c r="QGW269" s="75">
        <v>3252</v>
      </c>
      <c r="QGX269" s="75" t="s">
        <v>226</v>
      </c>
      <c r="QGY269" s="75">
        <v>3252</v>
      </c>
      <c r="QGZ269" s="75" t="s">
        <v>226</v>
      </c>
      <c r="QHA269" s="75">
        <v>3252</v>
      </c>
      <c r="QHB269" s="75" t="s">
        <v>226</v>
      </c>
      <c r="QHC269" s="75">
        <v>3252</v>
      </c>
      <c r="QHD269" s="75" t="s">
        <v>226</v>
      </c>
      <c r="QHE269" s="75">
        <v>3252</v>
      </c>
      <c r="QHF269" s="75" t="s">
        <v>226</v>
      </c>
      <c r="QHG269" s="75">
        <v>3252</v>
      </c>
      <c r="QHH269" s="75" t="s">
        <v>226</v>
      </c>
      <c r="QHI269" s="75">
        <v>3252</v>
      </c>
      <c r="QHJ269" s="75" t="s">
        <v>226</v>
      </c>
      <c r="QHK269" s="75">
        <v>3252</v>
      </c>
      <c r="QHL269" s="75" t="s">
        <v>226</v>
      </c>
      <c r="QHM269" s="75">
        <v>3252</v>
      </c>
      <c r="QHN269" s="75" t="s">
        <v>226</v>
      </c>
      <c r="QHO269" s="75">
        <v>3252</v>
      </c>
      <c r="QHP269" s="75" t="s">
        <v>226</v>
      </c>
      <c r="QHQ269" s="75">
        <v>3252</v>
      </c>
      <c r="QHR269" s="75" t="s">
        <v>226</v>
      </c>
      <c r="QHS269" s="75">
        <v>3252</v>
      </c>
      <c r="QHT269" s="75" t="s">
        <v>226</v>
      </c>
      <c r="QHU269" s="75">
        <v>3252</v>
      </c>
      <c r="QHV269" s="75" t="s">
        <v>226</v>
      </c>
      <c r="QHW269" s="75">
        <v>3252</v>
      </c>
      <c r="QHX269" s="75" t="s">
        <v>226</v>
      </c>
      <c r="QHY269" s="75">
        <v>3252</v>
      </c>
      <c r="QHZ269" s="75" t="s">
        <v>226</v>
      </c>
      <c r="QIA269" s="75">
        <v>3252</v>
      </c>
      <c r="QIB269" s="75" t="s">
        <v>226</v>
      </c>
      <c r="QIC269" s="75">
        <v>3252</v>
      </c>
      <c r="QID269" s="75" t="s">
        <v>226</v>
      </c>
      <c r="QIE269" s="75">
        <v>3252</v>
      </c>
      <c r="QIF269" s="75" t="s">
        <v>226</v>
      </c>
      <c r="QIG269" s="75">
        <v>3252</v>
      </c>
      <c r="QIH269" s="75" t="s">
        <v>226</v>
      </c>
      <c r="QII269" s="75">
        <v>3252</v>
      </c>
      <c r="QIJ269" s="75" t="s">
        <v>226</v>
      </c>
      <c r="QIK269" s="75">
        <v>3252</v>
      </c>
      <c r="QIL269" s="75" t="s">
        <v>226</v>
      </c>
      <c r="QIM269" s="75">
        <v>3252</v>
      </c>
      <c r="QIN269" s="75" t="s">
        <v>226</v>
      </c>
      <c r="QIO269" s="75">
        <v>3252</v>
      </c>
      <c r="QIP269" s="75" t="s">
        <v>226</v>
      </c>
      <c r="QIQ269" s="75">
        <v>3252</v>
      </c>
      <c r="QIR269" s="75" t="s">
        <v>226</v>
      </c>
      <c r="QIS269" s="75">
        <v>3252</v>
      </c>
      <c r="QIT269" s="75" t="s">
        <v>226</v>
      </c>
      <c r="QIU269" s="75">
        <v>3252</v>
      </c>
      <c r="QIV269" s="75" t="s">
        <v>226</v>
      </c>
      <c r="QIW269" s="75">
        <v>3252</v>
      </c>
      <c r="QIX269" s="75" t="s">
        <v>226</v>
      </c>
      <c r="QIY269" s="75">
        <v>3252</v>
      </c>
      <c r="QIZ269" s="75" t="s">
        <v>226</v>
      </c>
      <c r="QJA269" s="75">
        <v>3252</v>
      </c>
      <c r="QJB269" s="75" t="s">
        <v>226</v>
      </c>
      <c r="QJC269" s="75">
        <v>3252</v>
      </c>
      <c r="QJD269" s="75" t="s">
        <v>226</v>
      </c>
      <c r="QJE269" s="75">
        <v>3252</v>
      </c>
      <c r="QJF269" s="75" t="s">
        <v>226</v>
      </c>
      <c r="QJG269" s="75">
        <v>3252</v>
      </c>
      <c r="QJH269" s="75" t="s">
        <v>226</v>
      </c>
      <c r="QJI269" s="75">
        <v>3252</v>
      </c>
      <c r="QJJ269" s="75" t="s">
        <v>226</v>
      </c>
      <c r="QJK269" s="75">
        <v>3252</v>
      </c>
      <c r="QJL269" s="75" t="s">
        <v>226</v>
      </c>
      <c r="QJM269" s="75">
        <v>3252</v>
      </c>
      <c r="QJN269" s="75" t="s">
        <v>226</v>
      </c>
      <c r="QJO269" s="75">
        <v>3252</v>
      </c>
      <c r="QJP269" s="75" t="s">
        <v>226</v>
      </c>
      <c r="QJQ269" s="75">
        <v>3252</v>
      </c>
      <c r="QJR269" s="75" t="s">
        <v>226</v>
      </c>
      <c r="QJS269" s="75">
        <v>3252</v>
      </c>
      <c r="QJT269" s="75" t="s">
        <v>226</v>
      </c>
      <c r="QJU269" s="75">
        <v>3252</v>
      </c>
      <c r="QJV269" s="75" t="s">
        <v>226</v>
      </c>
      <c r="QJW269" s="75">
        <v>3252</v>
      </c>
      <c r="QJX269" s="75" t="s">
        <v>226</v>
      </c>
      <c r="QJY269" s="75">
        <v>3252</v>
      </c>
      <c r="QJZ269" s="75" t="s">
        <v>226</v>
      </c>
      <c r="QKA269" s="75">
        <v>3252</v>
      </c>
      <c r="QKB269" s="75" t="s">
        <v>226</v>
      </c>
      <c r="QKC269" s="75">
        <v>3252</v>
      </c>
      <c r="QKD269" s="75" t="s">
        <v>226</v>
      </c>
      <c r="QKE269" s="75">
        <v>3252</v>
      </c>
      <c r="QKF269" s="75" t="s">
        <v>226</v>
      </c>
      <c r="QKG269" s="75">
        <v>3252</v>
      </c>
      <c r="QKH269" s="75" t="s">
        <v>226</v>
      </c>
      <c r="QKI269" s="75">
        <v>3252</v>
      </c>
      <c r="QKJ269" s="75" t="s">
        <v>226</v>
      </c>
      <c r="QKK269" s="75">
        <v>3252</v>
      </c>
      <c r="QKL269" s="75" t="s">
        <v>226</v>
      </c>
      <c r="QKM269" s="75">
        <v>3252</v>
      </c>
      <c r="QKN269" s="75" t="s">
        <v>226</v>
      </c>
      <c r="QKO269" s="75">
        <v>3252</v>
      </c>
      <c r="QKP269" s="75" t="s">
        <v>226</v>
      </c>
      <c r="QKQ269" s="75">
        <v>3252</v>
      </c>
      <c r="QKR269" s="75" t="s">
        <v>226</v>
      </c>
      <c r="QKS269" s="75">
        <v>3252</v>
      </c>
      <c r="QKT269" s="75" t="s">
        <v>226</v>
      </c>
      <c r="QKU269" s="75">
        <v>3252</v>
      </c>
      <c r="QKV269" s="75" t="s">
        <v>226</v>
      </c>
      <c r="QKW269" s="75">
        <v>3252</v>
      </c>
      <c r="QKX269" s="75" t="s">
        <v>226</v>
      </c>
      <c r="QKY269" s="75">
        <v>3252</v>
      </c>
      <c r="QKZ269" s="75" t="s">
        <v>226</v>
      </c>
      <c r="QLA269" s="75">
        <v>3252</v>
      </c>
      <c r="QLB269" s="75" t="s">
        <v>226</v>
      </c>
      <c r="QLC269" s="75">
        <v>3252</v>
      </c>
      <c r="QLD269" s="75" t="s">
        <v>226</v>
      </c>
      <c r="QLE269" s="75">
        <v>3252</v>
      </c>
      <c r="QLF269" s="75" t="s">
        <v>226</v>
      </c>
      <c r="QLG269" s="75">
        <v>3252</v>
      </c>
      <c r="QLH269" s="75" t="s">
        <v>226</v>
      </c>
      <c r="QLI269" s="75">
        <v>3252</v>
      </c>
      <c r="QLJ269" s="75" t="s">
        <v>226</v>
      </c>
      <c r="QLK269" s="75">
        <v>3252</v>
      </c>
      <c r="QLL269" s="75" t="s">
        <v>226</v>
      </c>
      <c r="QLM269" s="75">
        <v>3252</v>
      </c>
      <c r="QLN269" s="75" t="s">
        <v>226</v>
      </c>
      <c r="QLO269" s="75">
        <v>3252</v>
      </c>
      <c r="QLP269" s="75" t="s">
        <v>226</v>
      </c>
      <c r="QLQ269" s="75">
        <v>3252</v>
      </c>
      <c r="QLR269" s="75" t="s">
        <v>226</v>
      </c>
      <c r="QLS269" s="75">
        <v>3252</v>
      </c>
      <c r="QLT269" s="75" t="s">
        <v>226</v>
      </c>
      <c r="QLU269" s="75">
        <v>3252</v>
      </c>
      <c r="QLV269" s="75" t="s">
        <v>226</v>
      </c>
      <c r="QLW269" s="75">
        <v>3252</v>
      </c>
      <c r="QLX269" s="75" t="s">
        <v>226</v>
      </c>
      <c r="QLY269" s="75">
        <v>3252</v>
      </c>
      <c r="QLZ269" s="75" t="s">
        <v>226</v>
      </c>
      <c r="QMA269" s="75">
        <v>3252</v>
      </c>
      <c r="QMB269" s="75" t="s">
        <v>226</v>
      </c>
      <c r="QMC269" s="75">
        <v>3252</v>
      </c>
      <c r="QMD269" s="75" t="s">
        <v>226</v>
      </c>
      <c r="QME269" s="75">
        <v>3252</v>
      </c>
      <c r="QMF269" s="75" t="s">
        <v>226</v>
      </c>
      <c r="QMG269" s="75">
        <v>3252</v>
      </c>
      <c r="QMH269" s="75" t="s">
        <v>226</v>
      </c>
      <c r="QMI269" s="75">
        <v>3252</v>
      </c>
      <c r="QMJ269" s="75" t="s">
        <v>226</v>
      </c>
      <c r="QMK269" s="75">
        <v>3252</v>
      </c>
      <c r="QML269" s="75" t="s">
        <v>226</v>
      </c>
      <c r="QMM269" s="75">
        <v>3252</v>
      </c>
      <c r="QMN269" s="75" t="s">
        <v>226</v>
      </c>
      <c r="QMO269" s="75">
        <v>3252</v>
      </c>
      <c r="QMP269" s="75" t="s">
        <v>226</v>
      </c>
      <c r="QMQ269" s="75">
        <v>3252</v>
      </c>
      <c r="QMR269" s="75" t="s">
        <v>226</v>
      </c>
      <c r="QMS269" s="75">
        <v>3252</v>
      </c>
      <c r="QMT269" s="75" t="s">
        <v>226</v>
      </c>
      <c r="QMU269" s="75">
        <v>3252</v>
      </c>
      <c r="QMV269" s="75" t="s">
        <v>226</v>
      </c>
      <c r="QMW269" s="75">
        <v>3252</v>
      </c>
      <c r="QMX269" s="75" t="s">
        <v>226</v>
      </c>
      <c r="QMY269" s="75">
        <v>3252</v>
      </c>
      <c r="QMZ269" s="75" t="s">
        <v>226</v>
      </c>
      <c r="QNA269" s="75">
        <v>3252</v>
      </c>
      <c r="QNB269" s="75" t="s">
        <v>226</v>
      </c>
      <c r="QNC269" s="75">
        <v>3252</v>
      </c>
      <c r="QND269" s="75" t="s">
        <v>226</v>
      </c>
      <c r="QNE269" s="75">
        <v>3252</v>
      </c>
      <c r="QNF269" s="75" t="s">
        <v>226</v>
      </c>
      <c r="QNG269" s="75">
        <v>3252</v>
      </c>
      <c r="QNH269" s="75" t="s">
        <v>226</v>
      </c>
      <c r="QNI269" s="75">
        <v>3252</v>
      </c>
      <c r="QNJ269" s="75" t="s">
        <v>226</v>
      </c>
      <c r="QNK269" s="75">
        <v>3252</v>
      </c>
      <c r="QNL269" s="75" t="s">
        <v>226</v>
      </c>
      <c r="QNM269" s="75">
        <v>3252</v>
      </c>
      <c r="QNN269" s="75" t="s">
        <v>226</v>
      </c>
      <c r="QNO269" s="75">
        <v>3252</v>
      </c>
      <c r="QNP269" s="75" t="s">
        <v>226</v>
      </c>
      <c r="QNQ269" s="75">
        <v>3252</v>
      </c>
      <c r="QNR269" s="75" t="s">
        <v>226</v>
      </c>
      <c r="QNS269" s="75">
        <v>3252</v>
      </c>
      <c r="QNT269" s="75" t="s">
        <v>226</v>
      </c>
      <c r="QNU269" s="75">
        <v>3252</v>
      </c>
      <c r="QNV269" s="75" t="s">
        <v>226</v>
      </c>
      <c r="QNW269" s="75">
        <v>3252</v>
      </c>
      <c r="QNX269" s="75" t="s">
        <v>226</v>
      </c>
      <c r="QNY269" s="75">
        <v>3252</v>
      </c>
      <c r="QNZ269" s="75" t="s">
        <v>226</v>
      </c>
      <c r="QOA269" s="75">
        <v>3252</v>
      </c>
      <c r="QOB269" s="75" t="s">
        <v>226</v>
      </c>
      <c r="QOC269" s="75">
        <v>3252</v>
      </c>
      <c r="QOD269" s="75" t="s">
        <v>226</v>
      </c>
      <c r="QOE269" s="75">
        <v>3252</v>
      </c>
      <c r="QOF269" s="75" t="s">
        <v>226</v>
      </c>
      <c r="QOG269" s="75">
        <v>3252</v>
      </c>
      <c r="QOH269" s="75" t="s">
        <v>226</v>
      </c>
      <c r="QOI269" s="75">
        <v>3252</v>
      </c>
      <c r="QOJ269" s="75" t="s">
        <v>226</v>
      </c>
      <c r="QOK269" s="75">
        <v>3252</v>
      </c>
      <c r="QOL269" s="75" t="s">
        <v>226</v>
      </c>
      <c r="QOM269" s="75">
        <v>3252</v>
      </c>
      <c r="QON269" s="75" t="s">
        <v>226</v>
      </c>
      <c r="QOO269" s="75">
        <v>3252</v>
      </c>
      <c r="QOP269" s="75" t="s">
        <v>226</v>
      </c>
      <c r="QOQ269" s="75">
        <v>3252</v>
      </c>
      <c r="QOR269" s="75" t="s">
        <v>226</v>
      </c>
      <c r="QOS269" s="75">
        <v>3252</v>
      </c>
      <c r="QOT269" s="75" t="s">
        <v>226</v>
      </c>
      <c r="QOU269" s="75">
        <v>3252</v>
      </c>
      <c r="QOV269" s="75" t="s">
        <v>226</v>
      </c>
      <c r="QOW269" s="75">
        <v>3252</v>
      </c>
      <c r="QOX269" s="75" t="s">
        <v>226</v>
      </c>
      <c r="QOY269" s="75">
        <v>3252</v>
      </c>
      <c r="QOZ269" s="75" t="s">
        <v>226</v>
      </c>
      <c r="QPA269" s="75">
        <v>3252</v>
      </c>
      <c r="QPB269" s="75" t="s">
        <v>226</v>
      </c>
      <c r="QPC269" s="75">
        <v>3252</v>
      </c>
      <c r="QPD269" s="75" t="s">
        <v>226</v>
      </c>
      <c r="QPE269" s="75">
        <v>3252</v>
      </c>
      <c r="QPF269" s="75" t="s">
        <v>226</v>
      </c>
      <c r="QPG269" s="75">
        <v>3252</v>
      </c>
      <c r="QPH269" s="75" t="s">
        <v>226</v>
      </c>
      <c r="QPI269" s="75">
        <v>3252</v>
      </c>
      <c r="QPJ269" s="75" t="s">
        <v>226</v>
      </c>
      <c r="QPK269" s="75">
        <v>3252</v>
      </c>
      <c r="QPL269" s="75" t="s">
        <v>226</v>
      </c>
      <c r="QPM269" s="75">
        <v>3252</v>
      </c>
      <c r="QPN269" s="75" t="s">
        <v>226</v>
      </c>
      <c r="QPO269" s="75">
        <v>3252</v>
      </c>
      <c r="QPP269" s="75" t="s">
        <v>226</v>
      </c>
      <c r="QPQ269" s="75">
        <v>3252</v>
      </c>
      <c r="QPR269" s="75" t="s">
        <v>226</v>
      </c>
      <c r="QPS269" s="75">
        <v>3252</v>
      </c>
      <c r="QPT269" s="75" t="s">
        <v>226</v>
      </c>
      <c r="QPU269" s="75">
        <v>3252</v>
      </c>
      <c r="QPV269" s="75" t="s">
        <v>226</v>
      </c>
      <c r="QPW269" s="75">
        <v>3252</v>
      </c>
      <c r="QPX269" s="75" t="s">
        <v>226</v>
      </c>
      <c r="QPY269" s="75">
        <v>3252</v>
      </c>
      <c r="QPZ269" s="75" t="s">
        <v>226</v>
      </c>
      <c r="QQA269" s="75">
        <v>3252</v>
      </c>
      <c r="QQB269" s="75" t="s">
        <v>226</v>
      </c>
      <c r="QQC269" s="75">
        <v>3252</v>
      </c>
      <c r="QQD269" s="75" t="s">
        <v>226</v>
      </c>
      <c r="QQE269" s="75">
        <v>3252</v>
      </c>
      <c r="QQF269" s="75" t="s">
        <v>226</v>
      </c>
      <c r="QQG269" s="75">
        <v>3252</v>
      </c>
      <c r="QQH269" s="75" t="s">
        <v>226</v>
      </c>
      <c r="QQI269" s="75">
        <v>3252</v>
      </c>
      <c r="QQJ269" s="75" t="s">
        <v>226</v>
      </c>
      <c r="QQK269" s="75">
        <v>3252</v>
      </c>
      <c r="QQL269" s="75" t="s">
        <v>226</v>
      </c>
      <c r="QQM269" s="75">
        <v>3252</v>
      </c>
      <c r="QQN269" s="75" t="s">
        <v>226</v>
      </c>
      <c r="QQO269" s="75">
        <v>3252</v>
      </c>
      <c r="QQP269" s="75" t="s">
        <v>226</v>
      </c>
      <c r="QQQ269" s="75">
        <v>3252</v>
      </c>
      <c r="QQR269" s="75" t="s">
        <v>226</v>
      </c>
      <c r="QQS269" s="75">
        <v>3252</v>
      </c>
      <c r="QQT269" s="75" t="s">
        <v>226</v>
      </c>
      <c r="QQU269" s="75">
        <v>3252</v>
      </c>
      <c r="QQV269" s="75" t="s">
        <v>226</v>
      </c>
      <c r="QQW269" s="75">
        <v>3252</v>
      </c>
      <c r="QQX269" s="75" t="s">
        <v>226</v>
      </c>
      <c r="QQY269" s="75">
        <v>3252</v>
      </c>
      <c r="QQZ269" s="75" t="s">
        <v>226</v>
      </c>
      <c r="QRA269" s="75">
        <v>3252</v>
      </c>
      <c r="QRB269" s="75" t="s">
        <v>226</v>
      </c>
      <c r="QRC269" s="75">
        <v>3252</v>
      </c>
      <c r="QRD269" s="75" t="s">
        <v>226</v>
      </c>
      <c r="QRE269" s="75">
        <v>3252</v>
      </c>
      <c r="QRF269" s="75" t="s">
        <v>226</v>
      </c>
      <c r="QRG269" s="75">
        <v>3252</v>
      </c>
      <c r="QRH269" s="75" t="s">
        <v>226</v>
      </c>
      <c r="QRI269" s="75">
        <v>3252</v>
      </c>
      <c r="QRJ269" s="75" t="s">
        <v>226</v>
      </c>
      <c r="QRK269" s="75">
        <v>3252</v>
      </c>
      <c r="QRL269" s="75" t="s">
        <v>226</v>
      </c>
      <c r="QRM269" s="75">
        <v>3252</v>
      </c>
      <c r="QRN269" s="75" t="s">
        <v>226</v>
      </c>
      <c r="QRO269" s="75">
        <v>3252</v>
      </c>
      <c r="QRP269" s="75" t="s">
        <v>226</v>
      </c>
      <c r="QRQ269" s="75">
        <v>3252</v>
      </c>
      <c r="QRR269" s="75" t="s">
        <v>226</v>
      </c>
      <c r="QRS269" s="75">
        <v>3252</v>
      </c>
      <c r="QRT269" s="75" t="s">
        <v>226</v>
      </c>
      <c r="QRU269" s="75">
        <v>3252</v>
      </c>
      <c r="QRV269" s="75" t="s">
        <v>226</v>
      </c>
      <c r="QRW269" s="75">
        <v>3252</v>
      </c>
      <c r="QRX269" s="75" t="s">
        <v>226</v>
      </c>
      <c r="QRY269" s="75">
        <v>3252</v>
      </c>
      <c r="QRZ269" s="75" t="s">
        <v>226</v>
      </c>
      <c r="QSA269" s="75">
        <v>3252</v>
      </c>
      <c r="QSB269" s="75" t="s">
        <v>226</v>
      </c>
      <c r="QSC269" s="75">
        <v>3252</v>
      </c>
      <c r="QSD269" s="75" t="s">
        <v>226</v>
      </c>
      <c r="QSE269" s="75">
        <v>3252</v>
      </c>
      <c r="QSF269" s="75" t="s">
        <v>226</v>
      </c>
      <c r="QSG269" s="75">
        <v>3252</v>
      </c>
      <c r="QSH269" s="75" t="s">
        <v>226</v>
      </c>
      <c r="QSI269" s="75">
        <v>3252</v>
      </c>
      <c r="QSJ269" s="75" t="s">
        <v>226</v>
      </c>
      <c r="QSK269" s="75">
        <v>3252</v>
      </c>
      <c r="QSL269" s="75" t="s">
        <v>226</v>
      </c>
      <c r="QSM269" s="75">
        <v>3252</v>
      </c>
      <c r="QSN269" s="75" t="s">
        <v>226</v>
      </c>
      <c r="QSO269" s="75">
        <v>3252</v>
      </c>
      <c r="QSP269" s="75" t="s">
        <v>226</v>
      </c>
      <c r="QSQ269" s="75">
        <v>3252</v>
      </c>
      <c r="QSR269" s="75" t="s">
        <v>226</v>
      </c>
      <c r="QSS269" s="75">
        <v>3252</v>
      </c>
      <c r="QST269" s="75" t="s">
        <v>226</v>
      </c>
      <c r="QSU269" s="75">
        <v>3252</v>
      </c>
      <c r="QSV269" s="75" t="s">
        <v>226</v>
      </c>
      <c r="QSW269" s="75">
        <v>3252</v>
      </c>
      <c r="QSX269" s="75" t="s">
        <v>226</v>
      </c>
      <c r="QSY269" s="75">
        <v>3252</v>
      </c>
      <c r="QSZ269" s="75" t="s">
        <v>226</v>
      </c>
      <c r="QTA269" s="75">
        <v>3252</v>
      </c>
      <c r="QTB269" s="75" t="s">
        <v>226</v>
      </c>
      <c r="QTC269" s="75">
        <v>3252</v>
      </c>
      <c r="QTD269" s="75" t="s">
        <v>226</v>
      </c>
      <c r="QTE269" s="75">
        <v>3252</v>
      </c>
      <c r="QTF269" s="75" t="s">
        <v>226</v>
      </c>
      <c r="QTG269" s="75">
        <v>3252</v>
      </c>
      <c r="QTH269" s="75" t="s">
        <v>226</v>
      </c>
      <c r="QTI269" s="75">
        <v>3252</v>
      </c>
      <c r="QTJ269" s="75" t="s">
        <v>226</v>
      </c>
      <c r="QTK269" s="75">
        <v>3252</v>
      </c>
      <c r="QTL269" s="75" t="s">
        <v>226</v>
      </c>
      <c r="QTM269" s="75">
        <v>3252</v>
      </c>
      <c r="QTN269" s="75" t="s">
        <v>226</v>
      </c>
      <c r="QTO269" s="75">
        <v>3252</v>
      </c>
      <c r="QTP269" s="75" t="s">
        <v>226</v>
      </c>
      <c r="QTQ269" s="75">
        <v>3252</v>
      </c>
      <c r="QTR269" s="75" t="s">
        <v>226</v>
      </c>
      <c r="QTS269" s="75">
        <v>3252</v>
      </c>
      <c r="QTT269" s="75" t="s">
        <v>226</v>
      </c>
      <c r="QTU269" s="75">
        <v>3252</v>
      </c>
      <c r="QTV269" s="75" t="s">
        <v>226</v>
      </c>
      <c r="QTW269" s="75">
        <v>3252</v>
      </c>
      <c r="QTX269" s="75" t="s">
        <v>226</v>
      </c>
      <c r="QTY269" s="75">
        <v>3252</v>
      </c>
      <c r="QTZ269" s="75" t="s">
        <v>226</v>
      </c>
      <c r="QUA269" s="75">
        <v>3252</v>
      </c>
      <c r="QUB269" s="75" t="s">
        <v>226</v>
      </c>
      <c r="QUC269" s="75">
        <v>3252</v>
      </c>
      <c r="QUD269" s="75" t="s">
        <v>226</v>
      </c>
      <c r="QUE269" s="75">
        <v>3252</v>
      </c>
      <c r="QUF269" s="75" t="s">
        <v>226</v>
      </c>
      <c r="QUG269" s="75">
        <v>3252</v>
      </c>
      <c r="QUH269" s="75" t="s">
        <v>226</v>
      </c>
      <c r="QUI269" s="75">
        <v>3252</v>
      </c>
      <c r="QUJ269" s="75" t="s">
        <v>226</v>
      </c>
      <c r="QUK269" s="75">
        <v>3252</v>
      </c>
      <c r="QUL269" s="75" t="s">
        <v>226</v>
      </c>
      <c r="QUM269" s="75">
        <v>3252</v>
      </c>
      <c r="QUN269" s="75" t="s">
        <v>226</v>
      </c>
      <c r="QUO269" s="75">
        <v>3252</v>
      </c>
      <c r="QUP269" s="75" t="s">
        <v>226</v>
      </c>
      <c r="QUQ269" s="75">
        <v>3252</v>
      </c>
      <c r="QUR269" s="75" t="s">
        <v>226</v>
      </c>
      <c r="QUS269" s="75">
        <v>3252</v>
      </c>
      <c r="QUT269" s="75" t="s">
        <v>226</v>
      </c>
      <c r="QUU269" s="75">
        <v>3252</v>
      </c>
      <c r="QUV269" s="75" t="s">
        <v>226</v>
      </c>
      <c r="QUW269" s="75">
        <v>3252</v>
      </c>
      <c r="QUX269" s="75" t="s">
        <v>226</v>
      </c>
      <c r="QUY269" s="75">
        <v>3252</v>
      </c>
      <c r="QUZ269" s="75" t="s">
        <v>226</v>
      </c>
      <c r="QVA269" s="75">
        <v>3252</v>
      </c>
      <c r="QVB269" s="75" t="s">
        <v>226</v>
      </c>
      <c r="QVC269" s="75">
        <v>3252</v>
      </c>
      <c r="QVD269" s="75" t="s">
        <v>226</v>
      </c>
      <c r="QVE269" s="75">
        <v>3252</v>
      </c>
      <c r="QVF269" s="75" t="s">
        <v>226</v>
      </c>
      <c r="QVG269" s="75">
        <v>3252</v>
      </c>
      <c r="QVH269" s="75" t="s">
        <v>226</v>
      </c>
      <c r="QVI269" s="75">
        <v>3252</v>
      </c>
      <c r="QVJ269" s="75" t="s">
        <v>226</v>
      </c>
      <c r="QVK269" s="75">
        <v>3252</v>
      </c>
      <c r="QVL269" s="75" t="s">
        <v>226</v>
      </c>
      <c r="QVM269" s="75">
        <v>3252</v>
      </c>
      <c r="QVN269" s="75" t="s">
        <v>226</v>
      </c>
      <c r="QVO269" s="75">
        <v>3252</v>
      </c>
      <c r="QVP269" s="75" t="s">
        <v>226</v>
      </c>
      <c r="QVQ269" s="75">
        <v>3252</v>
      </c>
      <c r="QVR269" s="75" t="s">
        <v>226</v>
      </c>
      <c r="QVS269" s="75">
        <v>3252</v>
      </c>
      <c r="QVT269" s="75" t="s">
        <v>226</v>
      </c>
      <c r="QVU269" s="75">
        <v>3252</v>
      </c>
      <c r="QVV269" s="75" t="s">
        <v>226</v>
      </c>
      <c r="QVW269" s="75">
        <v>3252</v>
      </c>
      <c r="QVX269" s="75" t="s">
        <v>226</v>
      </c>
      <c r="QVY269" s="75">
        <v>3252</v>
      </c>
      <c r="QVZ269" s="75" t="s">
        <v>226</v>
      </c>
      <c r="QWA269" s="75">
        <v>3252</v>
      </c>
      <c r="QWB269" s="75" t="s">
        <v>226</v>
      </c>
      <c r="QWC269" s="75">
        <v>3252</v>
      </c>
      <c r="QWD269" s="75" t="s">
        <v>226</v>
      </c>
      <c r="QWE269" s="75">
        <v>3252</v>
      </c>
      <c r="QWF269" s="75" t="s">
        <v>226</v>
      </c>
      <c r="QWG269" s="75">
        <v>3252</v>
      </c>
      <c r="QWH269" s="75" t="s">
        <v>226</v>
      </c>
      <c r="QWI269" s="75">
        <v>3252</v>
      </c>
      <c r="QWJ269" s="75" t="s">
        <v>226</v>
      </c>
      <c r="QWK269" s="75">
        <v>3252</v>
      </c>
      <c r="QWL269" s="75" t="s">
        <v>226</v>
      </c>
      <c r="QWM269" s="75">
        <v>3252</v>
      </c>
      <c r="QWN269" s="75" t="s">
        <v>226</v>
      </c>
      <c r="QWO269" s="75">
        <v>3252</v>
      </c>
      <c r="QWP269" s="75" t="s">
        <v>226</v>
      </c>
      <c r="QWQ269" s="75">
        <v>3252</v>
      </c>
      <c r="QWR269" s="75" t="s">
        <v>226</v>
      </c>
      <c r="QWS269" s="75">
        <v>3252</v>
      </c>
      <c r="QWT269" s="75" t="s">
        <v>226</v>
      </c>
      <c r="QWU269" s="75">
        <v>3252</v>
      </c>
      <c r="QWV269" s="75" t="s">
        <v>226</v>
      </c>
      <c r="QWW269" s="75">
        <v>3252</v>
      </c>
      <c r="QWX269" s="75" t="s">
        <v>226</v>
      </c>
      <c r="QWY269" s="75">
        <v>3252</v>
      </c>
      <c r="QWZ269" s="75" t="s">
        <v>226</v>
      </c>
      <c r="QXA269" s="75">
        <v>3252</v>
      </c>
      <c r="QXB269" s="75" t="s">
        <v>226</v>
      </c>
      <c r="QXC269" s="75">
        <v>3252</v>
      </c>
      <c r="QXD269" s="75" t="s">
        <v>226</v>
      </c>
      <c r="QXE269" s="75">
        <v>3252</v>
      </c>
      <c r="QXF269" s="75" t="s">
        <v>226</v>
      </c>
      <c r="QXG269" s="75">
        <v>3252</v>
      </c>
      <c r="QXH269" s="75" t="s">
        <v>226</v>
      </c>
      <c r="QXI269" s="75">
        <v>3252</v>
      </c>
      <c r="QXJ269" s="75" t="s">
        <v>226</v>
      </c>
      <c r="QXK269" s="75">
        <v>3252</v>
      </c>
      <c r="QXL269" s="75" t="s">
        <v>226</v>
      </c>
      <c r="QXM269" s="75">
        <v>3252</v>
      </c>
      <c r="QXN269" s="75" t="s">
        <v>226</v>
      </c>
      <c r="QXO269" s="75">
        <v>3252</v>
      </c>
      <c r="QXP269" s="75" t="s">
        <v>226</v>
      </c>
      <c r="QXQ269" s="75">
        <v>3252</v>
      </c>
      <c r="QXR269" s="75" t="s">
        <v>226</v>
      </c>
      <c r="QXS269" s="75">
        <v>3252</v>
      </c>
      <c r="QXT269" s="75" t="s">
        <v>226</v>
      </c>
      <c r="QXU269" s="75">
        <v>3252</v>
      </c>
      <c r="QXV269" s="75" t="s">
        <v>226</v>
      </c>
      <c r="QXW269" s="75">
        <v>3252</v>
      </c>
      <c r="QXX269" s="75" t="s">
        <v>226</v>
      </c>
      <c r="QXY269" s="75">
        <v>3252</v>
      </c>
      <c r="QXZ269" s="75" t="s">
        <v>226</v>
      </c>
      <c r="QYA269" s="75">
        <v>3252</v>
      </c>
      <c r="QYB269" s="75" t="s">
        <v>226</v>
      </c>
      <c r="QYC269" s="75">
        <v>3252</v>
      </c>
      <c r="QYD269" s="75" t="s">
        <v>226</v>
      </c>
      <c r="QYE269" s="75">
        <v>3252</v>
      </c>
      <c r="QYF269" s="75" t="s">
        <v>226</v>
      </c>
      <c r="QYG269" s="75">
        <v>3252</v>
      </c>
      <c r="QYH269" s="75" t="s">
        <v>226</v>
      </c>
      <c r="QYI269" s="75">
        <v>3252</v>
      </c>
      <c r="QYJ269" s="75" t="s">
        <v>226</v>
      </c>
      <c r="QYK269" s="75">
        <v>3252</v>
      </c>
      <c r="QYL269" s="75" t="s">
        <v>226</v>
      </c>
      <c r="QYM269" s="75">
        <v>3252</v>
      </c>
      <c r="QYN269" s="75" t="s">
        <v>226</v>
      </c>
      <c r="QYO269" s="75">
        <v>3252</v>
      </c>
      <c r="QYP269" s="75" t="s">
        <v>226</v>
      </c>
      <c r="QYQ269" s="75">
        <v>3252</v>
      </c>
      <c r="QYR269" s="75" t="s">
        <v>226</v>
      </c>
      <c r="QYS269" s="75">
        <v>3252</v>
      </c>
      <c r="QYT269" s="75" t="s">
        <v>226</v>
      </c>
      <c r="QYU269" s="75">
        <v>3252</v>
      </c>
      <c r="QYV269" s="75" t="s">
        <v>226</v>
      </c>
      <c r="QYW269" s="75">
        <v>3252</v>
      </c>
      <c r="QYX269" s="75" t="s">
        <v>226</v>
      </c>
      <c r="QYY269" s="75">
        <v>3252</v>
      </c>
      <c r="QYZ269" s="75" t="s">
        <v>226</v>
      </c>
      <c r="QZA269" s="75">
        <v>3252</v>
      </c>
      <c r="QZB269" s="75" t="s">
        <v>226</v>
      </c>
      <c r="QZC269" s="75">
        <v>3252</v>
      </c>
      <c r="QZD269" s="75" t="s">
        <v>226</v>
      </c>
      <c r="QZE269" s="75">
        <v>3252</v>
      </c>
      <c r="QZF269" s="75" t="s">
        <v>226</v>
      </c>
      <c r="QZG269" s="75">
        <v>3252</v>
      </c>
      <c r="QZH269" s="75" t="s">
        <v>226</v>
      </c>
      <c r="QZI269" s="75">
        <v>3252</v>
      </c>
      <c r="QZJ269" s="75" t="s">
        <v>226</v>
      </c>
      <c r="QZK269" s="75">
        <v>3252</v>
      </c>
      <c r="QZL269" s="75" t="s">
        <v>226</v>
      </c>
      <c r="QZM269" s="75">
        <v>3252</v>
      </c>
      <c r="QZN269" s="75" t="s">
        <v>226</v>
      </c>
      <c r="QZO269" s="75">
        <v>3252</v>
      </c>
      <c r="QZP269" s="75" t="s">
        <v>226</v>
      </c>
      <c r="QZQ269" s="75">
        <v>3252</v>
      </c>
      <c r="QZR269" s="75" t="s">
        <v>226</v>
      </c>
      <c r="QZS269" s="75">
        <v>3252</v>
      </c>
      <c r="QZT269" s="75" t="s">
        <v>226</v>
      </c>
      <c r="QZU269" s="75">
        <v>3252</v>
      </c>
      <c r="QZV269" s="75" t="s">
        <v>226</v>
      </c>
      <c r="QZW269" s="75">
        <v>3252</v>
      </c>
      <c r="QZX269" s="75" t="s">
        <v>226</v>
      </c>
      <c r="QZY269" s="75">
        <v>3252</v>
      </c>
      <c r="QZZ269" s="75" t="s">
        <v>226</v>
      </c>
      <c r="RAA269" s="75">
        <v>3252</v>
      </c>
      <c r="RAB269" s="75" t="s">
        <v>226</v>
      </c>
      <c r="RAC269" s="75">
        <v>3252</v>
      </c>
      <c r="RAD269" s="75" t="s">
        <v>226</v>
      </c>
      <c r="RAE269" s="75">
        <v>3252</v>
      </c>
      <c r="RAF269" s="75" t="s">
        <v>226</v>
      </c>
      <c r="RAG269" s="75">
        <v>3252</v>
      </c>
      <c r="RAH269" s="75" t="s">
        <v>226</v>
      </c>
      <c r="RAI269" s="75">
        <v>3252</v>
      </c>
      <c r="RAJ269" s="75" t="s">
        <v>226</v>
      </c>
      <c r="RAK269" s="75">
        <v>3252</v>
      </c>
      <c r="RAL269" s="75" t="s">
        <v>226</v>
      </c>
      <c r="RAM269" s="75">
        <v>3252</v>
      </c>
      <c r="RAN269" s="75" t="s">
        <v>226</v>
      </c>
      <c r="RAO269" s="75">
        <v>3252</v>
      </c>
      <c r="RAP269" s="75" t="s">
        <v>226</v>
      </c>
      <c r="RAQ269" s="75">
        <v>3252</v>
      </c>
      <c r="RAR269" s="75" t="s">
        <v>226</v>
      </c>
      <c r="RAS269" s="75">
        <v>3252</v>
      </c>
      <c r="RAT269" s="75" t="s">
        <v>226</v>
      </c>
      <c r="RAU269" s="75">
        <v>3252</v>
      </c>
      <c r="RAV269" s="75" t="s">
        <v>226</v>
      </c>
      <c r="RAW269" s="75">
        <v>3252</v>
      </c>
      <c r="RAX269" s="75" t="s">
        <v>226</v>
      </c>
      <c r="RAY269" s="75">
        <v>3252</v>
      </c>
      <c r="RAZ269" s="75" t="s">
        <v>226</v>
      </c>
      <c r="RBA269" s="75">
        <v>3252</v>
      </c>
      <c r="RBB269" s="75" t="s">
        <v>226</v>
      </c>
      <c r="RBC269" s="75">
        <v>3252</v>
      </c>
      <c r="RBD269" s="75" t="s">
        <v>226</v>
      </c>
      <c r="RBE269" s="75">
        <v>3252</v>
      </c>
      <c r="RBF269" s="75" t="s">
        <v>226</v>
      </c>
      <c r="RBG269" s="75">
        <v>3252</v>
      </c>
      <c r="RBH269" s="75" t="s">
        <v>226</v>
      </c>
      <c r="RBI269" s="75">
        <v>3252</v>
      </c>
      <c r="RBJ269" s="75" t="s">
        <v>226</v>
      </c>
      <c r="RBK269" s="75">
        <v>3252</v>
      </c>
      <c r="RBL269" s="75" t="s">
        <v>226</v>
      </c>
      <c r="RBM269" s="75">
        <v>3252</v>
      </c>
      <c r="RBN269" s="75" t="s">
        <v>226</v>
      </c>
      <c r="RBO269" s="75">
        <v>3252</v>
      </c>
      <c r="RBP269" s="75" t="s">
        <v>226</v>
      </c>
      <c r="RBQ269" s="75">
        <v>3252</v>
      </c>
      <c r="RBR269" s="75" t="s">
        <v>226</v>
      </c>
      <c r="RBS269" s="75">
        <v>3252</v>
      </c>
      <c r="RBT269" s="75" t="s">
        <v>226</v>
      </c>
      <c r="RBU269" s="75">
        <v>3252</v>
      </c>
      <c r="RBV269" s="75" t="s">
        <v>226</v>
      </c>
      <c r="RBW269" s="75">
        <v>3252</v>
      </c>
      <c r="RBX269" s="75" t="s">
        <v>226</v>
      </c>
      <c r="RBY269" s="75">
        <v>3252</v>
      </c>
      <c r="RBZ269" s="75" t="s">
        <v>226</v>
      </c>
      <c r="RCA269" s="75">
        <v>3252</v>
      </c>
      <c r="RCB269" s="75" t="s">
        <v>226</v>
      </c>
      <c r="RCC269" s="75">
        <v>3252</v>
      </c>
      <c r="RCD269" s="75" t="s">
        <v>226</v>
      </c>
      <c r="RCE269" s="75">
        <v>3252</v>
      </c>
      <c r="RCF269" s="75" t="s">
        <v>226</v>
      </c>
      <c r="RCG269" s="75">
        <v>3252</v>
      </c>
      <c r="RCH269" s="75" t="s">
        <v>226</v>
      </c>
      <c r="RCI269" s="75">
        <v>3252</v>
      </c>
      <c r="RCJ269" s="75" t="s">
        <v>226</v>
      </c>
      <c r="RCK269" s="75">
        <v>3252</v>
      </c>
      <c r="RCL269" s="75" t="s">
        <v>226</v>
      </c>
      <c r="RCM269" s="75">
        <v>3252</v>
      </c>
      <c r="RCN269" s="75" t="s">
        <v>226</v>
      </c>
      <c r="RCO269" s="75">
        <v>3252</v>
      </c>
      <c r="RCP269" s="75" t="s">
        <v>226</v>
      </c>
      <c r="RCQ269" s="75">
        <v>3252</v>
      </c>
      <c r="RCR269" s="75" t="s">
        <v>226</v>
      </c>
      <c r="RCS269" s="75">
        <v>3252</v>
      </c>
      <c r="RCT269" s="75" t="s">
        <v>226</v>
      </c>
      <c r="RCU269" s="75">
        <v>3252</v>
      </c>
      <c r="RCV269" s="75" t="s">
        <v>226</v>
      </c>
      <c r="RCW269" s="75">
        <v>3252</v>
      </c>
      <c r="RCX269" s="75" t="s">
        <v>226</v>
      </c>
      <c r="RCY269" s="75">
        <v>3252</v>
      </c>
      <c r="RCZ269" s="75" t="s">
        <v>226</v>
      </c>
      <c r="RDA269" s="75">
        <v>3252</v>
      </c>
      <c r="RDB269" s="75" t="s">
        <v>226</v>
      </c>
      <c r="RDC269" s="75">
        <v>3252</v>
      </c>
      <c r="RDD269" s="75" t="s">
        <v>226</v>
      </c>
      <c r="RDE269" s="75">
        <v>3252</v>
      </c>
      <c r="RDF269" s="75" t="s">
        <v>226</v>
      </c>
      <c r="RDG269" s="75">
        <v>3252</v>
      </c>
      <c r="RDH269" s="75" t="s">
        <v>226</v>
      </c>
      <c r="RDI269" s="75">
        <v>3252</v>
      </c>
      <c r="RDJ269" s="75" t="s">
        <v>226</v>
      </c>
      <c r="RDK269" s="75">
        <v>3252</v>
      </c>
      <c r="RDL269" s="75" t="s">
        <v>226</v>
      </c>
      <c r="RDM269" s="75">
        <v>3252</v>
      </c>
      <c r="RDN269" s="75" t="s">
        <v>226</v>
      </c>
      <c r="RDO269" s="75">
        <v>3252</v>
      </c>
      <c r="RDP269" s="75" t="s">
        <v>226</v>
      </c>
      <c r="RDQ269" s="75">
        <v>3252</v>
      </c>
      <c r="RDR269" s="75" t="s">
        <v>226</v>
      </c>
      <c r="RDS269" s="75">
        <v>3252</v>
      </c>
      <c r="RDT269" s="75" t="s">
        <v>226</v>
      </c>
      <c r="RDU269" s="75">
        <v>3252</v>
      </c>
      <c r="RDV269" s="75" t="s">
        <v>226</v>
      </c>
      <c r="RDW269" s="75">
        <v>3252</v>
      </c>
      <c r="RDX269" s="75" t="s">
        <v>226</v>
      </c>
      <c r="RDY269" s="75">
        <v>3252</v>
      </c>
      <c r="RDZ269" s="75" t="s">
        <v>226</v>
      </c>
      <c r="REA269" s="75">
        <v>3252</v>
      </c>
      <c r="REB269" s="75" t="s">
        <v>226</v>
      </c>
      <c r="REC269" s="75">
        <v>3252</v>
      </c>
      <c r="RED269" s="75" t="s">
        <v>226</v>
      </c>
      <c r="REE269" s="75">
        <v>3252</v>
      </c>
      <c r="REF269" s="75" t="s">
        <v>226</v>
      </c>
      <c r="REG269" s="75">
        <v>3252</v>
      </c>
      <c r="REH269" s="75" t="s">
        <v>226</v>
      </c>
      <c r="REI269" s="75">
        <v>3252</v>
      </c>
      <c r="REJ269" s="75" t="s">
        <v>226</v>
      </c>
      <c r="REK269" s="75">
        <v>3252</v>
      </c>
      <c r="REL269" s="75" t="s">
        <v>226</v>
      </c>
      <c r="REM269" s="75">
        <v>3252</v>
      </c>
      <c r="REN269" s="75" t="s">
        <v>226</v>
      </c>
      <c r="REO269" s="75">
        <v>3252</v>
      </c>
      <c r="REP269" s="75" t="s">
        <v>226</v>
      </c>
      <c r="REQ269" s="75">
        <v>3252</v>
      </c>
      <c r="RER269" s="75" t="s">
        <v>226</v>
      </c>
      <c r="RES269" s="75">
        <v>3252</v>
      </c>
      <c r="RET269" s="75" t="s">
        <v>226</v>
      </c>
      <c r="REU269" s="75">
        <v>3252</v>
      </c>
      <c r="REV269" s="75" t="s">
        <v>226</v>
      </c>
      <c r="REW269" s="75">
        <v>3252</v>
      </c>
      <c r="REX269" s="75" t="s">
        <v>226</v>
      </c>
      <c r="REY269" s="75">
        <v>3252</v>
      </c>
      <c r="REZ269" s="75" t="s">
        <v>226</v>
      </c>
      <c r="RFA269" s="75">
        <v>3252</v>
      </c>
      <c r="RFB269" s="75" t="s">
        <v>226</v>
      </c>
      <c r="RFC269" s="75">
        <v>3252</v>
      </c>
      <c r="RFD269" s="75" t="s">
        <v>226</v>
      </c>
      <c r="RFE269" s="75">
        <v>3252</v>
      </c>
      <c r="RFF269" s="75" t="s">
        <v>226</v>
      </c>
      <c r="RFG269" s="75">
        <v>3252</v>
      </c>
      <c r="RFH269" s="75" t="s">
        <v>226</v>
      </c>
      <c r="RFI269" s="75">
        <v>3252</v>
      </c>
      <c r="RFJ269" s="75" t="s">
        <v>226</v>
      </c>
      <c r="RFK269" s="75">
        <v>3252</v>
      </c>
      <c r="RFL269" s="75" t="s">
        <v>226</v>
      </c>
      <c r="RFM269" s="75">
        <v>3252</v>
      </c>
      <c r="RFN269" s="75" t="s">
        <v>226</v>
      </c>
      <c r="RFO269" s="75">
        <v>3252</v>
      </c>
      <c r="RFP269" s="75" t="s">
        <v>226</v>
      </c>
      <c r="RFQ269" s="75">
        <v>3252</v>
      </c>
      <c r="RFR269" s="75" t="s">
        <v>226</v>
      </c>
      <c r="RFS269" s="75">
        <v>3252</v>
      </c>
      <c r="RFT269" s="75" t="s">
        <v>226</v>
      </c>
      <c r="RFU269" s="75">
        <v>3252</v>
      </c>
      <c r="RFV269" s="75" t="s">
        <v>226</v>
      </c>
      <c r="RFW269" s="75">
        <v>3252</v>
      </c>
      <c r="RFX269" s="75" t="s">
        <v>226</v>
      </c>
      <c r="RFY269" s="75">
        <v>3252</v>
      </c>
      <c r="RFZ269" s="75" t="s">
        <v>226</v>
      </c>
      <c r="RGA269" s="75">
        <v>3252</v>
      </c>
      <c r="RGB269" s="75" t="s">
        <v>226</v>
      </c>
      <c r="RGC269" s="75">
        <v>3252</v>
      </c>
      <c r="RGD269" s="75" t="s">
        <v>226</v>
      </c>
      <c r="RGE269" s="75">
        <v>3252</v>
      </c>
      <c r="RGF269" s="75" t="s">
        <v>226</v>
      </c>
      <c r="RGG269" s="75">
        <v>3252</v>
      </c>
      <c r="RGH269" s="75" t="s">
        <v>226</v>
      </c>
      <c r="RGI269" s="75">
        <v>3252</v>
      </c>
      <c r="RGJ269" s="75" t="s">
        <v>226</v>
      </c>
      <c r="RGK269" s="75">
        <v>3252</v>
      </c>
      <c r="RGL269" s="75" t="s">
        <v>226</v>
      </c>
      <c r="RGM269" s="75">
        <v>3252</v>
      </c>
      <c r="RGN269" s="75" t="s">
        <v>226</v>
      </c>
      <c r="RGO269" s="75">
        <v>3252</v>
      </c>
      <c r="RGP269" s="75" t="s">
        <v>226</v>
      </c>
      <c r="RGQ269" s="75">
        <v>3252</v>
      </c>
      <c r="RGR269" s="75" t="s">
        <v>226</v>
      </c>
      <c r="RGS269" s="75">
        <v>3252</v>
      </c>
      <c r="RGT269" s="75" t="s">
        <v>226</v>
      </c>
      <c r="RGU269" s="75">
        <v>3252</v>
      </c>
      <c r="RGV269" s="75" t="s">
        <v>226</v>
      </c>
      <c r="RGW269" s="75">
        <v>3252</v>
      </c>
      <c r="RGX269" s="75" t="s">
        <v>226</v>
      </c>
      <c r="RGY269" s="75">
        <v>3252</v>
      </c>
      <c r="RGZ269" s="75" t="s">
        <v>226</v>
      </c>
      <c r="RHA269" s="75">
        <v>3252</v>
      </c>
      <c r="RHB269" s="75" t="s">
        <v>226</v>
      </c>
      <c r="RHC269" s="75">
        <v>3252</v>
      </c>
      <c r="RHD269" s="75" t="s">
        <v>226</v>
      </c>
      <c r="RHE269" s="75">
        <v>3252</v>
      </c>
      <c r="RHF269" s="75" t="s">
        <v>226</v>
      </c>
      <c r="RHG269" s="75">
        <v>3252</v>
      </c>
      <c r="RHH269" s="75" t="s">
        <v>226</v>
      </c>
      <c r="RHI269" s="75">
        <v>3252</v>
      </c>
      <c r="RHJ269" s="75" t="s">
        <v>226</v>
      </c>
      <c r="RHK269" s="75">
        <v>3252</v>
      </c>
      <c r="RHL269" s="75" t="s">
        <v>226</v>
      </c>
      <c r="RHM269" s="75">
        <v>3252</v>
      </c>
      <c r="RHN269" s="75" t="s">
        <v>226</v>
      </c>
      <c r="RHO269" s="75">
        <v>3252</v>
      </c>
      <c r="RHP269" s="75" t="s">
        <v>226</v>
      </c>
      <c r="RHQ269" s="75">
        <v>3252</v>
      </c>
      <c r="RHR269" s="75" t="s">
        <v>226</v>
      </c>
      <c r="RHS269" s="75">
        <v>3252</v>
      </c>
      <c r="RHT269" s="75" t="s">
        <v>226</v>
      </c>
      <c r="RHU269" s="75">
        <v>3252</v>
      </c>
      <c r="RHV269" s="75" t="s">
        <v>226</v>
      </c>
      <c r="RHW269" s="75">
        <v>3252</v>
      </c>
      <c r="RHX269" s="75" t="s">
        <v>226</v>
      </c>
      <c r="RHY269" s="75">
        <v>3252</v>
      </c>
      <c r="RHZ269" s="75" t="s">
        <v>226</v>
      </c>
      <c r="RIA269" s="75">
        <v>3252</v>
      </c>
      <c r="RIB269" s="75" t="s">
        <v>226</v>
      </c>
      <c r="RIC269" s="75">
        <v>3252</v>
      </c>
      <c r="RID269" s="75" t="s">
        <v>226</v>
      </c>
      <c r="RIE269" s="75">
        <v>3252</v>
      </c>
      <c r="RIF269" s="75" t="s">
        <v>226</v>
      </c>
      <c r="RIG269" s="75">
        <v>3252</v>
      </c>
      <c r="RIH269" s="75" t="s">
        <v>226</v>
      </c>
      <c r="RII269" s="75">
        <v>3252</v>
      </c>
      <c r="RIJ269" s="75" t="s">
        <v>226</v>
      </c>
      <c r="RIK269" s="75">
        <v>3252</v>
      </c>
      <c r="RIL269" s="75" t="s">
        <v>226</v>
      </c>
      <c r="RIM269" s="75">
        <v>3252</v>
      </c>
      <c r="RIN269" s="75" t="s">
        <v>226</v>
      </c>
      <c r="RIO269" s="75">
        <v>3252</v>
      </c>
      <c r="RIP269" s="75" t="s">
        <v>226</v>
      </c>
      <c r="RIQ269" s="75">
        <v>3252</v>
      </c>
      <c r="RIR269" s="75" t="s">
        <v>226</v>
      </c>
      <c r="RIS269" s="75">
        <v>3252</v>
      </c>
      <c r="RIT269" s="75" t="s">
        <v>226</v>
      </c>
      <c r="RIU269" s="75">
        <v>3252</v>
      </c>
      <c r="RIV269" s="75" t="s">
        <v>226</v>
      </c>
      <c r="RIW269" s="75">
        <v>3252</v>
      </c>
      <c r="RIX269" s="75" t="s">
        <v>226</v>
      </c>
      <c r="RIY269" s="75">
        <v>3252</v>
      </c>
      <c r="RIZ269" s="75" t="s">
        <v>226</v>
      </c>
      <c r="RJA269" s="75">
        <v>3252</v>
      </c>
      <c r="RJB269" s="75" t="s">
        <v>226</v>
      </c>
      <c r="RJC269" s="75">
        <v>3252</v>
      </c>
      <c r="RJD269" s="75" t="s">
        <v>226</v>
      </c>
      <c r="RJE269" s="75">
        <v>3252</v>
      </c>
      <c r="RJF269" s="75" t="s">
        <v>226</v>
      </c>
      <c r="RJG269" s="75">
        <v>3252</v>
      </c>
      <c r="RJH269" s="75" t="s">
        <v>226</v>
      </c>
      <c r="RJI269" s="75">
        <v>3252</v>
      </c>
      <c r="RJJ269" s="75" t="s">
        <v>226</v>
      </c>
      <c r="RJK269" s="75">
        <v>3252</v>
      </c>
      <c r="RJL269" s="75" t="s">
        <v>226</v>
      </c>
      <c r="RJM269" s="75">
        <v>3252</v>
      </c>
      <c r="RJN269" s="75" t="s">
        <v>226</v>
      </c>
      <c r="RJO269" s="75">
        <v>3252</v>
      </c>
      <c r="RJP269" s="75" t="s">
        <v>226</v>
      </c>
      <c r="RJQ269" s="75">
        <v>3252</v>
      </c>
      <c r="RJR269" s="75" t="s">
        <v>226</v>
      </c>
      <c r="RJS269" s="75">
        <v>3252</v>
      </c>
      <c r="RJT269" s="75" t="s">
        <v>226</v>
      </c>
      <c r="RJU269" s="75">
        <v>3252</v>
      </c>
      <c r="RJV269" s="75" t="s">
        <v>226</v>
      </c>
      <c r="RJW269" s="75">
        <v>3252</v>
      </c>
      <c r="RJX269" s="75" t="s">
        <v>226</v>
      </c>
      <c r="RJY269" s="75">
        <v>3252</v>
      </c>
      <c r="RJZ269" s="75" t="s">
        <v>226</v>
      </c>
      <c r="RKA269" s="75">
        <v>3252</v>
      </c>
      <c r="RKB269" s="75" t="s">
        <v>226</v>
      </c>
      <c r="RKC269" s="75">
        <v>3252</v>
      </c>
      <c r="RKD269" s="75" t="s">
        <v>226</v>
      </c>
      <c r="RKE269" s="75">
        <v>3252</v>
      </c>
      <c r="RKF269" s="75" t="s">
        <v>226</v>
      </c>
      <c r="RKG269" s="75">
        <v>3252</v>
      </c>
      <c r="RKH269" s="75" t="s">
        <v>226</v>
      </c>
      <c r="RKI269" s="75">
        <v>3252</v>
      </c>
      <c r="RKJ269" s="75" t="s">
        <v>226</v>
      </c>
      <c r="RKK269" s="75">
        <v>3252</v>
      </c>
      <c r="RKL269" s="75" t="s">
        <v>226</v>
      </c>
      <c r="RKM269" s="75">
        <v>3252</v>
      </c>
      <c r="RKN269" s="75" t="s">
        <v>226</v>
      </c>
      <c r="RKO269" s="75">
        <v>3252</v>
      </c>
      <c r="RKP269" s="75" t="s">
        <v>226</v>
      </c>
      <c r="RKQ269" s="75">
        <v>3252</v>
      </c>
      <c r="RKR269" s="75" t="s">
        <v>226</v>
      </c>
      <c r="RKS269" s="75">
        <v>3252</v>
      </c>
      <c r="RKT269" s="75" t="s">
        <v>226</v>
      </c>
      <c r="RKU269" s="75">
        <v>3252</v>
      </c>
      <c r="RKV269" s="75" t="s">
        <v>226</v>
      </c>
      <c r="RKW269" s="75">
        <v>3252</v>
      </c>
      <c r="RKX269" s="75" t="s">
        <v>226</v>
      </c>
      <c r="RKY269" s="75">
        <v>3252</v>
      </c>
      <c r="RKZ269" s="75" t="s">
        <v>226</v>
      </c>
      <c r="RLA269" s="75">
        <v>3252</v>
      </c>
      <c r="RLB269" s="75" t="s">
        <v>226</v>
      </c>
      <c r="RLC269" s="75">
        <v>3252</v>
      </c>
      <c r="RLD269" s="75" t="s">
        <v>226</v>
      </c>
      <c r="RLE269" s="75">
        <v>3252</v>
      </c>
      <c r="RLF269" s="75" t="s">
        <v>226</v>
      </c>
      <c r="RLG269" s="75">
        <v>3252</v>
      </c>
      <c r="RLH269" s="75" t="s">
        <v>226</v>
      </c>
      <c r="RLI269" s="75">
        <v>3252</v>
      </c>
      <c r="RLJ269" s="75" t="s">
        <v>226</v>
      </c>
      <c r="RLK269" s="75">
        <v>3252</v>
      </c>
      <c r="RLL269" s="75" t="s">
        <v>226</v>
      </c>
      <c r="RLM269" s="75">
        <v>3252</v>
      </c>
      <c r="RLN269" s="75" t="s">
        <v>226</v>
      </c>
      <c r="RLO269" s="75">
        <v>3252</v>
      </c>
      <c r="RLP269" s="75" t="s">
        <v>226</v>
      </c>
      <c r="RLQ269" s="75">
        <v>3252</v>
      </c>
      <c r="RLR269" s="75" t="s">
        <v>226</v>
      </c>
      <c r="RLS269" s="75">
        <v>3252</v>
      </c>
      <c r="RLT269" s="75" t="s">
        <v>226</v>
      </c>
      <c r="RLU269" s="75">
        <v>3252</v>
      </c>
      <c r="RLV269" s="75" t="s">
        <v>226</v>
      </c>
      <c r="RLW269" s="75">
        <v>3252</v>
      </c>
      <c r="RLX269" s="75" t="s">
        <v>226</v>
      </c>
      <c r="RLY269" s="75">
        <v>3252</v>
      </c>
      <c r="RLZ269" s="75" t="s">
        <v>226</v>
      </c>
      <c r="RMA269" s="75">
        <v>3252</v>
      </c>
      <c r="RMB269" s="75" t="s">
        <v>226</v>
      </c>
      <c r="RMC269" s="75">
        <v>3252</v>
      </c>
      <c r="RMD269" s="75" t="s">
        <v>226</v>
      </c>
      <c r="RME269" s="75">
        <v>3252</v>
      </c>
      <c r="RMF269" s="75" t="s">
        <v>226</v>
      </c>
      <c r="RMG269" s="75">
        <v>3252</v>
      </c>
      <c r="RMH269" s="75" t="s">
        <v>226</v>
      </c>
      <c r="RMI269" s="75">
        <v>3252</v>
      </c>
      <c r="RMJ269" s="75" t="s">
        <v>226</v>
      </c>
      <c r="RMK269" s="75">
        <v>3252</v>
      </c>
      <c r="RML269" s="75" t="s">
        <v>226</v>
      </c>
      <c r="RMM269" s="75">
        <v>3252</v>
      </c>
      <c r="RMN269" s="75" t="s">
        <v>226</v>
      </c>
      <c r="RMO269" s="75">
        <v>3252</v>
      </c>
      <c r="RMP269" s="75" t="s">
        <v>226</v>
      </c>
      <c r="RMQ269" s="75">
        <v>3252</v>
      </c>
      <c r="RMR269" s="75" t="s">
        <v>226</v>
      </c>
      <c r="RMS269" s="75">
        <v>3252</v>
      </c>
      <c r="RMT269" s="75" t="s">
        <v>226</v>
      </c>
      <c r="RMU269" s="75">
        <v>3252</v>
      </c>
      <c r="RMV269" s="75" t="s">
        <v>226</v>
      </c>
      <c r="RMW269" s="75">
        <v>3252</v>
      </c>
      <c r="RMX269" s="75" t="s">
        <v>226</v>
      </c>
      <c r="RMY269" s="75">
        <v>3252</v>
      </c>
      <c r="RMZ269" s="75" t="s">
        <v>226</v>
      </c>
      <c r="RNA269" s="75">
        <v>3252</v>
      </c>
      <c r="RNB269" s="75" t="s">
        <v>226</v>
      </c>
      <c r="RNC269" s="75">
        <v>3252</v>
      </c>
      <c r="RND269" s="75" t="s">
        <v>226</v>
      </c>
      <c r="RNE269" s="75">
        <v>3252</v>
      </c>
      <c r="RNF269" s="75" t="s">
        <v>226</v>
      </c>
      <c r="RNG269" s="75">
        <v>3252</v>
      </c>
      <c r="RNH269" s="75" t="s">
        <v>226</v>
      </c>
      <c r="RNI269" s="75">
        <v>3252</v>
      </c>
      <c r="RNJ269" s="75" t="s">
        <v>226</v>
      </c>
      <c r="RNK269" s="75">
        <v>3252</v>
      </c>
      <c r="RNL269" s="75" t="s">
        <v>226</v>
      </c>
      <c r="RNM269" s="75">
        <v>3252</v>
      </c>
      <c r="RNN269" s="75" t="s">
        <v>226</v>
      </c>
      <c r="RNO269" s="75">
        <v>3252</v>
      </c>
      <c r="RNP269" s="75" t="s">
        <v>226</v>
      </c>
      <c r="RNQ269" s="75">
        <v>3252</v>
      </c>
      <c r="RNR269" s="75" t="s">
        <v>226</v>
      </c>
      <c r="RNS269" s="75">
        <v>3252</v>
      </c>
      <c r="RNT269" s="75" t="s">
        <v>226</v>
      </c>
      <c r="RNU269" s="75">
        <v>3252</v>
      </c>
      <c r="RNV269" s="75" t="s">
        <v>226</v>
      </c>
      <c r="RNW269" s="75">
        <v>3252</v>
      </c>
      <c r="RNX269" s="75" t="s">
        <v>226</v>
      </c>
      <c r="RNY269" s="75">
        <v>3252</v>
      </c>
      <c r="RNZ269" s="75" t="s">
        <v>226</v>
      </c>
      <c r="ROA269" s="75">
        <v>3252</v>
      </c>
      <c r="ROB269" s="75" t="s">
        <v>226</v>
      </c>
      <c r="ROC269" s="75">
        <v>3252</v>
      </c>
      <c r="ROD269" s="75" t="s">
        <v>226</v>
      </c>
      <c r="ROE269" s="75">
        <v>3252</v>
      </c>
      <c r="ROF269" s="75" t="s">
        <v>226</v>
      </c>
      <c r="ROG269" s="75">
        <v>3252</v>
      </c>
      <c r="ROH269" s="75" t="s">
        <v>226</v>
      </c>
      <c r="ROI269" s="75">
        <v>3252</v>
      </c>
      <c r="ROJ269" s="75" t="s">
        <v>226</v>
      </c>
      <c r="ROK269" s="75">
        <v>3252</v>
      </c>
      <c r="ROL269" s="75" t="s">
        <v>226</v>
      </c>
      <c r="ROM269" s="75">
        <v>3252</v>
      </c>
      <c r="RON269" s="75" t="s">
        <v>226</v>
      </c>
      <c r="ROO269" s="75">
        <v>3252</v>
      </c>
      <c r="ROP269" s="75" t="s">
        <v>226</v>
      </c>
      <c r="ROQ269" s="75">
        <v>3252</v>
      </c>
      <c r="ROR269" s="75" t="s">
        <v>226</v>
      </c>
      <c r="ROS269" s="75">
        <v>3252</v>
      </c>
      <c r="ROT269" s="75" t="s">
        <v>226</v>
      </c>
      <c r="ROU269" s="75">
        <v>3252</v>
      </c>
      <c r="ROV269" s="75" t="s">
        <v>226</v>
      </c>
      <c r="ROW269" s="75">
        <v>3252</v>
      </c>
      <c r="ROX269" s="75" t="s">
        <v>226</v>
      </c>
      <c r="ROY269" s="75">
        <v>3252</v>
      </c>
      <c r="ROZ269" s="75" t="s">
        <v>226</v>
      </c>
      <c r="RPA269" s="75">
        <v>3252</v>
      </c>
      <c r="RPB269" s="75" t="s">
        <v>226</v>
      </c>
      <c r="RPC269" s="75">
        <v>3252</v>
      </c>
      <c r="RPD269" s="75" t="s">
        <v>226</v>
      </c>
      <c r="RPE269" s="75">
        <v>3252</v>
      </c>
      <c r="RPF269" s="75" t="s">
        <v>226</v>
      </c>
      <c r="RPG269" s="75">
        <v>3252</v>
      </c>
      <c r="RPH269" s="75" t="s">
        <v>226</v>
      </c>
      <c r="RPI269" s="75">
        <v>3252</v>
      </c>
      <c r="RPJ269" s="75" t="s">
        <v>226</v>
      </c>
      <c r="RPK269" s="75">
        <v>3252</v>
      </c>
      <c r="RPL269" s="75" t="s">
        <v>226</v>
      </c>
      <c r="RPM269" s="75">
        <v>3252</v>
      </c>
      <c r="RPN269" s="75" t="s">
        <v>226</v>
      </c>
      <c r="RPO269" s="75">
        <v>3252</v>
      </c>
      <c r="RPP269" s="75" t="s">
        <v>226</v>
      </c>
      <c r="RPQ269" s="75">
        <v>3252</v>
      </c>
      <c r="RPR269" s="75" t="s">
        <v>226</v>
      </c>
      <c r="RPS269" s="75">
        <v>3252</v>
      </c>
      <c r="RPT269" s="75" t="s">
        <v>226</v>
      </c>
      <c r="RPU269" s="75">
        <v>3252</v>
      </c>
      <c r="RPV269" s="75" t="s">
        <v>226</v>
      </c>
      <c r="RPW269" s="75">
        <v>3252</v>
      </c>
      <c r="RPX269" s="75" t="s">
        <v>226</v>
      </c>
      <c r="RPY269" s="75">
        <v>3252</v>
      </c>
      <c r="RPZ269" s="75" t="s">
        <v>226</v>
      </c>
      <c r="RQA269" s="75">
        <v>3252</v>
      </c>
      <c r="RQB269" s="75" t="s">
        <v>226</v>
      </c>
      <c r="RQC269" s="75">
        <v>3252</v>
      </c>
      <c r="RQD269" s="75" t="s">
        <v>226</v>
      </c>
      <c r="RQE269" s="75">
        <v>3252</v>
      </c>
      <c r="RQF269" s="75" t="s">
        <v>226</v>
      </c>
      <c r="RQG269" s="75">
        <v>3252</v>
      </c>
      <c r="RQH269" s="75" t="s">
        <v>226</v>
      </c>
      <c r="RQI269" s="75">
        <v>3252</v>
      </c>
      <c r="RQJ269" s="75" t="s">
        <v>226</v>
      </c>
      <c r="RQK269" s="75">
        <v>3252</v>
      </c>
      <c r="RQL269" s="75" t="s">
        <v>226</v>
      </c>
      <c r="RQM269" s="75">
        <v>3252</v>
      </c>
      <c r="RQN269" s="75" t="s">
        <v>226</v>
      </c>
      <c r="RQO269" s="75">
        <v>3252</v>
      </c>
      <c r="RQP269" s="75" t="s">
        <v>226</v>
      </c>
      <c r="RQQ269" s="75">
        <v>3252</v>
      </c>
      <c r="RQR269" s="75" t="s">
        <v>226</v>
      </c>
      <c r="RQS269" s="75">
        <v>3252</v>
      </c>
      <c r="RQT269" s="75" t="s">
        <v>226</v>
      </c>
      <c r="RQU269" s="75">
        <v>3252</v>
      </c>
      <c r="RQV269" s="75" t="s">
        <v>226</v>
      </c>
      <c r="RQW269" s="75">
        <v>3252</v>
      </c>
      <c r="RQX269" s="75" t="s">
        <v>226</v>
      </c>
      <c r="RQY269" s="75">
        <v>3252</v>
      </c>
      <c r="RQZ269" s="75" t="s">
        <v>226</v>
      </c>
      <c r="RRA269" s="75">
        <v>3252</v>
      </c>
      <c r="RRB269" s="75" t="s">
        <v>226</v>
      </c>
      <c r="RRC269" s="75">
        <v>3252</v>
      </c>
      <c r="RRD269" s="75" t="s">
        <v>226</v>
      </c>
      <c r="RRE269" s="75">
        <v>3252</v>
      </c>
      <c r="RRF269" s="75" t="s">
        <v>226</v>
      </c>
      <c r="RRG269" s="75">
        <v>3252</v>
      </c>
      <c r="RRH269" s="75" t="s">
        <v>226</v>
      </c>
      <c r="RRI269" s="75">
        <v>3252</v>
      </c>
      <c r="RRJ269" s="75" t="s">
        <v>226</v>
      </c>
      <c r="RRK269" s="75">
        <v>3252</v>
      </c>
      <c r="RRL269" s="75" t="s">
        <v>226</v>
      </c>
      <c r="RRM269" s="75">
        <v>3252</v>
      </c>
      <c r="RRN269" s="75" t="s">
        <v>226</v>
      </c>
      <c r="RRO269" s="75">
        <v>3252</v>
      </c>
      <c r="RRP269" s="75" t="s">
        <v>226</v>
      </c>
      <c r="RRQ269" s="75">
        <v>3252</v>
      </c>
      <c r="RRR269" s="75" t="s">
        <v>226</v>
      </c>
      <c r="RRS269" s="75">
        <v>3252</v>
      </c>
      <c r="RRT269" s="75" t="s">
        <v>226</v>
      </c>
      <c r="RRU269" s="75">
        <v>3252</v>
      </c>
      <c r="RRV269" s="75" t="s">
        <v>226</v>
      </c>
      <c r="RRW269" s="75">
        <v>3252</v>
      </c>
      <c r="RRX269" s="75" t="s">
        <v>226</v>
      </c>
      <c r="RRY269" s="75">
        <v>3252</v>
      </c>
      <c r="RRZ269" s="75" t="s">
        <v>226</v>
      </c>
      <c r="RSA269" s="75">
        <v>3252</v>
      </c>
      <c r="RSB269" s="75" t="s">
        <v>226</v>
      </c>
      <c r="RSC269" s="75">
        <v>3252</v>
      </c>
      <c r="RSD269" s="75" t="s">
        <v>226</v>
      </c>
      <c r="RSE269" s="75">
        <v>3252</v>
      </c>
      <c r="RSF269" s="75" t="s">
        <v>226</v>
      </c>
      <c r="RSG269" s="75">
        <v>3252</v>
      </c>
      <c r="RSH269" s="75" t="s">
        <v>226</v>
      </c>
      <c r="RSI269" s="75">
        <v>3252</v>
      </c>
      <c r="RSJ269" s="75" t="s">
        <v>226</v>
      </c>
      <c r="RSK269" s="75">
        <v>3252</v>
      </c>
      <c r="RSL269" s="75" t="s">
        <v>226</v>
      </c>
      <c r="RSM269" s="75">
        <v>3252</v>
      </c>
      <c r="RSN269" s="75" t="s">
        <v>226</v>
      </c>
      <c r="RSO269" s="75">
        <v>3252</v>
      </c>
      <c r="RSP269" s="75" t="s">
        <v>226</v>
      </c>
      <c r="RSQ269" s="75">
        <v>3252</v>
      </c>
      <c r="RSR269" s="75" t="s">
        <v>226</v>
      </c>
      <c r="RSS269" s="75">
        <v>3252</v>
      </c>
      <c r="RST269" s="75" t="s">
        <v>226</v>
      </c>
      <c r="RSU269" s="75">
        <v>3252</v>
      </c>
      <c r="RSV269" s="75" t="s">
        <v>226</v>
      </c>
      <c r="RSW269" s="75">
        <v>3252</v>
      </c>
      <c r="RSX269" s="75" t="s">
        <v>226</v>
      </c>
      <c r="RSY269" s="75">
        <v>3252</v>
      </c>
      <c r="RSZ269" s="75" t="s">
        <v>226</v>
      </c>
      <c r="RTA269" s="75">
        <v>3252</v>
      </c>
      <c r="RTB269" s="75" t="s">
        <v>226</v>
      </c>
      <c r="RTC269" s="75">
        <v>3252</v>
      </c>
      <c r="RTD269" s="75" t="s">
        <v>226</v>
      </c>
      <c r="RTE269" s="75">
        <v>3252</v>
      </c>
      <c r="RTF269" s="75" t="s">
        <v>226</v>
      </c>
      <c r="RTG269" s="75">
        <v>3252</v>
      </c>
      <c r="RTH269" s="75" t="s">
        <v>226</v>
      </c>
      <c r="RTI269" s="75">
        <v>3252</v>
      </c>
      <c r="RTJ269" s="75" t="s">
        <v>226</v>
      </c>
      <c r="RTK269" s="75">
        <v>3252</v>
      </c>
      <c r="RTL269" s="75" t="s">
        <v>226</v>
      </c>
      <c r="RTM269" s="75">
        <v>3252</v>
      </c>
      <c r="RTN269" s="75" t="s">
        <v>226</v>
      </c>
      <c r="RTO269" s="75">
        <v>3252</v>
      </c>
      <c r="RTP269" s="75" t="s">
        <v>226</v>
      </c>
      <c r="RTQ269" s="75">
        <v>3252</v>
      </c>
      <c r="RTR269" s="75" t="s">
        <v>226</v>
      </c>
      <c r="RTS269" s="75">
        <v>3252</v>
      </c>
      <c r="RTT269" s="75" t="s">
        <v>226</v>
      </c>
      <c r="RTU269" s="75">
        <v>3252</v>
      </c>
      <c r="RTV269" s="75" t="s">
        <v>226</v>
      </c>
      <c r="RTW269" s="75">
        <v>3252</v>
      </c>
      <c r="RTX269" s="75" t="s">
        <v>226</v>
      </c>
      <c r="RTY269" s="75">
        <v>3252</v>
      </c>
      <c r="RTZ269" s="75" t="s">
        <v>226</v>
      </c>
      <c r="RUA269" s="75">
        <v>3252</v>
      </c>
      <c r="RUB269" s="75" t="s">
        <v>226</v>
      </c>
      <c r="RUC269" s="75">
        <v>3252</v>
      </c>
      <c r="RUD269" s="75" t="s">
        <v>226</v>
      </c>
      <c r="RUE269" s="75">
        <v>3252</v>
      </c>
      <c r="RUF269" s="75" t="s">
        <v>226</v>
      </c>
      <c r="RUG269" s="75">
        <v>3252</v>
      </c>
      <c r="RUH269" s="75" t="s">
        <v>226</v>
      </c>
      <c r="RUI269" s="75">
        <v>3252</v>
      </c>
      <c r="RUJ269" s="75" t="s">
        <v>226</v>
      </c>
      <c r="RUK269" s="75">
        <v>3252</v>
      </c>
      <c r="RUL269" s="75" t="s">
        <v>226</v>
      </c>
      <c r="RUM269" s="75">
        <v>3252</v>
      </c>
      <c r="RUN269" s="75" t="s">
        <v>226</v>
      </c>
      <c r="RUO269" s="75">
        <v>3252</v>
      </c>
      <c r="RUP269" s="75" t="s">
        <v>226</v>
      </c>
      <c r="RUQ269" s="75">
        <v>3252</v>
      </c>
      <c r="RUR269" s="75" t="s">
        <v>226</v>
      </c>
      <c r="RUS269" s="75">
        <v>3252</v>
      </c>
      <c r="RUT269" s="75" t="s">
        <v>226</v>
      </c>
      <c r="RUU269" s="75">
        <v>3252</v>
      </c>
      <c r="RUV269" s="75" t="s">
        <v>226</v>
      </c>
      <c r="RUW269" s="75">
        <v>3252</v>
      </c>
      <c r="RUX269" s="75" t="s">
        <v>226</v>
      </c>
      <c r="RUY269" s="75">
        <v>3252</v>
      </c>
      <c r="RUZ269" s="75" t="s">
        <v>226</v>
      </c>
      <c r="RVA269" s="75">
        <v>3252</v>
      </c>
      <c r="RVB269" s="75" t="s">
        <v>226</v>
      </c>
      <c r="RVC269" s="75">
        <v>3252</v>
      </c>
      <c r="RVD269" s="75" t="s">
        <v>226</v>
      </c>
      <c r="RVE269" s="75">
        <v>3252</v>
      </c>
      <c r="RVF269" s="75" t="s">
        <v>226</v>
      </c>
      <c r="RVG269" s="75">
        <v>3252</v>
      </c>
      <c r="RVH269" s="75" t="s">
        <v>226</v>
      </c>
      <c r="RVI269" s="75">
        <v>3252</v>
      </c>
      <c r="RVJ269" s="75" t="s">
        <v>226</v>
      </c>
      <c r="RVK269" s="75">
        <v>3252</v>
      </c>
      <c r="RVL269" s="75" t="s">
        <v>226</v>
      </c>
      <c r="RVM269" s="75">
        <v>3252</v>
      </c>
      <c r="RVN269" s="75" t="s">
        <v>226</v>
      </c>
      <c r="RVO269" s="75">
        <v>3252</v>
      </c>
      <c r="RVP269" s="75" t="s">
        <v>226</v>
      </c>
      <c r="RVQ269" s="75">
        <v>3252</v>
      </c>
      <c r="RVR269" s="75" t="s">
        <v>226</v>
      </c>
      <c r="RVS269" s="75">
        <v>3252</v>
      </c>
      <c r="RVT269" s="75" t="s">
        <v>226</v>
      </c>
      <c r="RVU269" s="75">
        <v>3252</v>
      </c>
      <c r="RVV269" s="75" t="s">
        <v>226</v>
      </c>
      <c r="RVW269" s="75">
        <v>3252</v>
      </c>
      <c r="RVX269" s="75" t="s">
        <v>226</v>
      </c>
      <c r="RVY269" s="75">
        <v>3252</v>
      </c>
      <c r="RVZ269" s="75" t="s">
        <v>226</v>
      </c>
      <c r="RWA269" s="75">
        <v>3252</v>
      </c>
      <c r="RWB269" s="75" t="s">
        <v>226</v>
      </c>
      <c r="RWC269" s="75">
        <v>3252</v>
      </c>
      <c r="RWD269" s="75" t="s">
        <v>226</v>
      </c>
      <c r="RWE269" s="75">
        <v>3252</v>
      </c>
      <c r="RWF269" s="75" t="s">
        <v>226</v>
      </c>
      <c r="RWG269" s="75">
        <v>3252</v>
      </c>
      <c r="RWH269" s="75" t="s">
        <v>226</v>
      </c>
      <c r="RWI269" s="75">
        <v>3252</v>
      </c>
      <c r="RWJ269" s="75" t="s">
        <v>226</v>
      </c>
      <c r="RWK269" s="75">
        <v>3252</v>
      </c>
      <c r="RWL269" s="75" t="s">
        <v>226</v>
      </c>
      <c r="RWM269" s="75">
        <v>3252</v>
      </c>
      <c r="RWN269" s="75" t="s">
        <v>226</v>
      </c>
      <c r="RWO269" s="75">
        <v>3252</v>
      </c>
      <c r="RWP269" s="75" t="s">
        <v>226</v>
      </c>
      <c r="RWQ269" s="75">
        <v>3252</v>
      </c>
      <c r="RWR269" s="75" t="s">
        <v>226</v>
      </c>
      <c r="RWS269" s="75">
        <v>3252</v>
      </c>
      <c r="RWT269" s="75" t="s">
        <v>226</v>
      </c>
      <c r="RWU269" s="75">
        <v>3252</v>
      </c>
      <c r="RWV269" s="75" t="s">
        <v>226</v>
      </c>
      <c r="RWW269" s="75">
        <v>3252</v>
      </c>
      <c r="RWX269" s="75" t="s">
        <v>226</v>
      </c>
      <c r="RWY269" s="75">
        <v>3252</v>
      </c>
      <c r="RWZ269" s="75" t="s">
        <v>226</v>
      </c>
      <c r="RXA269" s="75">
        <v>3252</v>
      </c>
      <c r="RXB269" s="75" t="s">
        <v>226</v>
      </c>
      <c r="RXC269" s="75">
        <v>3252</v>
      </c>
      <c r="RXD269" s="75" t="s">
        <v>226</v>
      </c>
      <c r="RXE269" s="75">
        <v>3252</v>
      </c>
      <c r="RXF269" s="75" t="s">
        <v>226</v>
      </c>
      <c r="RXG269" s="75">
        <v>3252</v>
      </c>
      <c r="RXH269" s="75" t="s">
        <v>226</v>
      </c>
      <c r="RXI269" s="75">
        <v>3252</v>
      </c>
      <c r="RXJ269" s="75" t="s">
        <v>226</v>
      </c>
      <c r="RXK269" s="75">
        <v>3252</v>
      </c>
      <c r="RXL269" s="75" t="s">
        <v>226</v>
      </c>
      <c r="RXM269" s="75">
        <v>3252</v>
      </c>
      <c r="RXN269" s="75" t="s">
        <v>226</v>
      </c>
      <c r="RXO269" s="75">
        <v>3252</v>
      </c>
      <c r="RXP269" s="75" t="s">
        <v>226</v>
      </c>
      <c r="RXQ269" s="75">
        <v>3252</v>
      </c>
      <c r="RXR269" s="75" t="s">
        <v>226</v>
      </c>
      <c r="RXS269" s="75">
        <v>3252</v>
      </c>
      <c r="RXT269" s="75" t="s">
        <v>226</v>
      </c>
      <c r="RXU269" s="75">
        <v>3252</v>
      </c>
      <c r="RXV269" s="75" t="s">
        <v>226</v>
      </c>
      <c r="RXW269" s="75">
        <v>3252</v>
      </c>
      <c r="RXX269" s="75" t="s">
        <v>226</v>
      </c>
      <c r="RXY269" s="75">
        <v>3252</v>
      </c>
      <c r="RXZ269" s="75" t="s">
        <v>226</v>
      </c>
      <c r="RYA269" s="75">
        <v>3252</v>
      </c>
      <c r="RYB269" s="75" t="s">
        <v>226</v>
      </c>
      <c r="RYC269" s="75">
        <v>3252</v>
      </c>
      <c r="RYD269" s="75" t="s">
        <v>226</v>
      </c>
      <c r="RYE269" s="75">
        <v>3252</v>
      </c>
      <c r="RYF269" s="75" t="s">
        <v>226</v>
      </c>
      <c r="RYG269" s="75">
        <v>3252</v>
      </c>
      <c r="RYH269" s="75" t="s">
        <v>226</v>
      </c>
      <c r="RYI269" s="75">
        <v>3252</v>
      </c>
      <c r="RYJ269" s="75" t="s">
        <v>226</v>
      </c>
      <c r="RYK269" s="75">
        <v>3252</v>
      </c>
      <c r="RYL269" s="75" t="s">
        <v>226</v>
      </c>
      <c r="RYM269" s="75">
        <v>3252</v>
      </c>
      <c r="RYN269" s="75" t="s">
        <v>226</v>
      </c>
      <c r="RYO269" s="75">
        <v>3252</v>
      </c>
      <c r="RYP269" s="75" t="s">
        <v>226</v>
      </c>
      <c r="RYQ269" s="75">
        <v>3252</v>
      </c>
      <c r="RYR269" s="75" t="s">
        <v>226</v>
      </c>
      <c r="RYS269" s="75">
        <v>3252</v>
      </c>
      <c r="RYT269" s="75" t="s">
        <v>226</v>
      </c>
      <c r="RYU269" s="75">
        <v>3252</v>
      </c>
      <c r="RYV269" s="75" t="s">
        <v>226</v>
      </c>
      <c r="RYW269" s="75">
        <v>3252</v>
      </c>
      <c r="RYX269" s="75" t="s">
        <v>226</v>
      </c>
      <c r="RYY269" s="75">
        <v>3252</v>
      </c>
      <c r="RYZ269" s="75" t="s">
        <v>226</v>
      </c>
      <c r="RZA269" s="75">
        <v>3252</v>
      </c>
      <c r="RZB269" s="75" t="s">
        <v>226</v>
      </c>
      <c r="RZC269" s="75">
        <v>3252</v>
      </c>
      <c r="RZD269" s="75" t="s">
        <v>226</v>
      </c>
      <c r="RZE269" s="75">
        <v>3252</v>
      </c>
      <c r="RZF269" s="75" t="s">
        <v>226</v>
      </c>
      <c r="RZG269" s="75">
        <v>3252</v>
      </c>
      <c r="RZH269" s="75" t="s">
        <v>226</v>
      </c>
      <c r="RZI269" s="75">
        <v>3252</v>
      </c>
      <c r="RZJ269" s="75" t="s">
        <v>226</v>
      </c>
      <c r="RZK269" s="75">
        <v>3252</v>
      </c>
      <c r="RZL269" s="75" t="s">
        <v>226</v>
      </c>
      <c r="RZM269" s="75">
        <v>3252</v>
      </c>
      <c r="RZN269" s="75" t="s">
        <v>226</v>
      </c>
      <c r="RZO269" s="75">
        <v>3252</v>
      </c>
      <c r="RZP269" s="75" t="s">
        <v>226</v>
      </c>
      <c r="RZQ269" s="75">
        <v>3252</v>
      </c>
      <c r="RZR269" s="75" t="s">
        <v>226</v>
      </c>
      <c r="RZS269" s="75">
        <v>3252</v>
      </c>
      <c r="RZT269" s="75" t="s">
        <v>226</v>
      </c>
      <c r="RZU269" s="75">
        <v>3252</v>
      </c>
      <c r="RZV269" s="75" t="s">
        <v>226</v>
      </c>
      <c r="RZW269" s="75">
        <v>3252</v>
      </c>
      <c r="RZX269" s="75" t="s">
        <v>226</v>
      </c>
      <c r="RZY269" s="75">
        <v>3252</v>
      </c>
      <c r="RZZ269" s="75" t="s">
        <v>226</v>
      </c>
      <c r="SAA269" s="75">
        <v>3252</v>
      </c>
      <c r="SAB269" s="75" t="s">
        <v>226</v>
      </c>
      <c r="SAC269" s="75">
        <v>3252</v>
      </c>
      <c r="SAD269" s="75" t="s">
        <v>226</v>
      </c>
      <c r="SAE269" s="75">
        <v>3252</v>
      </c>
      <c r="SAF269" s="75" t="s">
        <v>226</v>
      </c>
      <c r="SAG269" s="75">
        <v>3252</v>
      </c>
      <c r="SAH269" s="75" t="s">
        <v>226</v>
      </c>
      <c r="SAI269" s="75">
        <v>3252</v>
      </c>
      <c r="SAJ269" s="75" t="s">
        <v>226</v>
      </c>
      <c r="SAK269" s="75">
        <v>3252</v>
      </c>
      <c r="SAL269" s="75" t="s">
        <v>226</v>
      </c>
      <c r="SAM269" s="75">
        <v>3252</v>
      </c>
      <c r="SAN269" s="75" t="s">
        <v>226</v>
      </c>
      <c r="SAO269" s="75">
        <v>3252</v>
      </c>
      <c r="SAP269" s="75" t="s">
        <v>226</v>
      </c>
      <c r="SAQ269" s="75">
        <v>3252</v>
      </c>
      <c r="SAR269" s="75" t="s">
        <v>226</v>
      </c>
      <c r="SAS269" s="75">
        <v>3252</v>
      </c>
      <c r="SAT269" s="75" t="s">
        <v>226</v>
      </c>
      <c r="SAU269" s="75">
        <v>3252</v>
      </c>
      <c r="SAV269" s="75" t="s">
        <v>226</v>
      </c>
      <c r="SAW269" s="75">
        <v>3252</v>
      </c>
      <c r="SAX269" s="75" t="s">
        <v>226</v>
      </c>
      <c r="SAY269" s="75">
        <v>3252</v>
      </c>
      <c r="SAZ269" s="75" t="s">
        <v>226</v>
      </c>
      <c r="SBA269" s="75">
        <v>3252</v>
      </c>
      <c r="SBB269" s="75" t="s">
        <v>226</v>
      </c>
      <c r="SBC269" s="75">
        <v>3252</v>
      </c>
      <c r="SBD269" s="75" t="s">
        <v>226</v>
      </c>
      <c r="SBE269" s="75">
        <v>3252</v>
      </c>
      <c r="SBF269" s="75" t="s">
        <v>226</v>
      </c>
      <c r="SBG269" s="75">
        <v>3252</v>
      </c>
      <c r="SBH269" s="75" t="s">
        <v>226</v>
      </c>
      <c r="SBI269" s="75">
        <v>3252</v>
      </c>
      <c r="SBJ269" s="75" t="s">
        <v>226</v>
      </c>
      <c r="SBK269" s="75">
        <v>3252</v>
      </c>
      <c r="SBL269" s="75" t="s">
        <v>226</v>
      </c>
      <c r="SBM269" s="75">
        <v>3252</v>
      </c>
      <c r="SBN269" s="75" t="s">
        <v>226</v>
      </c>
      <c r="SBO269" s="75">
        <v>3252</v>
      </c>
      <c r="SBP269" s="75" t="s">
        <v>226</v>
      </c>
      <c r="SBQ269" s="75">
        <v>3252</v>
      </c>
      <c r="SBR269" s="75" t="s">
        <v>226</v>
      </c>
      <c r="SBS269" s="75">
        <v>3252</v>
      </c>
      <c r="SBT269" s="75" t="s">
        <v>226</v>
      </c>
      <c r="SBU269" s="75">
        <v>3252</v>
      </c>
      <c r="SBV269" s="75" t="s">
        <v>226</v>
      </c>
      <c r="SBW269" s="75">
        <v>3252</v>
      </c>
      <c r="SBX269" s="75" t="s">
        <v>226</v>
      </c>
      <c r="SBY269" s="75">
        <v>3252</v>
      </c>
      <c r="SBZ269" s="75" t="s">
        <v>226</v>
      </c>
      <c r="SCA269" s="75">
        <v>3252</v>
      </c>
      <c r="SCB269" s="75" t="s">
        <v>226</v>
      </c>
      <c r="SCC269" s="75">
        <v>3252</v>
      </c>
      <c r="SCD269" s="75" t="s">
        <v>226</v>
      </c>
      <c r="SCE269" s="75">
        <v>3252</v>
      </c>
      <c r="SCF269" s="75" t="s">
        <v>226</v>
      </c>
      <c r="SCG269" s="75">
        <v>3252</v>
      </c>
      <c r="SCH269" s="75" t="s">
        <v>226</v>
      </c>
      <c r="SCI269" s="75">
        <v>3252</v>
      </c>
      <c r="SCJ269" s="75" t="s">
        <v>226</v>
      </c>
      <c r="SCK269" s="75">
        <v>3252</v>
      </c>
      <c r="SCL269" s="75" t="s">
        <v>226</v>
      </c>
      <c r="SCM269" s="75">
        <v>3252</v>
      </c>
      <c r="SCN269" s="75" t="s">
        <v>226</v>
      </c>
      <c r="SCO269" s="75">
        <v>3252</v>
      </c>
      <c r="SCP269" s="75" t="s">
        <v>226</v>
      </c>
      <c r="SCQ269" s="75">
        <v>3252</v>
      </c>
      <c r="SCR269" s="75" t="s">
        <v>226</v>
      </c>
      <c r="SCS269" s="75">
        <v>3252</v>
      </c>
      <c r="SCT269" s="75" t="s">
        <v>226</v>
      </c>
      <c r="SCU269" s="75">
        <v>3252</v>
      </c>
      <c r="SCV269" s="75" t="s">
        <v>226</v>
      </c>
      <c r="SCW269" s="75">
        <v>3252</v>
      </c>
      <c r="SCX269" s="75" t="s">
        <v>226</v>
      </c>
      <c r="SCY269" s="75">
        <v>3252</v>
      </c>
      <c r="SCZ269" s="75" t="s">
        <v>226</v>
      </c>
      <c r="SDA269" s="75">
        <v>3252</v>
      </c>
      <c r="SDB269" s="75" t="s">
        <v>226</v>
      </c>
      <c r="SDC269" s="75">
        <v>3252</v>
      </c>
      <c r="SDD269" s="75" t="s">
        <v>226</v>
      </c>
      <c r="SDE269" s="75">
        <v>3252</v>
      </c>
      <c r="SDF269" s="75" t="s">
        <v>226</v>
      </c>
      <c r="SDG269" s="75">
        <v>3252</v>
      </c>
      <c r="SDH269" s="75" t="s">
        <v>226</v>
      </c>
      <c r="SDI269" s="75">
        <v>3252</v>
      </c>
      <c r="SDJ269" s="75" t="s">
        <v>226</v>
      </c>
      <c r="SDK269" s="75">
        <v>3252</v>
      </c>
      <c r="SDL269" s="75" t="s">
        <v>226</v>
      </c>
      <c r="SDM269" s="75">
        <v>3252</v>
      </c>
      <c r="SDN269" s="75" t="s">
        <v>226</v>
      </c>
      <c r="SDO269" s="75">
        <v>3252</v>
      </c>
      <c r="SDP269" s="75" t="s">
        <v>226</v>
      </c>
      <c r="SDQ269" s="75">
        <v>3252</v>
      </c>
      <c r="SDR269" s="75" t="s">
        <v>226</v>
      </c>
      <c r="SDS269" s="75">
        <v>3252</v>
      </c>
      <c r="SDT269" s="75" t="s">
        <v>226</v>
      </c>
      <c r="SDU269" s="75">
        <v>3252</v>
      </c>
      <c r="SDV269" s="75" t="s">
        <v>226</v>
      </c>
      <c r="SDW269" s="75">
        <v>3252</v>
      </c>
      <c r="SDX269" s="75" t="s">
        <v>226</v>
      </c>
      <c r="SDY269" s="75">
        <v>3252</v>
      </c>
      <c r="SDZ269" s="75" t="s">
        <v>226</v>
      </c>
      <c r="SEA269" s="75">
        <v>3252</v>
      </c>
      <c r="SEB269" s="75" t="s">
        <v>226</v>
      </c>
      <c r="SEC269" s="75">
        <v>3252</v>
      </c>
      <c r="SED269" s="75" t="s">
        <v>226</v>
      </c>
      <c r="SEE269" s="75">
        <v>3252</v>
      </c>
      <c r="SEF269" s="75" t="s">
        <v>226</v>
      </c>
      <c r="SEG269" s="75">
        <v>3252</v>
      </c>
      <c r="SEH269" s="75" t="s">
        <v>226</v>
      </c>
      <c r="SEI269" s="75">
        <v>3252</v>
      </c>
      <c r="SEJ269" s="75" t="s">
        <v>226</v>
      </c>
      <c r="SEK269" s="75">
        <v>3252</v>
      </c>
      <c r="SEL269" s="75" t="s">
        <v>226</v>
      </c>
      <c r="SEM269" s="75">
        <v>3252</v>
      </c>
      <c r="SEN269" s="75" t="s">
        <v>226</v>
      </c>
      <c r="SEO269" s="75">
        <v>3252</v>
      </c>
      <c r="SEP269" s="75" t="s">
        <v>226</v>
      </c>
      <c r="SEQ269" s="75">
        <v>3252</v>
      </c>
      <c r="SER269" s="75" t="s">
        <v>226</v>
      </c>
      <c r="SES269" s="75">
        <v>3252</v>
      </c>
      <c r="SET269" s="75" t="s">
        <v>226</v>
      </c>
      <c r="SEU269" s="75">
        <v>3252</v>
      </c>
      <c r="SEV269" s="75" t="s">
        <v>226</v>
      </c>
      <c r="SEW269" s="75">
        <v>3252</v>
      </c>
      <c r="SEX269" s="75" t="s">
        <v>226</v>
      </c>
      <c r="SEY269" s="75">
        <v>3252</v>
      </c>
      <c r="SEZ269" s="75" t="s">
        <v>226</v>
      </c>
      <c r="SFA269" s="75">
        <v>3252</v>
      </c>
      <c r="SFB269" s="75" t="s">
        <v>226</v>
      </c>
      <c r="SFC269" s="75">
        <v>3252</v>
      </c>
      <c r="SFD269" s="75" t="s">
        <v>226</v>
      </c>
      <c r="SFE269" s="75">
        <v>3252</v>
      </c>
      <c r="SFF269" s="75" t="s">
        <v>226</v>
      </c>
      <c r="SFG269" s="75">
        <v>3252</v>
      </c>
      <c r="SFH269" s="75" t="s">
        <v>226</v>
      </c>
      <c r="SFI269" s="75">
        <v>3252</v>
      </c>
      <c r="SFJ269" s="75" t="s">
        <v>226</v>
      </c>
      <c r="SFK269" s="75">
        <v>3252</v>
      </c>
      <c r="SFL269" s="75" t="s">
        <v>226</v>
      </c>
      <c r="SFM269" s="75">
        <v>3252</v>
      </c>
      <c r="SFN269" s="75" t="s">
        <v>226</v>
      </c>
      <c r="SFO269" s="75">
        <v>3252</v>
      </c>
      <c r="SFP269" s="75" t="s">
        <v>226</v>
      </c>
      <c r="SFQ269" s="75">
        <v>3252</v>
      </c>
      <c r="SFR269" s="75" t="s">
        <v>226</v>
      </c>
      <c r="SFS269" s="75">
        <v>3252</v>
      </c>
      <c r="SFT269" s="75" t="s">
        <v>226</v>
      </c>
      <c r="SFU269" s="75">
        <v>3252</v>
      </c>
      <c r="SFV269" s="75" t="s">
        <v>226</v>
      </c>
      <c r="SFW269" s="75">
        <v>3252</v>
      </c>
      <c r="SFX269" s="75" t="s">
        <v>226</v>
      </c>
      <c r="SFY269" s="75">
        <v>3252</v>
      </c>
      <c r="SFZ269" s="75" t="s">
        <v>226</v>
      </c>
      <c r="SGA269" s="75">
        <v>3252</v>
      </c>
      <c r="SGB269" s="75" t="s">
        <v>226</v>
      </c>
      <c r="SGC269" s="75">
        <v>3252</v>
      </c>
      <c r="SGD269" s="75" t="s">
        <v>226</v>
      </c>
      <c r="SGE269" s="75">
        <v>3252</v>
      </c>
      <c r="SGF269" s="75" t="s">
        <v>226</v>
      </c>
      <c r="SGG269" s="75">
        <v>3252</v>
      </c>
      <c r="SGH269" s="75" t="s">
        <v>226</v>
      </c>
      <c r="SGI269" s="75">
        <v>3252</v>
      </c>
      <c r="SGJ269" s="75" t="s">
        <v>226</v>
      </c>
      <c r="SGK269" s="75">
        <v>3252</v>
      </c>
      <c r="SGL269" s="75" t="s">
        <v>226</v>
      </c>
      <c r="SGM269" s="75">
        <v>3252</v>
      </c>
      <c r="SGN269" s="75" t="s">
        <v>226</v>
      </c>
      <c r="SGO269" s="75">
        <v>3252</v>
      </c>
      <c r="SGP269" s="75" t="s">
        <v>226</v>
      </c>
      <c r="SGQ269" s="75">
        <v>3252</v>
      </c>
      <c r="SGR269" s="75" t="s">
        <v>226</v>
      </c>
      <c r="SGS269" s="75">
        <v>3252</v>
      </c>
      <c r="SGT269" s="75" t="s">
        <v>226</v>
      </c>
      <c r="SGU269" s="75">
        <v>3252</v>
      </c>
      <c r="SGV269" s="75" t="s">
        <v>226</v>
      </c>
      <c r="SGW269" s="75">
        <v>3252</v>
      </c>
      <c r="SGX269" s="75" t="s">
        <v>226</v>
      </c>
      <c r="SGY269" s="75">
        <v>3252</v>
      </c>
      <c r="SGZ269" s="75" t="s">
        <v>226</v>
      </c>
      <c r="SHA269" s="75">
        <v>3252</v>
      </c>
      <c r="SHB269" s="75" t="s">
        <v>226</v>
      </c>
      <c r="SHC269" s="75">
        <v>3252</v>
      </c>
      <c r="SHD269" s="75" t="s">
        <v>226</v>
      </c>
      <c r="SHE269" s="75">
        <v>3252</v>
      </c>
      <c r="SHF269" s="75" t="s">
        <v>226</v>
      </c>
      <c r="SHG269" s="75">
        <v>3252</v>
      </c>
      <c r="SHH269" s="75" t="s">
        <v>226</v>
      </c>
      <c r="SHI269" s="75">
        <v>3252</v>
      </c>
      <c r="SHJ269" s="75" t="s">
        <v>226</v>
      </c>
      <c r="SHK269" s="75">
        <v>3252</v>
      </c>
      <c r="SHL269" s="75" t="s">
        <v>226</v>
      </c>
      <c r="SHM269" s="75">
        <v>3252</v>
      </c>
      <c r="SHN269" s="75" t="s">
        <v>226</v>
      </c>
      <c r="SHO269" s="75">
        <v>3252</v>
      </c>
      <c r="SHP269" s="75" t="s">
        <v>226</v>
      </c>
      <c r="SHQ269" s="75">
        <v>3252</v>
      </c>
      <c r="SHR269" s="75" t="s">
        <v>226</v>
      </c>
      <c r="SHS269" s="75">
        <v>3252</v>
      </c>
      <c r="SHT269" s="75" t="s">
        <v>226</v>
      </c>
      <c r="SHU269" s="75">
        <v>3252</v>
      </c>
      <c r="SHV269" s="75" t="s">
        <v>226</v>
      </c>
      <c r="SHW269" s="75">
        <v>3252</v>
      </c>
      <c r="SHX269" s="75" t="s">
        <v>226</v>
      </c>
      <c r="SHY269" s="75">
        <v>3252</v>
      </c>
      <c r="SHZ269" s="75" t="s">
        <v>226</v>
      </c>
      <c r="SIA269" s="75">
        <v>3252</v>
      </c>
      <c r="SIB269" s="75" t="s">
        <v>226</v>
      </c>
      <c r="SIC269" s="75">
        <v>3252</v>
      </c>
      <c r="SID269" s="75" t="s">
        <v>226</v>
      </c>
      <c r="SIE269" s="75">
        <v>3252</v>
      </c>
      <c r="SIF269" s="75" t="s">
        <v>226</v>
      </c>
      <c r="SIG269" s="75">
        <v>3252</v>
      </c>
      <c r="SIH269" s="75" t="s">
        <v>226</v>
      </c>
      <c r="SII269" s="75">
        <v>3252</v>
      </c>
      <c r="SIJ269" s="75" t="s">
        <v>226</v>
      </c>
      <c r="SIK269" s="75">
        <v>3252</v>
      </c>
      <c r="SIL269" s="75" t="s">
        <v>226</v>
      </c>
      <c r="SIM269" s="75">
        <v>3252</v>
      </c>
      <c r="SIN269" s="75" t="s">
        <v>226</v>
      </c>
      <c r="SIO269" s="75">
        <v>3252</v>
      </c>
      <c r="SIP269" s="75" t="s">
        <v>226</v>
      </c>
      <c r="SIQ269" s="75">
        <v>3252</v>
      </c>
      <c r="SIR269" s="75" t="s">
        <v>226</v>
      </c>
      <c r="SIS269" s="75">
        <v>3252</v>
      </c>
      <c r="SIT269" s="75" t="s">
        <v>226</v>
      </c>
      <c r="SIU269" s="75">
        <v>3252</v>
      </c>
      <c r="SIV269" s="75" t="s">
        <v>226</v>
      </c>
      <c r="SIW269" s="75">
        <v>3252</v>
      </c>
      <c r="SIX269" s="75" t="s">
        <v>226</v>
      </c>
      <c r="SIY269" s="75">
        <v>3252</v>
      </c>
      <c r="SIZ269" s="75" t="s">
        <v>226</v>
      </c>
      <c r="SJA269" s="75">
        <v>3252</v>
      </c>
      <c r="SJB269" s="75" t="s">
        <v>226</v>
      </c>
      <c r="SJC269" s="75">
        <v>3252</v>
      </c>
      <c r="SJD269" s="75" t="s">
        <v>226</v>
      </c>
      <c r="SJE269" s="75">
        <v>3252</v>
      </c>
      <c r="SJF269" s="75" t="s">
        <v>226</v>
      </c>
      <c r="SJG269" s="75">
        <v>3252</v>
      </c>
      <c r="SJH269" s="75" t="s">
        <v>226</v>
      </c>
      <c r="SJI269" s="75">
        <v>3252</v>
      </c>
      <c r="SJJ269" s="75" t="s">
        <v>226</v>
      </c>
      <c r="SJK269" s="75">
        <v>3252</v>
      </c>
      <c r="SJL269" s="75" t="s">
        <v>226</v>
      </c>
      <c r="SJM269" s="75">
        <v>3252</v>
      </c>
      <c r="SJN269" s="75" t="s">
        <v>226</v>
      </c>
      <c r="SJO269" s="75">
        <v>3252</v>
      </c>
      <c r="SJP269" s="75" t="s">
        <v>226</v>
      </c>
      <c r="SJQ269" s="75">
        <v>3252</v>
      </c>
      <c r="SJR269" s="75" t="s">
        <v>226</v>
      </c>
      <c r="SJS269" s="75">
        <v>3252</v>
      </c>
      <c r="SJT269" s="75" t="s">
        <v>226</v>
      </c>
      <c r="SJU269" s="75">
        <v>3252</v>
      </c>
      <c r="SJV269" s="75" t="s">
        <v>226</v>
      </c>
      <c r="SJW269" s="75">
        <v>3252</v>
      </c>
      <c r="SJX269" s="75" t="s">
        <v>226</v>
      </c>
      <c r="SJY269" s="75">
        <v>3252</v>
      </c>
      <c r="SJZ269" s="75" t="s">
        <v>226</v>
      </c>
      <c r="SKA269" s="75">
        <v>3252</v>
      </c>
      <c r="SKB269" s="75" t="s">
        <v>226</v>
      </c>
      <c r="SKC269" s="75">
        <v>3252</v>
      </c>
      <c r="SKD269" s="75" t="s">
        <v>226</v>
      </c>
      <c r="SKE269" s="75">
        <v>3252</v>
      </c>
      <c r="SKF269" s="75" t="s">
        <v>226</v>
      </c>
      <c r="SKG269" s="75">
        <v>3252</v>
      </c>
      <c r="SKH269" s="75" t="s">
        <v>226</v>
      </c>
      <c r="SKI269" s="75">
        <v>3252</v>
      </c>
      <c r="SKJ269" s="75" t="s">
        <v>226</v>
      </c>
      <c r="SKK269" s="75">
        <v>3252</v>
      </c>
      <c r="SKL269" s="75" t="s">
        <v>226</v>
      </c>
      <c r="SKM269" s="75">
        <v>3252</v>
      </c>
      <c r="SKN269" s="75" t="s">
        <v>226</v>
      </c>
      <c r="SKO269" s="75">
        <v>3252</v>
      </c>
      <c r="SKP269" s="75" t="s">
        <v>226</v>
      </c>
      <c r="SKQ269" s="75">
        <v>3252</v>
      </c>
      <c r="SKR269" s="75" t="s">
        <v>226</v>
      </c>
      <c r="SKS269" s="75">
        <v>3252</v>
      </c>
      <c r="SKT269" s="75" t="s">
        <v>226</v>
      </c>
      <c r="SKU269" s="75">
        <v>3252</v>
      </c>
      <c r="SKV269" s="75" t="s">
        <v>226</v>
      </c>
      <c r="SKW269" s="75">
        <v>3252</v>
      </c>
      <c r="SKX269" s="75" t="s">
        <v>226</v>
      </c>
      <c r="SKY269" s="75">
        <v>3252</v>
      </c>
      <c r="SKZ269" s="75" t="s">
        <v>226</v>
      </c>
      <c r="SLA269" s="75">
        <v>3252</v>
      </c>
      <c r="SLB269" s="75" t="s">
        <v>226</v>
      </c>
      <c r="SLC269" s="75">
        <v>3252</v>
      </c>
      <c r="SLD269" s="75" t="s">
        <v>226</v>
      </c>
      <c r="SLE269" s="75">
        <v>3252</v>
      </c>
      <c r="SLF269" s="75" t="s">
        <v>226</v>
      </c>
      <c r="SLG269" s="75">
        <v>3252</v>
      </c>
      <c r="SLH269" s="75" t="s">
        <v>226</v>
      </c>
      <c r="SLI269" s="75">
        <v>3252</v>
      </c>
      <c r="SLJ269" s="75" t="s">
        <v>226</v>
      </c>
      <c r="SLK269" s="75">
        <v>3252</v>
      </c>
      <c r="SLL269" s="75" t="s">
        <v>226</v>
      </c>
      <c r="SLM269" s="75">
        <v>3252</v>
      </c>
      <c r="SLN269" s="75" t="s">
        <v>226</v>
      </c>
      <c r="SLO269" s="75">
        <v>3252</v>
      </c>
      <c r="SLP269" s="75" t="s">
        <v>226</v>
      </c>
      <c r="SLQ269" s="75">
        <v>3252</v>
      </c>
      <c r="SLR269" s="75" t="s">
        <v>226</v>
      </c>
      <c r="SLS269" s="75">
        <v>3252</v>
      </c>
      <c r="SLT269" s="75" t="s">
        <v>226</v>
      </c>
      <c r="SLU269" s="75">
        <v>3252</v>
      </c>
      <c r="SLV269" s="75" t="s">
        <v>226</v>
      </c>
      <c r="SLW269" s="75">
        <v>3252</v>
      </c>
      <c r="SLX269" s="75" t="s">
        <v>226</v>
      </c>
      <c r="SLY269" s="75">
        <v>3252</v>
      </c>
      <c r="SLZ269" s="75" t="s">
        <v>226</v>
      </c>
      <c r="SMA269" s="75">
        <v>3252</v>
      </c>
      <c r="SMB269" s="75" t="s">
        <v>226</v>
      </c>
      <c r="SMC269" s="75">
        <v>3252</v>
      </c>
      <c r="SMD269" s="75" t="s">
        <v>226</v>
      </c>
      <c r="SME269" s="75">
        <v>3252</v>
      </c>
      <c r="SMF269" s="75" t="s">
        <v>226</v>
      </c>
      <c r="SMG269" s="75">
        <v>3252</v>
      </c>
      <c r="SMH269" s="75" t="s">
        <v>226</v>
      </c>
      <c r="SMI269" s="75">
        <v>3252</v>
      </c>
      <c r="SMJ269" s="75" t="s">
        <v>226</v>
      </c>
      <c r="SMK269" s="75">
        <v>3252</v>
      </c>
      <c r="SML269" s="75" t="s">
        <v>226</v>
      </c>
      <c r="SMM269" s="75">
        <v>3252</v>
      </c>
      <c r="SMN269" s="75" t="s">
        <v>226</v>
      </c>
      <c r="SMO269" s="75">
        <v>3252</v>
      </c>
      <c r="SMP269" s="75" t="s">
        <v>226</v>
      </c>
      <c r="SMQ269" s="75">
        <v>3252</v>
      </c>
      <c r="SMR269" s="75" t="s">
        <v>226</v>
      </c>
      <c r="SMS269" s="75">
        <v>3252</v>
      </c>
      <c r="SMT269" s="75" t="s">
        <v>226</v>
      </c>
      <c r="SMU269" s="75">
        <v>3252</v>
      </c>
      <c r="SMV269" s="75" t="s">
        <v>226</v>
      </c>
      <c r="SMW269" s="75">
        <v>3252</v>
      </c>
      <c r="SMX269" s="75" t="s">
        <v>226</v>
      </c>
      <c r="SMY269" s="75">
        <v>3252</v>
      </c>
      <c r="SMZ269" s="75" t="s">
        <v>226</v>
      </c>
      <c r="SNA269" s="75">
        <v>3252</v>
      </c>
      <c r="SNB269" s="75" t="s">
        <v>226</v>
      </c>
      <c r="SNC269" s="75">
        <v>3252</v>
      </c>
      <c r="SND269" s="75" t="s">
        <v>226</v>
      </c>
      <c r="SNE269" s="75">
        <v>3252</v>
      </c>
      <c r="SNF269" s="75" t="s">
        <v>226</v>
      </c>
      <c r="SNG269" s="75">
        <v>3252</v>
      </c>
      <c r="SNH269" s="75" t="s">
        <v>226</v>
      </c>
      <c r="SNI269" s="75">
        <v>3252</v>
      </c>
      <c r="SNJ269" s="75" t="s">
        <v>226</v>
      </c>
      <c r="SNK269" s="75">
        <v>3252</v>
      </c>
      <c r="SNL269" s="75" t="s">
        <v>226</v>
      </c>
      <c r="SNM269" s="75">
        <v>3252</v>
      </c>
      <c r="SNN269" s="75" t="s">
        <v>226</v>
      </c>
      <c r="SNO269" s="75">
        <v>3252</v>
      </c>
      <c r="SNP269" s="75" t="s">
        <v>226</v>
      </c>
      <c r="SNQ269" s="75">
        <v>3252</v>
      </c>
      <c r="SNR269" s="75" t="s">
        <v>226</v>
      </c>
      <c r="SNS269" s="75">
        <v>3252</v>
      </c>
      <c r="SNT269" s="75" t="s">
        <v>226</v>
      </c>
      <c r="SNU269" s="75">
        <v>3252</v>
      </c>
      <c r="SNV269" s="75" t="s">
        <v>226</v>
      </c>
      <c r="SNW269" s="75">
        <v>3252</v>
      </c>
      <c r="SNX269" s="75" t="s">
        <v>226</v>
      </c>
      <c r="SNY269" s="75">
        <v>3252</v>
      </c>
      <c r="SNZ269" s="75" t="s">
        <v>226</v>
      </c>
      <c r="SOA269" s="75">
        <v>3252</v>
      </c>
      <c r="SOB269" s="75" t="s">
        <v>226</v>
      </c>
      <c r="SOC269" s="75">
        <v>3252</v>
      </c>
      <c r="SOD269" s="75" t="s">
        <v>226</v>
      </c>
      <c r="SOE269" s="75">
        <v>3252</v>
      </c>
      <c r="SOF269" s="75" t="s">
        <v>226</v>
      </c>
      <c r="SOG269" s="75">
        <v>3252</v>
      </c>
      <c r="SOH269" s="75" t="s">
        <v>226</v>
      </c>
      <c r="SOI269" s="75">
        <v>3252</v>
      </c>
      <c r="SOJ269" s="75" t="s">
        <v>226</v>
      </c>
      <c r="SOK269" s="75">
        <v>3252</v>
      </c>
      <c r="SOL269" s="75" t="s">
        <v>226</v>
      </c>
      <c r="SOM269" s="75">
        <v>3252</v>
      </c>
      <c r="SON269" s="75" t="s">
        <v>226</v>
      </c>
      <c r="SOO269" s="75">
        <v>3252</v>
      </c>
      <c r="SOP269" s="75" t="s">
        <v>226</v>
      </c>
      <c r="SOQ269" s="75">
        <v>3252</v>
      </c>
      <c r="SOR269" s="75" t="s">
        <v>226</v>
      </c>
      <c r="SOS269" s="75">
        <v>3252</v>
      </c>
      <c r="SOT269" s="75" t="s">
        <v>226</v>
      </c>
      <c r="SOU269" s="75">
        <v>3252</v>
      </c>
      <c r="SOV269" s="75" t="s">
        <v>226</v>
      </c>
      <c r="SOW269" s="75">
        <v>3252</v>
      </c>
      <c r="SOX269" s="75" t="s">
        <v>226</v>
      </c>
      <c r="SOY269" s="75">
        <v>3252</v>
      </c>
      <c r="SOZ269" s="75" t="s">
        <v>226</v>
      </c>
      <c r="SPA269" s="75">
        <v>3252</v>
      </c>
      <c r="SPB269" s="75" t="s">
        <v>226</v>
      </c>
      <c r="SPC269" s="75">
        <v>3252</v>
      </c>
      <c r="SPD269" s="75" t="s">
        <v>226</v>
      </c>
      <c r="SPE269" s="75">
        <v>3252</v>
      </c>
      <c r="SPF269" s="75" t="s">
        <v>226</v>
      </c>
      <c r="SPG269" s="75">
        <v>3252</v>
      </c>
      <c r="SPH269" s="75" t="s">
        <v>226</v>
      </c>
      <c r="SPI269" s="75">
        <v>3252</v>
      </c>
      <c r="SPJ269" s="75" t="s">
        <v>226</v>
      </c>
      <c r="SPK269" s="75">
        <v>3252</v>
      </c>
      <c r="SPL269" s="75" t="s">
        <v>226</v>
      </c>
      <c r="SPM269" s="75">
        <v>3252</v>
      </c>
      <c r="SPN269" s="75" t="s">
        <v>226</v>
      </c>
      <c r="SPO269" s="75">
        <v>3252</v>
      </c>
      <c r="SPP269" s="75" t="s">
        <v>226</v>
      </c>
      <c r="SPQ269" s="75">
        <v>3252</v>
      </c>
      <c r="SPR269" s="75" t="s">
        <v>226</v>
      </c>
      <c r="SPS269" s="75">
        <v>3252</v>
      </c>
      <c r="SPT269" s="75" t="s">
        <v>226</v>
      </c>
      <c r="SPU269" s="75">
        <v>3252</v>
      </c>
      <c r="SPV269" s="75" t="s">
        <v>226</v>
      </c>
      <c r="SPW269" s="75">
        <v>3252</v>
      </c>
      <c r="SPX269" s="75" t="s">
        <v>226</v>
      </c>
      <c r="SPY269" s="75">
        <v>3252</v>
      </c>
      <c r="SPZ269" s="75" t="s">
        <v>226</v>
      </c>
      <c r="SQA269" s="75">
        <v>3252</v>
      </c>
      <c r="SQB269" s="75" t="s">
        <v>226</v>
      </c>
      <c r="SQC269" s="75">
        <v>3252</v>
      </c>
      <c r="SQD269" s="75" t="s">
        <v>226</v>
      </c>
      <c r="SQE269" s="75">
        <v>3252</v>
      </c>
      <c r="SQF269" s="75" t="s">
        <v>226</v>
      </c>
      <c r="SQG269" s="75">
        <v>3252</v>
      </c>
      <c r="SQH269" s="75" t="s">
        <v>226</v>
      </c>
      <c r="SQI269" s="75">
        <v>3252</v>
      </c>
      <c r="SQJ269" s="75" t="s">
        <v>226</v>
      </c>
      <c r="SQK269" s="75">
        <v>3252</v>
      </c>
      <c r="SQL269" s="75" t="s">
        <v>226</v>
      </c>
      <c r="SQM269" s="75">
        <v>3252</v>
      </c>
      <c r="SQN269" s="75" t="s">
        <v>226</v>
      </c>
      <c r="SQO269" s="75">
        <v>3252</v>
      </c>
      <c r="SQP269" s="75" t="s">
        <v>226</v>
      </c>
      <c r="SQQ269" s="75">
        <v>3252</v>
      </c>
      <c r="SQR269" s="75" t="s">
        <v>226</v>
      </c>
      <c r="SQS269" s="75">
        <v>3252</v>
      </c>
      <c r="SQT269" s="75" t="s">
        <v>226</v>
      </c>
      <c r="SQU269" s="75">
        <v>3252</v>
      </c>
      <c r="SQV269" s="75" t="s">
        <v>226</v>
      </c>
      <c r="SQW269" s="75">
        <v>3252</v>
      </c>
      <c r="SQX269" s="75" t="s">
        <v>226</v>
      </c>
      <c r="SQY269" s="75">
        <v>3252</v>
      </c>
      <c r="SQZ269" s="75" t="s">
        <v>226</v>
      </c>
      <c r="SRA269" s="75">
        <v>3252</v>
      </c>
      <c r="SRB269" s="75" t="s">
        <v>226</v>
      </c>
      <c r="SRC269" s="75">
        <v>3252</v>
      </c>
      <c r="SRD269" s="75" t="s">
        <v>226</v>
      </c>
      <c r="SRE269" s="75">
        <v>3252</v>
      </c>
      <c r="SRF269" s="75" t="s">
        <v>226</v>
      </c>
      <c r="SRG269" s="75">
        <v>3252</v>
      </c>
      <c r="SRH269" s="75" t="s">
        <v>226</v>
      </c>
      <c r="SRI269" s="75">
        <v>3252</v>
      </c>
      <c r="SRJ269" s="75" t="s">
        <v>226</v>
      </c>
      <c r="SRK269" s="75">
        <v>3252</v>
      </c>
      <c r="SRL269" s="75" t="s">
        <v>226</v>
      </c>
      <c r="SRM269" s="75">
        <v>3252</v>
      </c>
      <c r="SRN269" s="75" t="s">
        <v>226</v>
      </c>
      <c r="SRO269" s="75">
        <v>3252</v>
      </c>
      <c r="SRP269" s="75" t="s">
        <v>226</v>
      </c>
      <c r="SRQ269" s="75">
        <v>3252</v>
      </c>
      <c r="SRR269" s="75" t="s">
        <v>226</v>
      </c>
      <c r="SRS269" s="75">
        <v>3252</v>
      </c>
      <c r="SRT269" s="75" t="s">
        <v>226</v>
      </c>
      <c r="SRU269" s="75">
        <v>3252</v>
      </c>
      <c r="SRV269" s="75" t="s">
        <v>226</v>
      </c>
      <c r="SRW269" s="75">
        <v>3252</v>
      </c>
      <c r="SRX269" s="75" t="s">
        <v>226</v>
      </c>
      <c r="SRY269" s="75">
        <v>3252</v>
      </c>
      <c r="SRZ269" s="75" t="s">
        <v>226</v>
      </c>
      <c r="SSA269" s="75">
        <v>3252</v>
      </c>
      <c r="SSB269" s="75" t="s">
        <v>226</v>
      </c>
      <c r="SSC269" s="75">
        <v>3252</v>
      </c>
      <c r="SSD269" s="75" t="s">
        <v>226</v>
      </c>
      <c r="SSE269" s="75">
        <v>3252</v>
      </c>
      <c r="SSF269" s="75" t="s">
        <v>226</v>
      </c>
      <c r="SSG269" s="75">
        <v>3252</v>
      </c>
      <c r="SSH269" s="75" t="s">
        <v>226</v>
      </c>
      <c r="SSI269" s="75">
        <v>3252</v>
      </c>
      <c r="SSJ269" s="75" t="s">
        <v>226</v>
      </c>
      <c r="SSK269" s="75">
        <v>3252</v>
      </c>
      <c r="SSL269" s="75" t="s">
        <v>226</v>
      </c>
      <c r="SSM269" s="75">
        <v>3252</v>
      </c>
      <c r="SSN269" s="75" t="s">
        <v>226</v>
      </c>
      <c r="SSO269" s="75">
        <v>3252</v>
      </c>
      <c r="SSP269" s="75" t="s">
        <v>226</v>
      </c>
      <c r="SSQ269" s="75">
        <v>3252</v>
      </c>
      <c r="SSR269" s="75" t="s">
        <v>226</v>
      </c>
      <c r="SSS269" s="75">
        <v>3252</v>
      </c>
      <c r="SST269" s="75" t="s">
        <v>226</v>
      </c>
      <c r="SSU269" s="75">
        <v>3252</v>
      </c>
      <c r="SSV269" s="75" t="s">
        <v>226</v>
      </c>
      <c r="SSW269" s="75">
        <v>3252</v>
      </c>
      <c r="SSX269" s="75" t="s">
        <v>226</v>
      </c>
      <c r="SSY269" s="75">
        <v>3252</v>
      </c>
      <c r="SSZ269" s="75" t="s">
        <v>226</v>
      </c>
      <c r="STA269" s="75">
        <v>3252</v>
      </c>
      <c r="STB269" s="75" t="s">
        <v>226</v>
      </c>
      <c r="STC269" s="75">
        <v>3252</v>
      </c>
      <c r="STD269" s="75" t="s">
        <v>226</v>
      </c>
      <c r="STE269" s="75">
        <v>3252</v>
      </c>
      <c r="STF269" s="75" t="s">
        <v>226</v>
      </c>
      <c r="STG269" s="75">
        <v>3252</v>
      </c>
      <c r="STH269" s="75" t="s">
        <v>226</v>
      </c>
      <c r="STI269" s="75">
        <v>3252</v>
      </c>
      <c r="STJ269" s="75" t="s">
        <v>226</v>
      </c>
      <c r="STK269" s="75">
        <v>3252</v>
      </c>
      <c r="STL269" s="75" t="s">
        <v>226</v>
      </c>
      <c r="STM269" s="75">
        <v>3252</v>
      </c>
      <c r="STN269" s="75" t="s">
        <v>226</v>
      </c>
      <c r="STO269" s="75">
        <v>3252</v>
      </c>
      <c r="STP269" s="75" t="s">
        <v>226</v>
      </c>
      <c r="STQ269" s="75">
        <v>3252</v>
      </c>
      <c r="STR269" s="75" t="s">
        <v>226</v>
      </c>
      <c r="STS269" s="75">
        <v>3252</v>
      </c>
      <c r="STT269" s="75" t="s">
        <v>226</v>
      </c>
      <c r="STU269" s="75">
        <v>3252</v>
      </c>
      <c r="STV269" s="75" t="s">
        <v>226</v>
      </c>
      <c r="STW269" s="75">
        <v>3252</v>
      </c>
      <c r="STX269" s="75" t="s">
        <v>226</v>
      </c>
      <c r="STY269" s="75">
        <v>3252</v>
      </c>
      <c r="STZ269" s="75" t="s">
        <v>226</v>
      </c>
      <c r="SUA269" s="75">
        <v>3252</v>
      </c>
      <c r="SUB269" s="75" t="s">
        <v>226</v>
      </c>
      <c r="SUC269" s="75">
        <v>3252</v>
      </c>
      <c r="SUD269" s="75" t="s">
        <v>226</v>
      </c>
      <c r="SUE269" s="75">
        <v>3252</v>
      </c>
      <c r="SUF269" s="75" t="s">
        <v>226</v>
      </c>
      <c r="SUG269" s="75">
        <v>3252</v>
      </c>
      <c r="SUH269" s="75" t="s">
        <v>226</v>
      </c>
      <c r="SUI269" s="75">
        <v>3252</v>
      </c>
      <c r="SUJ269" s="75" t="s">
        <v>226</v>
      </c>
      <c r="SUK269" s="75">
        <v>3252</v>
      </c>
      <c r="SUL269" s="75" t="s">
        <v>226</v>
      </c>
      <c r="SUM269" s="75">
        <v>3252</v>
      </c>
      <c r="SUN269" s="75" t="s">
        <v>226</v>
      </c>
      <c r="SUO269" s="75">
        <v>3252</v>
      </c>
      <c r="SUP269" s="75" t="s">
        <v>226</v>
      </c>
      <c r="SUQ269" s="75">
        <v>3252</v>
      </c>
      <c r="SUR269" s="75" t="s">
        <v>226</v>
      </c>
      <c r="SUS269" s="75">
        <v>3252</v>
      </c>
      <c r="SUT269" s="75" t="s">
        <v>226</v>
      </c>
      <c r="SUU269" s="75">
        <v>3252</v>
      </c>
      <c r="SUV269" s="75" t="s">
        <v>226</v>
      </c>
      <c r="SUW269" s="75">
        <v>3252</v>
      </c>
      <c r="SUX269" s="75" t="s">
        <v>226</v>
      </c>
      <c r="SUY269" s="75">
        <v>3252</v>
      </c>
      <c r="SUZ269" s="75" t="s">
        <v>226</v>
      </c>
      <c r="SVA269" s="75">
        <v>3252</v>
      </c>
      <c r="SVB269" s="75" t="s">
        <v>226</v>
      </c>
      <c r="SVC269" s="75">
        <v>3252</v>
      </c>
      <c r="SVD269" s="75" t="s">
        <v>226</v>
      </c>
      <c r="SVE269" s="75">
        <v>3252</v>
      </c>
      <c r="SVF269" s="75" t="s">
        <v>226</v>
      </c>
      <c r="SVG269" s="75">
        <v>3252</v>
      </c>
      <c r="SVH269" s="75" t="s">
        <v>226</v>
      </c>
      <c r="SVI269" s="75">
        <v>3252</v>
      </c>
      <c r="SVJ269" s="75" t="s">
        <v>226</v>
      </c>
      <c r="SVK269" s="75">
        <v>3252</v>
      </c>
      <c r="SVL269" s="75" t="s">
        <v>226</v>
      </c>
      <c r="SVM269" s="75">
        <v>3252</v>
      </c>
      <c r="SVN269" s="75" t="s">
        <v>226</v>
      </c>
      <c r="SVO269" s="75">
        <v>3252</v>
      </c>
      <c r="SVP269" s="75" t="s">
        <v>226</v>
      </c>
      <c r="SVQ269" s="75">
        <v>3252</v>
      </c>
      <c r="SVR269" s="75" t="s">
        <v>226</v>
      </c>
      <c r="SVS269" s="75">
        <v>3252</v>
      </c>
      <c r="SVT269" s="75" t="s">
        <v>226</v>
      </c>
      <c r="SVU269" s="75">
        <v>3252</v>
      </c>
      <c r="SVV269" s="75" t="s">
        <v>226</v>
      </c>
      <c r="SVW269" s="75">
        <v>3252</v>
      </c>
      <c r="SVX269" s="75" t="s">
        <v>226</v>
      </c>
      <c r="SVY269" s="75">
        <v>3252</v>
      </c>
      <c r="SVZ269" s="75" t="s">
        <v>226</v>
      </c>
      <c r="SWA269" s="75">
        <v>3252</v>
      </c>
      <c r="SWB269" s="75" t="s">
        <v>226</v>
      </c>
      <c r="SWC269" s="75">
        <v>3252</v>
      </c>
      <c r="SWD269" s="75" t="s">
        <v>226</v>
      </c>
      <c r="SWE269" s="75">
        <v>3252</v>
      </c>
      <c r="SWF269" s="75" t="s">
        <v>226</v>
      </c>
      <c r="SWG269" s="75">
        <v>3252</v>
      </c>
      <c r="SWH269" s="75" t="s">
        <v>226</v>
      </c>
      <c r="SWI269" s="75">
        <v>3252</v>
      </c>
      <c r="SWJ269" s="75" t="s">
        <v>226</v>
      </c>
      <c r="SWK269" s="75">
        <v>3252</v>
      </c>
      <c r="SWL269" s="75" t="s">
        <v>226</v>
      </c>
      <c r="SWM269" s="75">
        <v>3252</v>
      </c>
      <c r="SWN269" s="75" t="s">
        <v>226</v>
      </c>
      <c r="SWO269" s="75">
        <v>3252</v>
      </c>
      <c r="SWP269" s="75" t="s">
        <v>226</v>
      </c>
      <c r="SWQ269" s="75">
        <v>3252</v>
      </c>
      <c r="SWR269" s="75" t="s">
        <v>226</v>
      </c>
      <c r="SWS269" s="75">
        <v>3252</v>
      </c>
      <c r="SWT269" s="75" t="s">
        <v>226</v>
      </c>
      <c r="SWU269" s="75">
        <v>3252</v>
      </c>
      <c r="SWV269" s="75" t="s">
        <v>226</v>
      </c>
      <c r="SWW269" s="75">
        <v>3252</v>
      </c>
      <c r="SWX269" s="75" t="s">
        <v>226</v>
      </c>
      <c r="SWY269" s="75">
        <v>3252</v>
      </c>
      <c r="SWZ269" s="75" t="s">
        <v>226</v>
      </c>
      <c r="SXA269" s="75">
        <v>3252</v>
      </c>
      <c r="SXB269" s="75" t="s">
        <v>226</v>
      </c>
      <c r="SXC269" s="75">
        <v>3252</v>
      </c>
      <c r="SXD269" s="75" t="s">
        <v>226</v>
      </c>
      <c r="SXE269" s="75">
        <v>3252</v>
      </c>
      <c r="SXF269" s="75" t="s">
        <v>226</v>
      </c>
      <c r="SXG269" s="75">
        <v>3252</v>
      </c>
      <c r="SXH269" s="75" t="s">
        <v>226</v>
      </c>
      <c r="SXI269" s="75">
        <v>3252</v>
      </c>
      <c r="SXJ269" s="75" t="s">
        <v>226</v>
      </c>
      <c r="SXK269" s="75">
        <v>3252</v>
      </c>
      <c r="SXL269" s="75" t="s">
        <v>226</v>
      </c>
      <c r="SXM269" s="75">
        <v>3252</v>
      </c>
      <c r="SXN269" s="75" t="s">
        <v>226</v>
      </c>
      <c r="SXO269" s="75">
        <v>3252</v>
      </c>
      <c r="SXP269" s="75" t="s">
        <v>226</v>
      </c>
      <c r="SXQ269" s="75">
        <v>3252</v>
      </c>
      <c r="SXR269" s="75" t="s">
        <v>226</v>
      </c>
      <c r="SXS269" s="75">
        <v>3252</v>
      </c>
      <c r="SXT269" s="75" t="s">
        <v>226</v>
      </c>
      <c r="SXU269" s="75">
        <v>3252</v>
      </c>
      <c r="SXV269" s="75" t="s">
        <v>226</v>
      </c>
      <c r="SXW269" s="75">
        <v>3252</v>
      </c>
      <c r="SXX269" s="75" t="s">
        <v>226</v>
      </c>
      <c r="SXY269" s="75">
        <v>3252</v>
      </c>
      <c r="SXZ269" s="75" t="s">
        <v>226</v>
      </c>
      <c r="SYA269" s="75">
        <v>3252</v>
      </c>
      <c r="SYB269" s="75" t="s">
        <v>226</v>
      </c>
      <c r="SYC269" s="75">
        <v>3252</v>
      </c>
      <c r="SYD269" s="75" t="s">
        <v>226</v>
      </c>
      <c r="SYE269" s="75">
        <v>3252</v>
      </c>
      <c r="SYF269" s="75" t="s">
        <v>226</v>
      </c>
      <c r="SYG269" s="75">
        <v>3252</v>
      </c>
      <c r="SYH269" s="75" t="s">
        <v>226</v>
      </c>
      <c r="SYI269" s="75">
        <v>3252</v>
      </c>
      <c r="SYJ269" s="75" t="s">
        <v>226</v>
      </c>
      <c r="SYK269" s="75">
        <v>3252</v>
      </c>
      <c r="SYL269" s="75" t="s">
        <v>226</v>
      </c>
      <c r="SYM269" s="75">
        <v>3252</v>
      </c>
      <c r="SYN269" s="75" t="s">
        <v>226</v>
      </c>
      <c r="SYO269" s="75">
        <v>3252</v>
      </c>
      <c r="SYP269" s="75" t="s">
        <v>226</v>
      </c>
      <c r="SYQ269" s="75">
        <v>3252</v>
      </c>
      <c r="SYR269" s="75" t="s">
        <v>226</v>
      </c>
      <c r="SYS269" s="75">
        <v>3252</v>
      </c>
      <c r="SYT269" s="75" t="s">
        <v>226</v>
      </c>
      <c r="SYU269" s="75">
        <v>3252</v>
      </c>
      <c r="SYV269" s="75" t="s">
        <v>226</v>
      </c>
      <c r="SYW269" s="75">
        <v>3252</v>
      </c>
      <c r="SYX269" s="75" t="s">
        <v>226</v>
      </c>
      <c r="SYY269" s="75">
        <v>3252</v>
      </c>
      <c r="SYZ269" s="75" t="s">
        <v>226</v>
      </c>
      <c r="SZA269" s="75">
        <v>3252</v>
      </c>
      <c r="SZB269" s="75" t="s">
        <v>226</v>
      </c>
      <c r="SZC269" s="75">
        <v>3252</v>
      </c>
      <c r="SZD269" s="75" t="s">
        <v>226</v>
      </c>
      <c r="SZE269" s="75">
        <v>3252</v>
      </c>
      <c r="SZF269" s="75" t="s">
        <v>226</v>
      </c>
      <c r="SZG269" s="75">
        <v>3252</v>
      </c>
      <c r="SZH269" s="75" t="s">
        <v>226</v>
      </c>
      <c r="SZI269" s="75">
        <v>3252</v>
      </c>
      <c r="SZJ269" s="75" t="s">
        <v>226</v>
      </c>
      <c r="SZK269" s="75">
        <v>3252</v>
      </c>
      <c r="SZL269" s="75" t="s">
        <v>226</v>
      </c>
      <c r="SZM269" s="75">
        <v>3252</v>
      </c>
      <c r="SZN269" s="75" t="s">
        <v>226</v>
      </c>
      <c r="SZO269" s="75">
        <v>3252</v>
      </c>
      <c r="SZP269" s="75" t="s">
        <v>226</v>
      </c>
      <c r="SZQ269" s="75">
        <v>3252</v>
      </c>
      <c r="SZR269" s="75" t="s">
        <v>226</v>
      </c>
      <c r="SZS269" s="75">
        <v>3252</v>
      </c>
      <c r="SZT269" s="75" t="s">
        <v>226</v>
      </c>
      <c r="SZU269" s="75">
        <v>3252</v>
      </c>
      <c r="SZV269" s="75" t="s">
        <v>226</v>
      </c>
      <c r="SZW269" s="75">
        <v>3252</v>
      </c>
      <c r="SZX269" s="75" t="s">
        <v>226</v>
      </c>
      <c r="SZY269" s="75">
        <v>3252</v>
      </c>
      <c r="SZZ269" s="75" t="s">
        <v>226</v>
      </c>
      <c r="TAA269" s="75">
        <v>3252</v>
      </c>
      <c r="TAB269" s="75" t="s">
        <v>226</v>
      </c>
      <c r="TAC269" s="75">
        <v>3252</v>
      </c>
      <c r="TAD269" s="75" t="s">
        <v>226</v>
      </c>
      <c r="TAE269" s="75">
        <v>3252</v>
      </c>
      <c r="TAF269" s="75" t="s">
        <v>226</v>
      </c>
      <c r="TAG269" s="75">
        <v>3252</v>
      </c>
      <c r="TAH269" s="75" t="s">
        <v>226</v>
      </c>
      <c r="TAI269" s="75">
        <v>3252</v>
      </c>
      <c r="TAJ269" s="75" t="s">
        <v>226</v>
      </c>
      <c r="TAK269" s="75">
        <v>3252</v>
      </c>
      <c r="TAL269" s="75" t="s">
        <v>226</v>
      </c>
      <c r="TAM269" s="75">
        <v>3252</v>
      </c>
      <c r="TAN269" s="75" t="s">
        <v>226</v>
      </c>
      <c r="TAO269" s="75">
        <v>3252</v>
      </c>
      <c r="TAP269" s="75" t="s">
        <v>226</v>
      </c>
      <c r="TAQ269" s="75">
        <v>3252</v>
      </c>
      <c r="TAR269" s="75" t="s">
        <v>226</v>
      </c>
      <c r="TAS269" s="75">
        <v>3252</v>
      </c>
      <c r="TAT269" s="75" t="s">
        <v>226</v>
      </c>
      <c r="TAU269" s="75">
        <v>3252</v>
      </c>
      <c r="TAV269" s="75" t="s">
        <v>226</v>
      </c>
      <c r="TAW269" s="75">
        <v>3252</v>
      </c>
      <c r="TAX269" s="75" t="s">
        <v>226</v>
      </c>
      <c r="TAY269" s="75">
        <v>3252</v>
      </c>
      <c r="TAZ269" s="75" t="s">
        <v>226</v>
      </c>
      <c r="TBA269" s="75">
        <v>3252</v>
      </c>
      <c r="TBB269" s="75" t="s">
        <v>226</v>
      </c>
      <c r="TBC269" s="75">
        <v>3252</v>
      </c>
      <c r="TBD269" s="75" t="s">
        <v>226</v>
      </c>
      <c r="TBE269" s="75">
        <v>3252</v>
      </c>
      <c r="TBF269" s="75" t="s">
        <v>226</v>
      </c>
      <c r="TBG269" s="75">
        <v>3252</v>
      </c>
      <c r="TBH269" s="75" t="s">
        <v>226</v>
      </c>
      <c r="TBI269" s="75">
        <v>3252</v>
      </c>
      <c r="TBJ269" s="75" t="s">
        <v>226</v>
      </c>
      <c r="TBK269" s="75">
        <v>3252</v>
      </c>
      <c r="TBL269" s="75" t="s">
        <v>226</v>
      </c>
      <c r="TBM269" s="75">
        <v>3252</v>
      </c>
      <c r="TBN269" s="75" t="s">
        <v>226</v>
      </c>
      <c r="TBO269" s="75">
        <v>3252</v>
      </c>
      <c r="TBP269" s="75" t="s">
        <v>226</v>
      </c>
      <c r="TBQ269" s="75">
        <v>3252</v>
      </c>
      <c r="TBR269" s="75" t="s">
        <v>226</v>
      </c>
      <c r="TBS269" s="75">
        <v>3252</v>
      </c>
      <c r="TBT269" s="75" t="s">
        <v>226</v>
      </c>
      <c r="TBU269" s="75">
        <v>3252</v>
      </c>
      <c r="TBV269" s="75" t="s">
        <v>226</v>
      </c>
      <c r="TBW269" s="75">
        <v>3252</v>
      </c>
      <c r="TBX269" s="75" t="s">
        <v>226</v>
      </c>
      <c r="TBY269" s="75">
        <v>3252</v>
      </c>
      <c r="TBZ269" s="75" t="s">
        <v>226</v>
      </c>
      <c r="TCA269" s="75">
        <v>3252</v>
      </c>
      <c r="TCB269" s="75" t="s">
        <v>226</v>
      </c>
      <c r="TCC269" s="75">
        <v>3252</v>
      </c>
      <c r="TCD269" s="75" t="s">
        <v>226</v>
      </c>
      <c r="TCE269" s="75">
        <v>3252</v>
      </c>
      <c r="TCF269" s="75" t="s">
        <v>226</v>
      </c>
      <c r="TCG269" s="75">
        <v>3252</v>
      </c>
      <c r="TCH269" s="75" t="s">
        <v>226</v>
      </c>
      <c r="TCI269" s="75">
        <v>3252</v>
      </c>
      <c r="TCJ269" s="75" t="s">
        <v>226</v>
      </c>
      <c r="TCK269" s="75">
        <v>3252</v>
      </c>
      <c r="TCL269" s="75" t="s">
        <v>226</v>
      </c>
      <c r="TCM269" s="75">
        <v>3252</v>
      </c>
      <c r="TCN269" s="75" t="s">
        <v>226</v>
      </c>
      <c r="TCO269" s="75">
        <v>3252</v>
      </c>
      <c r="TCP269" s="75" t="s">
        <v>226</v>
      </c>
      <c r="TCQ269" s="75">
        <v>3252</v>
      </c>
      <c r="TCR269" s="75" t="s">
        <v>226</v>
      </c>
      <c r="TCS269" s="75">
        <v>3252</v>
      </c>
      <c r="TCT269" s="75" t="s">
        <v>226</v>
      </c>
      <c r="TCU269" s="75">
        <v>3252</v>
      </c>
      <c r="TCV269" s="75" t="s">
        <v>226</v>
      </c>
      <c r="TCW269" s="75">
        <v>3252</v>
      </c>
      <c r="TCX269" s="75" t="s">
        <v>226</v>
      </c>
      <c r="TCY269" s="75">
        <v>3252</v>
      </c>
      <c r="TCZ269" s="75" t="s">
        <v>226</v>
      </c>
      <c r="TDA269" s="75">
        <v>3252</v>
      </c>
      <c r="TDB269" s="75" t="s">
        <v>226</v>
      </c>
      <c r="TDC269" s="75">
        <v>3252</v>
      </c>
      <c r="TDD269" s="75" t="s">
        <v>226</v>
      </c>
      <c r="TDE269" s="75">
        <v>3252</v>
      </c>
      <c r="TDF269" s="75" t="s">
        <v>226</v>
      </c>
      <c r="TDG269" s="75">
        <v>3252</v>
      </c>
      <c r="TDH269" s="75" t="s">
        <v>226</v>
      </c>
      <c r="TDI269" s="75">
        <v>3252</v>
      </c>
      <c r="TDJ269" s="75" t="s">
        <v>226</v>
      </c>
      <c r="TDK269" s="75">
        <v>3252</v>
      </c>
      <c r="TDL269" s="75" t="s">
        <v>226</v>
      </c>
      <c r="TDM269" s="75">
        <v>3252</v>
      </c>
      <c r="TDN269" s="75" t="s">
        <v>226</v>
      </c>
      <c r="TDO269" s="75">
        <v>3252</v>
      </c>
      <c r="TDP269" s="75" t="s">
        <v>226</v>
      </c>
      <c r="TDQ269" s="75">
        <v>3252</v>
      </c>
      <c r="TDR269" s="75" t="s">
        <v>226</v>
      </c>
      <c r="TDS269" s="75">
        <v>3252</v>
      </c>
      <c r="TDT269" s="75" t="s">
        <v>226</v>
      </c>
      <c r="TDU269" s="75">
        <v>3252</v>
      </c>
      <c r="TDV269" s="75" t="s">
        <v>226</v>
      </c>
      <c r="TDW269" s="75">
        <v>3252</v>
      </c>
      <c r="TDX269" s="75" t="s">
        <v>226</v>
      </c>
      <c r="TDY269" s="75">
        <v>3252</v>
      </c>
      <c r="TDZ269" s="75" t="s">
        <v>226</v>
      </c>
      <c r="TEA269" s="75">
        <v>3252</v>
      </c>
      <c r="TEB269" s="75" t="s">
        <v>226</v>
      </c>
      <c r="TEC269" s="75">
        <v>3252</v>
      </c>
      <c r="TED269" s="75" t="s">
        <v>226</v>
      </c>
      <c r="TEE269" s="75">
        <v>3252</v>
      </c>
      <c r="TEF269" s="75" t="s">
        <v>226</v>
      </c>
      <c r="TEG269" s="75">
        <v>3252</v>
      </c>
      <c r="TEH269" s="75" t="s">
        <v>226</v>
      </c>
      <c r="TEI269" s="75">
        <v>3252</v>
      </c>
      <c r="TEJ269" s="75" t="s">
        <v>226</v>
      </c>
      <c r="TEK269" s="75">
        <v>3252</v>
      </c>
      <c r="TEL269" s="75" t="s">
        <v>226</v>
      </c>
      <c r="TEM269" s="75">
        <v>3252</v>
      </c>
      <c r="TEN269" s="75" t="s">
        <v>226</v>
      </c>
      <c r="TEO269" s="75">
        <v>3252</v>
      </c>
      <c r="TEP269" s="75" t="s">
        <v>226</v>
      </c>
      <c r="TEQ269" s="75">
        <v>3252</v>
      </c>
      <c r="TER269" s="75" t="s">
        <v>226</v>
      </c>
      <c r="TES269" s="75">
        <v>3252</v>
      </c>
      <c r="TET269" s="75" t="s">
        <v>226</v>
      </c>
      <c r="TEU269" s="75">
        <v>3252</v>
      </c>
      <c r="TEV269" s="75" t="s">
        <v>226</v>
      </c>
      <c r="TEW269" s="75">
        <v>3252</v>
      </c>
      <c r="TEX269" s="75" t="s">
        <v>226</v>
      </c>
      <c r="TEY269" s="75">
        <v>3252</v>
      </c>
      <c r="TEZ269" s="75" t="s">
        <v>226</v>
      </c>
      <c r="TFA269" s="75">
        <v>3252</v>
      </c>
      <c r="TFB269" s="75" t="s">
        <v>226</v>
      </c>
      <c r="TFC269" s="75">
        <v>3252</v>
      </c>
      <c r="TFD269" s="75" t="s">
        <v>226</v>
      </c>
      <c r="TFE269" s="75">
        <v>3252</v>
      </c>
      <c r="TFF269" s="75" t="s">
        <v>226</v>
      </c>
      <c r="TFG269" s="75">
        <v>3252</v>
      </c>
      <c r="TFH269" s="75" t="s">
        <v>226</v>
      </c>
      <c r="TFI269" s="75">
        <v>3252</v>
      </c>
      <c r="TFJ269" s="75" t="s">
        <v>226</v>
      </c>
      <c r="TFK269" s="75">
        <v>3252</v>
      </c>
      <c r="TFL269" s="75" t="s">
        <v>226</v>
      </c>
      <c r="TFM269" s="75">
        <v>3252</v>
      </c>
      <c r="TFN269" s="75" t="s">
        <v>226</v>
      </c>
      <c r="TFO269" s="75">
        <v>3252</v>
      </c>
      <c r="TFP269" s="75" t="s">
        <v>226</v>
      </c>
      <c r="TFQ269" s="75">
        <v>3252</v>
      </c>
      <c r="TFR269" s="75" t="s">
        <v>226</v>
      </c>
      <c r="TFS269" s="75">
        <v>3252</v>
      </c>
      <c r="TFT269" s="75" t="s">
        <v>226</v>
      </c>
      <c r="TFU269" s="75">
        <v>3252</v>
      </c>
      <c r="TFV269" s="75" t="s">
        <v>226</v>
      </c>
      <c r="TFW269" s="75">
        <v>3252</v>
      </c>
      <c r="TFX269" s="75" t="s">
        <v>226</v>
      </c>
      <c r="TFY269" s="75">
        <v>3252</v>
      </c>
      <c r="TFZ269" s="75" t="s">
        <v>226</v>
      </c>
      <c r="TGA269" s="75">
        <v>3252</v>
      </c>
      <c r="TGB269" s="75" t="s">
        <v>226</v>
      </c>
      <c r="TGC269" s="75">
        <v>3252</v>
      </c>
      <c r="TGD269" s="75" t="s">
        <v>226</v>
      </c>
      <c r="TGE269" s="75">
        <v>3252</v>
      </c>
      <c r="TGF269" s="75" t="s">
        <v>226</v>
      </c>
      <c r="TGG269" s="75">
        <v>3252</v>
      </c>
      <c r="TGH269" s="75" t="s">
        <v>226</v>
      </c>
      <c r="TGI269" s="75">
        <v>3252</v>
      </c>
      <c r="TGJ269" s="75" t="s">
        <v>226</v>
      </c>
      <c r="TGK269" s="75">
        <v>3252</v>
      </c>
      <c r="TGL269" s="75" t="s">
        <v>226</v>
      </c>
      <c r="TGM269" s="75">
        <v>3252</v>
      </c>
      <c r="TGN269" s="75" t="s">
        <v>226</v>
      </c>
      <c r="TGO269" s="75">
        <v>3252</v>
      </c>
      <c r="TGP269" s="75" t="s">
        <v>226</v>
      </c>
      <c r="TGQ269" s="75">
        <v>3252</v>
      </c>
      <c r="TGR269" s="75" t="s">
        <v>226</v>
      </c>
      <c r="TGS269" s="75">
        <v>3252</v>
      </c>
      <c r="TGT269" s="75" t="s">
        <v>226</v>
      </c>
      <c r="TGU269" s="75">
        <v>3252</v>
      </c>
      <c r="TGV269" s="75" t="s">
        <v>226</v>
      </c>
      <c r="TGW269" s="75">
        <v>3252</v>
      </c>
      <c r="TGX269" s="75" t="s">
        <v>226</v>
      </c>
      <c r="TGY269" s="75">
        <v>3252</v>
      </c>
      <c r="TGZ269" s="75" t="s">
        <v>226</v>
      </c>
      <c r="THA269" s="75">
        <v>3252</v>
      </c>
      <c r="THB269" s="75" t="s">
        <v>226</v>
      </c>
      <c r="THC269" s="75">
        <v>3252</v>
      </c>
      <c r="THD269" s="75" t="s">
        <v>226</v>
      </c>
      <c r="THE269" s="75">
        <v>3252</v>
      </c>
      <c r="THF269" s="75" t="s">
        <v>226</v>
      </c>
      <c r="THG269" s="75">
        <v>3252</v>
      </c>
      <c r="THH269" s="75" t="s">
        <v>226</v>
      </c>
      <c r="THI269" s="75">
        <v>3252</v>
      </c>
      <c r="THJ269" s="75" t="s">
        <v>226</v>
      </c>
      <c r="THK269" s="75">
        <v>3252</v>
      </c>
      <c r="THL269" s="75" t="s">
        <v>226</v>
      </c>
      <c r="THM269" s="75">
        <v>3252</v>
      </c>
      <c r="THN269" s="75" t="s">
        <v>226</v>
      </c>
      <c r="THO269" s="75">
        <v>3252</v>
      </c>
      <c r="THP269" s="75" t="s">
        <v>226</v>
      </c>
      <c r="THQ269" s="75">
        <v>3252</v>
      </c>
      <c r="THR269" s="75" t="s">
        <v>226</v>
      </c>
      <c r="THS269" s="75">
        <v>3252</v>
      </c>
      <c r="THT269" s="75" t="s">
        <v>226</v>
      </c>
      <c r="THU269" s="75">
        <v>3252</v>
      </c>
      <c r="THV269" s="75" t="s">
        <v>226</v>
      </c>
      <c r="THW269" s="75">
        <v>3252</v>
      </c>
      <c r="THX269" s="75" t="s">
        <v>226</v>
      </c>
      <c r="THY269" s="75">
        <v>3252</v>
      </c>
      <c r="THZ269" s="75" t="s">
        <v>226</v>
      </c>
      <c r="TIA269" s="75">
        <v>3252</v>
      </c>
      <c r="TIB269" s="75" t="s">
        <v>226</v>
      </c>
      <c r="TIC269" s="75">
        <v>3252</v>
      </c>
      <c r="TID269" s="75" t="s">
        <v>226</v>
      </c>
      <c r="TIE269" s="75">
        <v>3252</v>
      </c>
      <c r="TIF269" s="75" t="s">
        <v>226</v>
      </c>
      <c r="TIG269" s="75">
        <v>3252</v>
      </c>
      <c r="TIH269" s="75" t="s">
        <v>226</v>
      </c>
      <c r="TII269" s="75">
        <v>3252</v>
      </c>
      <c r="TIJ269" s="75" t="s">
        <v>226</v>
      </c>
      <c r="TIK269" s="75">
        <v>3252</v>
      </c>
      <c r="TIL269" s="75" t="s">
        <v>226</v>
      </c>
      <c r="TIM269" s="75">
        <v>3252</v>
      </c>
      <c r="TIN269" s="75" t="s">
        <v>226</v>
      </c>
      <c r="TIO269" s="75">
        <v>3252</v>
      </c>
      <c r="TIP269" s="75" t="s">
        <v>226</v>
      </c>
      <c r="TIQ269" s="75">
        <v>3252</v>
      </c>
      <c r="TIR269" s="75" t="s">
        <v>226</v>
      </c>
      <c r="TIS269" s="75">
        <v>3252</v>
      </c>
      <c r="TIT269" s="75" t="s">
        <v>226</v>
      </c>
      <c r="TIU269" s="75">
        <v>3252</v>
      </c>
      <c r="TIV269" s="75" t="s">
        <v>226</v>
      </c>
      <c r="TIW269" s="75">
        <v>3252</v>
      </c>
      <c r="TIX269" s="75" t="s">
        <v>226</v>
      </c>
      <c r="TIY269" s="75">
        <v>3252</v>
      </c>
      <c r="TIZ269" s="75" t="s">
        <v>226</v>
      </c>
      <c r="TJA269" s="75">
        <v>3252</v>
      </c>
      <c r="TJB269" s="75" t="s">
        <v>226</v>
      </c>
      <c r="TJC269" s="75">
        <v>3252</v>
      </c>
      <c r="TJD269" s="75" t="s">
        <v>226</v>
      </c>
      <c r="TJE269" s="75">
        <v>3252</v>
      </c>
      <c r="TJF269" s="75" t="s">
        <v>226</v>
      </c>
      <c r="TJG269" s="75">
        <v>3252</v>
      </c>
      <c r="TJH269" s="75" t="s">
        <v>226</v>
      </c>
      <c r="TJI269" s="75">
        <v>3252</v>
      </c>
      <c r="TJJ269" s="75" t="s">
        <v>226</v>
      </c>
      <c r="TJK269" s="75">
        <v>3252</v>
      </c>
      <c r="TJL269" s="75" t="s">
        <v>226</v>
      </c>
      <c r="TJM269" s="75">
        <v>3252</v>
      </c>
      <c r="TJN269" s="75" t="s">
        <v>226</v>
      </c>
      <c r="TJO269" s="75">
        <v>3252</v>
      </c>
      <c r="TJP269" s="75" t="s">
        <v>226</v>
      </c>
      <c r="TJQ269" s="75">
        <v>3252</v>
      </c>
      <c r="TJR269" s="75" t="s">
        <v>226</v>
      </c>
      <c r="TJS269" s="75">
        <v>3252</v>
      </c>
      <c r="TJT269" s="75" t="s">
        <v>226</v>
      </c>
      <c r="TJU269" s="75">
        <v>3252</v>
      </c>
      <c r="TJV269" s="75" t="s">
        <v>226</v>
      </c>
      <c r="TJW269" s="75">
        <v>3252</v>
      </c>
      <c r="TJX269" s="75" t="s">
        <v>226</v>
      </c>
      <c r="TJY269" s="75">
        <v>3252</v>
      </c>
      <c r="TJZ269" s="75" t="s">
        <v>226</v>
      </c>
      <c r="TKA269" s="75">
        <v>3252</v>
      </c>
      <c r="TKB269" s="75" t="s">
        <v>226</v>
      </c>
      <c r="TKC269" s="75">
        <v>3252</v>
      </c>
      <c r="TKD269" s="75" t="s">
        <v>226</v>
      </c>
      <c r="TKE269" s="75">
        <v>3252</v>
      </c>
      <c r="TKF269" s="75" t="s">
        <v>226</v>
      </c>
      <c r="TKG269" s="75">
        <v>3252</v>
      </c>
      <c r="TKH269" s="75" t="s">
        <v>226</v>
      </c>
      <c r="TKI269" s="75">
        <v>3252</v>
      </c>
      <c r="TKJ269" s="75" t="s">
        <v>226</v>
      </c>
      <c r="TKK269" s="75">
        <v>3252</v>
      </c>
      <c r="TKL269" s="75" t="s">
        <v>226</v>
      </c>
      <c r="TKM269" s="75">
        <v>3252</v>
      </c>
      <c r="TKN269" s="75" t="s">
        <v>226</v>
      </c>
      <c r="TKO269" s="75">
        <v>3252</v>
      </c>
      <c r="TKP269" s="75" t="s">
        <v>226</v>
      </c>
      <c r="TKQ269" s="75">
        <v>3252</v>
      </c>
      <c r="TKR269" s="75" t="s">
        <v>226</v>
      </c>
      <c r="TKS269" s="75">
        <v>3252</v>
      </c>
      <c r="TKT269" s="75" t="s">
        <v>226</v>
      </c>
      <c r="TKU269" s="75">
        <v>3252</v>
      </c>
      <c r="TKV269" s="75" t="s">
        <v>226</v>
      </c>
      <c r="TKW269" s="75">
        <v>3252</v>
      </c>
      <c r="TKX269" s="75" t="s">
        <v>226</v>
      </c>
      <c r="TKY269" s="75">
        <v>3252</v>
      </c>
      <c r="TKZ269" s="75" t="s">
        <v>226</v>
      </c>
      <c r="TLA269" s="75">
        <v>3252</v>
      </c>
      <c r="TLB269" s="75" t="s">
        <v>226</v>
      </c>
      <c r="TLC269" s="75">
        <v>3252</v>
      </c>
      <c r="TLD269" s="75" t="s">
        <v>226</v>
      </c>
      <c r="TLE269" s="75">
        <v>3252</v>
      </c>
      <c r="TLF269" s="75" t="s">
        <v>226</v>
      </c>
      <c r="TLG269" s="75">
        <v>3252</v>
      </c>
      <c r="TLH269" s="75" t="s">
        <v>226</v>
      </c>
      <c r="TLI269" s="75">
        <v>3252</v>
      </c>
      <c r="TLJ269" s="75" t="s">
        <v>226</v>
      </c>
      <c r="TLK269" s="75">
        <v>3252</v>
      </c>
      <c r="TLL269" s="75" t="s">
        <v>226</v>
      </c>
      <c r="TLM269" s="75">
        <v>3252</v>
      </c>
      <c r="TLN269" s="75" t="s">
        <v>226</v>
      </c>
      <c r="TLO269" s="75">
        <v>3252</v>
      </c>
      <c r="TLP269" s="75" t="s">
        <v>226</v>
      </c>
      <c r="TLQ269" s="75">
        <v>3252</v>
      </c>
      <c r="TLR269" s="75" t="s">
        <v>226</v>
      </c>
      <c r="TLS269" s="75">
        <v>3252</v>
      </c>
      <c r="TLT269" s="75" t="s">
        <v>226</v>
      </c>
      <c r="TLU269" s="75">
        <v>3252</v>
      </c>
      <c r="TLV269" s="75" t="s">
        <v>226</v>
      </c>
      <c r="TLW269" s="75">
        <v>3252</v>
      </c>
      <c r="TLX269" s="75" t="s">
        <v>226</v>
      </c>
      <c r="TLY269" s="75">
        <v>3252</v>
      </c>
      <c r="TLZ269" s="75" t="s">
        <v>226</v>
      </c>
      <c r="TMA269" s="75">
        <v>3252</v>
      </c>
      <c r="TMB269" s="75" t="s">
        <v>226</v>
      </c>
      <c r="TMC269" s="75">
        <v>3252</v>
      </c>
      <c r="TMD269" s="75" t="s">
        <v>226</v>
      </c>
      <c r="TME269" s="75">
        <v>3252</v>
      </c>
      <c r="TMF269" s="75" t="s">
        <v>226</v>
      </c>
      <c r="TMG269" s="75">
        <v>3252</v>
      </c>
      <c r="TMH269" s="75" t="s">
        <v>226</v>
      </c>
      <c r="TMI269" s="75">
        <v>3252</v>
      </c>
      <c r="TMJ269" s="75" t="s">
        <v>226</v>
      </c>
      <c r="TMK269" s="75">
        <v>3252</v>
      </c>
      <c r="TML269" s="75" t="s">
        <v>226</v>
      </c>
      <c r="TMM269" s="75">
        <v>3252</v>
      </c>
      <c r="TMN269" s="75" t="s">
        <v>226</v>
      </c>
      <c r="TMO269" s="75">
        <v>3252</v>
      </c>
      <c r="TMP269" s="75" t="s">
        <v>226</v>
      </c>
      <c r="TMQ269" s="75">
        <v>3252</v>
      </c>
      <c r="TMR269" s="75" t="s">
        <v>226</v>
      </c>
      <c r="TMS269" s="75">
        <v>3252</v>
      </c>
      <c r="TMT269" s="75" t="s">
        <v>226</v>
      </c>
      <c r="TMU269" s="75">
        <v>3252</v>
      </c>
      <c r="TMV269" s="75" t="s">
        <v>226</v>
      </c>
      <c r="TMW269" s="75">
        <v>3252</v>
      </c>
      <c r="TMX269" s="75" t="s">
        <v>226</v>
      </c>
      <c r="TMY269" s="75">
        <v>3252</v>
      </c>
      <c r="TMZ269" s="75" t="s">
        <v>226</v>
      </c>
      <c r="TNA269" s="75">
        <v>3252</v>
      </c>
      <c r="TNB269" s="75" t="s">
        <v>226</v>
      </c>
      <c r="TNC269" s="75">
        <v>3252</v>
      </c>
      <c r="TND269" s="75" t="s">
        <v>226</v>
      </c>
      <c r="TNE269" s="75">
        <v>3252</v>
      </c>
      <c r="TNF269" s="75" t="s">
        <v>226</v>
      </c>
      <c r="TNG269" s="75">
        <v>3252</v>
      </c>
      <c r="TNH269" s="75" t="s">
        <v>226</v>
      </c>
      <c r="TNI269" s="75">
        <v>3252</v>
      </c>
      <c r="TNJ269" s="75" t="s">
        <v>226</v>
      </c>
      <c r="TNK269" s="75">
        <v>3252</v>
      </c>
      <c r="TNL269" s="75" t="s">
        <v>226</v>
      </c>
      <c r="TNM269" s="75">
        <v>3252</v>
      </c>
      <c r="TNN269" s="75" t="s">
        <v>226</v>
      </c>
      <c r="TNO269" s="75">
        <v>3252</v>
      </c>
      <c r="TNP269" s="75" t="s">
        <v>226</v>
      </c>
      <c r="TNQ269" s="75">
        <v>3252</v>
      </c>
      <c r="TNR269" s="75" t="s">
        <v>226</v>
      </c>
      <c r="TNS269" s="75">
        <v>3252</v>
      </c>
      <c r="TNT269" s="75" t="s">
        <v>226</v>
      </c>
      <c r="TNU269" s="75">
        <v>3252</v>
      </c>
      <c r="TNV269" s="75" t="s">
        <v>226</v>
      </c>
      <c r="TNW269" s="75">
        <v>3252</v>
      </c>
      <c r="TNX269" s="75" t="s">
        <v>226</v>
      </c>
      <c r="TNY269" s="75">
        <v>3252</v>
      </c>
      <c r="TNZ269" s="75" t="s">
        <v>226</v>
      </c>
      <c r="TOA269" s="75">
        <v>3252</v>
      </c>
      <c r="TOB269" s="75" t="s">
        <v>226</v>
      </c>
      <c r="TOC269" s="75">
        <v>3252</v>
      </c>
      <c r="TOD269" s="75" t="s">
        <v>226</v>
      </c>
      <c r="TOE269" s="75">
        <v>3252</v>
      </c>
      <c r="TOF269" s="75" t="s">
        <v>226</v>
      </c>
      <c r="TOG269" s="75">
        <v>3252</v>
      </c>
      <c r="TOH269" s="75" t="s">
        <v>226</v>
      </c>
      <c r="TOI269" s="75">
        <v>3252</v>
      </c>
      <c r="TOJ269" s="75" t="s">
        <v>226</v>
      </c>
      <c r="TOK269" s="75">
        <v>3252</v>
      </c>
      <c r="TOL269" s="75" t="s">
        <v>226</v>
      </c>
      <c r="TOM269" s="75">
        <v>3252</v>
      </c>
      <c r="TON269" s="75" t="s">
        <v>226</v>
      </c>
      <c r="TOO269" s="75">
        <v>3252</v>
      </c>
      <c r="TOP269" s="75" t="s">
        <v>226</v>
      </c>
      <c r="TOQ269" s="75">
        <v>3252</v>
      </c>
      <c r="TOR269" s="75" t="s">
        <v>226</v>
      </c>
      <c r="TOS269" s="75">
        <v>3252</v>
      </c>
      <c r="TOT269" s="75" t="s">
        <v>226</v>
      </c>
      <c r="TOU269" s="75">
        <v>3252</v>
      </c>
      <c r="TOV269" s="75" t="s">
        <v>226</v>
      </c>
      <c r="TOW269" s="75">
        <v>3252</v>
      </c>
      <c r="TOX269" s="75" t="s">
        <v>226</v>
      </c>
      <c r="TOY269" s="75">
        <v>3252</v>
      </c>
      <c r="TOZ269" s="75" t="s">
        <v>226</v>
      </c>
      <c r="TPA269" s="75">
        <v>3252</v>
      </c>
      <c r="TPB269" s="75" t="s">
        <v>226</v>
      </c>
      <c r="TPC269" s="75">
        <v>3252</v>
      </c>
      <c r="TPD269" s="75" t="s">
        <v>226</v>
      </c>
      <c r="TPE269" s="75">
        <v>3252</v>
      </c>
      <c r="TPF269" s="75" t="s">
        <v>226</v>
      </c>
      <c r="TPG269" s="75">
        <v>3252</v>
      </c>
      <c r="TPH269" s="75" t="s">
        <v>226</v>
      </c>
      <c r="TPI269" s="75">
        <v>3252</v>
      </c>
      <c r="TPJ269" s="75" t="s">
        <v>226</v>
      </c>
      <c r="TPK269" s="75">
        <v>3252</v>
      </c>
      <c r="TPL269" s="75" t="s">
        <v>226</v>
      </c>
      <c r="TPM269" s="75">
        <v>3252</v>
      </c>
      <c r="TPN269" s="75" t="s">
        <v>226</v>
      </c>
      <c r="TPO269" s="75">
        <v>3252</v>
      </c>
      <c r="TPP269" s="75" t="s">
        <v>226</v>
      </c>
      <c r="TPQ269" s="75">
        <v>3252</v>
      </c>
      <c r="TPR269" s="75" t="s">
        <v>226</v>
      </c>
      <c r="TPS269" s="75">
        <v>3252</v>
      </c>
      <c r="TPT269" s="75" t="s">
        <v>226</v>
      </c>
      <c r="TPU269" s="75">
        <v>3252</v>
      </c>
      <c r="TPV269" s="75" t="s">
        <v>226</v>
      </c>
      <c r="TPW269" s="75">
        <v>3252</v>
      </c>
      <c r="TPX269" s="75" t="s">
        <v>226</v>
      </c>
      <c r="TPY269" s="75">
        <v>3252</v>
      </c>
      <c r="TPZ269" s="75" t="s">
        <v>226</v>
      </c>
      <c r="TQA269" s="75">
        <v>3252</v>
      </c>
      <c r="TQB269" s="75" t="s">
        <v>226</v>
      </c>
      <c r="TQC269" s="75">
        <v>3252</v>
      </c>
      <c r="TQD269" s="75" t="s">
        <v>226</v>
      </c>
      <c r="TQE269" s="75">
        <v>3252</v>
      </c>
      <c r="TQF269" s="75" t="s">
        <v>226</v>
      </c>
      <c r="TQG269" s="75">
        <v>3252</v>
      </c>
      <c r="TQH269" s="75" t="s">
        <v>226</v>
      </c>
      <c r="TQI269" s="75">
        <v>3252</v>
      </c>
      <c r="TQJ269" s="75" t="s">
        <v>226</v>
      </c>
      <c r="TQK269" s="75">
        <v>3252</v>
      </c>
      <c r="TQL269" s="75" t="s">
        <v>226</v>
      </c>
      <c r="TQM269" s="75">
        <v>3252</v>
      </c>
      <c r="TQN269" s="75" t="s">
        <v>226</v>
      </c>
      <c r="TQO269" s="75">
        <v>3252</v>
      </c>
      <c r="TQP269" s="75" t="s">
        <v>226</v>
      </c>
      <c r="TQQ269" s="75">
        <v>3252</v>
      </c>
      <c r="TQR269" s="75" t="s">
        <v>226</v>
      </c>
      <c r="TQS269" s="75">
        <v>3252</v>
      </c>
      <c r="TQT269" s="75" t="s">
        <v>226</v>
      </c>
      <c r="TQU269" s="75">
        <v>3252</v>
      </c>
      <c r="TQV269" s="75" t="s">
        <v>226</v>
      </c>
      <c r="TQW269" s="75">
        <v>3252</v>
      </c>
      <c r="TQX269" s="75" t="s">
        <v>226</v>
      </c>
      <c r="TQY269" s="75">
        <v>3252</v>
      </c>
      <c r="TQZ269" s="75" t="s">
        <v>226</v>
      </c>
      <c r="TRA269" s="75">
        <v>3252</v>
      </c>
      <c r="TRB269" s="75" t="s">
        <v>226</v>
      </c>
      <c r="TRC269" s="75">
        <v>3252</v>
      </c>
      <c r="TRD269" s="75" t="s">
        <v>226</v>
      </c>
      <c r="TRE269" s="75">
        <v>3252</v>
      </c>
      <c r="TRF269" s="75" t="s">
        <v>226</v>
      </c>
      <c r="TRG269" s="75">
        <v>3252</v>
      </c>
      <c r="TRH269" s="75" t="s">
        <v>226</v>
      </c>
      <c r="TRI269" s="75">
        <v>3252</v>
      </c>
      <c r="TRJ269" s="75" t="s">
        <v>226</v>
      </c>
      <c r="TRK269" s="75">
        <v>3252</v>
      </c>
      <c r="TRL269" s="75" t="s">
        <v>226</v>
      </c>
      <c r="TRM269" s="75">
        <v>3252</v>
      </c>
      <c r="TRN269" s="75" t="s">
        <v>226</v>
      </c>
      <c r="TRO269" s="75">
        <v>3252</v>
      </c>
      <c r="TRP269" s="75" t="s">
        <v>226</v>
      </c>
      <c r="TRQ269" s="75">
        <v>3252</v>
      </c>
      <c r="TRR269" s="75" t="s">
        <v>226</v>
      </c>
      <c r="TRS269" s="75">
        <v>3252</v>
      </c>
      <c r="TRT269" s="75" t="s">
        <v>226</v>
      </c>
      <c r="TRU269" s="75">
        <v>3252</v>
      </c>
      <c r="TRV269" s="75" t="s">
        <v>226</v>
      </c>
      <c r="TRW269" s="75">
        <v>3252</v>
      </c>
      <c r="TRX269" s="75" t="s">
        <v>226</v>
      </c>
      <c r="TRY269" s="75">
        <v>3252</v>
      </c>
      <c r="TRZ269" s="75" t="s">
        <v>226</v>
      </c>
      <c r="TSA269" s="75">
        <v>3252</v>
      </c>
      <c r="TSB269" s="75" t="s">
        <v>226</v>
      </c>
      <c r="TSC269" s="75">
        <v>3252</v>
      </c>
      <c r="TSD269" s="75" t="s">
        <v>226</v>
      </c>
      <c r="TSE269" s="75">
        <v>3252</v>
      </c>
      <c r="TSF269" s="75" t="s">
        <v>226</v>
      </c>
      <c r="TSG269" s="75">
        <v>3252</v>
      </c>
      <c r="TSH269" s="75" t="s">
        <v>226</v>
      </c>
      <c r="TSI269" s="75">
        <v>3252</v>
      </c>
      <c r="TSJ269" s="75" t="s">
        <v>226</v>
      </c>
      <c r="TSK269" s="75">
        <v>3252</v>
      </c>
      <c r="TSL269" s="75" t="s">
        <v>226</v>
      </c>
      <c r="TSM269" s="75">
        <v>3252</v>
      </c>
      <c r="TSN269" s="75" t="s">
        <v>226</v>
      </c>
      <c r="TSO269" s="75">
        <v>3252</v>
      </c>
      <c r="TSP269" s="75" t="s">
        <v>226</v>
      </c>
      <c r="TSQ269" s="75">
        <v>3252</v>
      </c>
      <c r="TSR269" s="75" t="s">
        <v>226</v>
      </c>
      <c r="TSS269" s="75">
        <v>3252</v>
      </c>
      <c r="TST269" s="75" t="s">
        <v>226</v>
      </c>
      <c r="TSU269" s="75">
        <v>3252</v>
      </c>
      <c r="TSV269" s="75" t="s">
        <v>226</v>
      </c>
      <c r="TSW269" s="75">
        <v>3252</v>
      </c>
      <c r="TSX269" s="75" t="s">
        <v>226</v>
      </c>
      <c r="TSY269" s="75">
        <v>3252</v>
      </c>
      <c r="TSZ269" s="75" t="s">
        <v>226</v>
      </c>
      <c r="TTA269" s="75">
        <v>3252</v>
      </c>
      <c r="TTB269" s="75" t="s">
        <v>226</v>
      </c>
      <c r="TTC269" s="75">
        <v>3252</v>
      </c>
      <c r="TTD269" s="75" t="s">
        <v>226</v>
      </c>
      <c r="TTE269" s="75">
        <v>3252</v>
      </c>
      <c r="TTF269" s="75" t="s">
        <v>226</v>
      </c>
      <c r="TTG269" s="75">
        <v>3252</v>
      </c>
      <c r="TTH269" s="75" t="s">
        <v>226</v>
      </c>
      <c r="TTI269" s="75">
        <v>3252</v>
      </c>
      <c r="TTJ269" s="75" t="s">
        <v>226</v>
      </c>
      <c r="TTK269" s="75">
        <v>3252</v>
      </c>
      <c r="TTL269" s="75" t="s">
        <v>226</v>
      </c>
      <c r="TTM269" s="75">
        <v>3252</v>
      </c>
      <c r="TTN269" s="75" t="s">
        <v>226</v>
      </c>
      <c r="TTO269" s="75">
        <v>3252</v>
      </c>
      <c r="TTP269" s="75" t="s">
        <v>226</v>
      </c>
      <c r="TTQ269" s="75">
        <v>3252</v>
      </c>
      <c r="TTR269" s="75" t="s">
        <v>226</v>
      </c>
      <c r="TTS269" s="75">
        <v>3252</v>
      </c>
      <c r="TTT269" s="75" t="s">
        <v>226</v>
      </c>
      <c r="TTU269" s="75">
        <v>3252</v>
      </c>
      <c r="TTV269" s="75" t="s">
        <v>226</v>
      </c>
      <c r="TTW269" s="75">
        <v>3252</v>
      </c>
      <c r="TTX269" s="75" t="s">
        <v>226</v>
      </c>
      <c r="TTY269" s="75">
        <v>3252</v>
      </c>
      <c r="TTZ269" s="75" t="s">
        <v>226</v>
      </c>
      <c r="TUA269" s="75">
        <v>3252</v>
      </c>
      <c r="TUB269" s="75" t="s">
        <v>226</v>
      </c>
      <c r="TUC269" s="75">
        <v>3252</v>
      </c>
      <c r="TUD269" s="75" t="s">
        <v>226</v>
      </c>
      <c r="TUE269" s="75">
        <v>3252</v>
      </c>
      <c r="TUF269" s="75" t="s">
        <v>226</v>
      </c>
      <c r="TUG269" s="75">
        <v>3252</v>
      </c>
      <c r="TUH269" s="75" t="s">
        <v>226</v>
      </c>
      <c r="TUI269" s="75">
        <v>3252</v>
      </c>
      <c r="TUJ269" s="75" t="s">
        <v>226</v>
      </c>
      <c r="TUK269" s="75">
        <v>3252</v>
      </c>
      <c r="TUL269" s="75" t="s">
        <v>226</v>
      </c>
      <c r="TUM269" s="75">
        <v>3252</v>
      </c>
      <c r="TUN269" s="75" t="s">
        <v>226</v>
      </c>
      <c r="TUO269" s="75">
        <v>3252</v>
      </c>
      <c r="TUP269" s="75" t="s">
        <v>226</v>
      </c>
      <c r="TUQ269" s="75">
        <v>3252</v>
      </c>
      <c r="TUR269" s="75" t="s">
        <v>226</v>
      </c>
      <c r="TUS269" s="75">
        <v>3252</v>
      </c>
      <c r="TUT269" s="75" t="s">
        <v>226</v>
      </c>
      <c r="TUU269" s="75">
        <v>3252</v>
      </c>
      <c r="TUV269" s="75" t="s">
        <v>226</v>
      </c>
      <c r="TUW269" s="75">
        <v>3252</v>
      </c>
      <c r="TUX269" s="75" t="s">
        <v>226</v>
      </c>
      <c r="TUY269" s="75">
        <v>3252</v>
      </c>
      <c r="TUZ269" s="75" t="s">
        <v>226</v>
      </c>
      <c r="TVA269" s="75">
        <v>3252</v>
      </c>
      <c r="TVB269" s="75" t="s">
        <v>226</v>
      </c>
      <c r="TVC269" s="75">
        <v>3252</v>
      </c>
      <c r="TVD269" s="75" t="s">
        <v>226</v>
      </c>
      <c r="TVE269" s="75">
        <v>3252</v>
      </c>
      <c r="TVF269" s="75" t="s">
        <v>226</v>
      </c>
      <c r="TVG269" s="75">
        <v>3252</v>
      </c>
      <c r="TVH269" s="75" t="s">
        <v>226</v>
      </c>
      <c r="TVI269" s="75">
        <v>3252</v>
      </c>
      <c r="TVJ269" s="75" t="s">
        <v>226</v>
      </c>
      <c r="TVK269" s="75">
        <v>3252</v>
      </c>
      <c r="TVL269" s="75" t="s">
        <v>226</v>
      </c>
      <c r="TVM269" s="75">
        <v>3252</v>
      </c>
      <c r="TVN269" s="75" t="s">
        <v>226</v>
      </c>
      <c r="TVO269" s="75">
        <v>3252</v>
      </c>
      <c r="TVP269" s="75" t="s">
        <v>226</v>
      </c>
      <c r="TVQ269" s="75">
        <v>3252</v>
      </c>
      <c r="TVR269" s="75" t="s">
        <v>226</v>
      </c>
      <c r="TVS269" s="75">
        <v>3252</v>
      </c>
      <c r="TVT269" s="75" t="s">
        <v>226</v>
      </c>
      <c r="TVU269" s="75">
        <v>3252</v>
      </c>
      <c r="TVV269" s="75" t="s">
        <v>226</v>
      </c>
      <c r="TVW269" s="75">
        <v>3252</v>
      </c>
      <c r="TVX269" s="75" t="s">
        <v>226</v>
      </c>
      <c r="TVY269" s="75">
        <v>3252</v>
      </c>
      <c r="TVZ269" s="75" t="s">
        <v>226</v>
      </c>
      <c r="TWA269" s="75">
        <v>3252</v>
      </c>
      <c r="TWB269" s="75" t="s">
        <v>226</v>
      </c>
      <c r="TWC269" s="75">
        <v>3252</v>
      </c>
      <c r="TWD269" s="75" t="s">
        <v>226</v>
      </c>
      <c r="TWE269" s="75">
        <v>3252</v>
      </c>
      <c r="TWF269" s="75" t="s">
        <v>226</v>
      </c>
      <c r="TWG269" s="75">
        <v>3252</v>
      </c>
      <c r="TWH269" s="75" t="s">
        <v>226</v>
      </c>
      <c r="TWI269" s="75">
        <v>3252</v>
      </c>
      <c r="TWJ269" s="75" t="s">
        <v>226</v>
      </c>
      <c r="TWK269" s="75">
        <v>3252</v>
      </c>
      <c r="TWL269" s="75" t="s">
        <v>226</v>
      </c>
      <c r="TWM269" s="75">
        <v>3252</v>
      </c>
      <c r="TWN269" s="75" t="s">
        <v>226</v>
      </c>
      <c r="TWO269" s="75">
        <v>3252</v>
      </c>
      <c r="TWP269" s="75" t="s">
        <v>226</v>
      </c>
      <c r="TWQ269" s="75">
        <v>3252</v>
      </c>
      <c r="TWR269" s="75" t="s">
        <v>226</v>
      </c>
      <c r="TWS269" s="75">
        <v>3252</v>
      </c>
      <c r="TWT269" s="75" t="s">
        <v>226</v>
      </c>
      <c r="TWU269" s="75">
        <v>3252</v>
      </c>
      <c r="TWV269" s="75" t="s">
        <v>226</v>
      </c>
      <c r="TWW269" s="75">
        <v>3252</v>
      </c>
      <c r="TWX269" s="75" t="s">
        <v>226</v>
      </c>
      <c r="TWY269" s="75">
        <v>3252</v>
      </c>
      <c r="TWZ269" s="75" t="s">
        <v>226</v>
      </c>
      <c r="TXA269" s="75">
        <v>3252</v>
      </c>
      <c r="TXB269" s="75" t="s">
        <v>226</v>
      </c>
      <c r="TXC269" s="75">
        <v>3252</v>
      </c>
      <c r="TXD269" s="75" t="s">
        <v>226</v>
      </c>
      <c r="TXE269" s="75">
        <v>3252</v>
      </c>
      <c r="TXF269" s="75" t="s">
        <v>226</v>
      </c>
      <c r="TXG269" s="75">
        <v>3252</v>
      </c>
      <c r="TXH269" s="75" t="s">
        <v>226</v>
      </c>
      <c r="TXI269" s="75">
        <v>3252</v>
      </c>
      <c r="TXJ269" s="75" t="s">
        <v>226</v>
      </c>
      <c r="TXK269" s="75">
        <v>3252</v>
      </c>
      <c r="TXL269" s="75" t="s">
        <v>226</v>
      </c>
      <c r="TXM269" s="75">
        <v>3252</v>
      </c>
      <c r="TXN269" s="75" t="s">
        <v>226</v>
      </c>
      <c r="TXO269" s="75">
        <v>3252</v>
      </c>
      <c r="TXP269" s="75" t="s">
        <v>226</v>
      </c>
      <c r="TXQ269" s="75">
        <v>3252</v>
      </c>
      <c r="TXR269" s="75" t="s">
        <v>226</v>
      </c>
      <c r="TXS269" s="75">
        <v>3252</v>
      </c>
      <c r="TXT269" s="75" t="s">
        <v>226</v>
      </c>
      <c r="TXU269" s="75">
        <v>3252</v>
      </c>
      <c r="TXV269" s="75" t="s">
        <v>226</v>
      </c>
      <c r="TXW269" s="75">
        <v>3252</v>
      </c>
      <c r="TXX269" s="75" t="s">
        <v>226</v>
      </c>
      <c r="TXY269" s="75">
        <v>3252</v>
      </c>
      <c r="TXZ269" s="75" t="s">
        <v>226</v>
      </c>
      <c r="TYA269" s="75">
        <v>3252</v>
      </c>
      <c r="TYB269" s="75" t="s">
        <v>226</v>
      </c>
      <c r="TYC269" s="75">
        <v>3252</v>
      </c>
      <c r="TYD269" s="75" t="s">
        <v>226</v>
      </c>
      <c r="TYE269" s="75">
        <v>3252</v>
      </c>
      <c r="TYF269" s="75" t="s">
        <v>226</v>
      </c>
      <c r="TYG269" s="75">
        <v>3252</v>
      </c>
      <c r="TYH269" s="75" t="s">
        <v>226</v>
      </c>
      <c r="TYI269" s="75">
        <v>3252</v>
      </c>
      <c r="TYJ269" s="75" t="s">
        <v>226</v>
      </c>
      <c r="TYK269" s="75">
        <v>3252</v>
      </c>
      <c r="TYL269" s="75" t="s">
        <v>226</v>
      </c>
      <c r="TYM269" s="75">
        <v>3252</v>
      </c>
      <c r="TYN269" s="75" t="s">
        <v>226</v>
      </c>
      <c r="TYO269" s="75">
        <v>3252</v>
      </c>
      <c r="TYP269" s="75" t="s">
        <v>226</v>
      </c>
      <c r="TYQ269" s="75">
        <v>3252</v>
      </c>
      <c r="TYR269" s="75" t="s">
        <v>226</v>
      </c>
      <c r="TYS269" s="75">
        <v>3252</v>
      </c>
      <c r="TYT269" s="75" t="s">
        <v>226</v>
      </c>
      <c r="TYU269" s="75">
        <v>3252</v>
      </c>
      <c r="TYV269" s="75" t="s">
        <v>226</v>
      </c>
      <c r="TYW269" s="75">
        <v>3252</v>
      </c>
      <c r="TYX269" s="75" t="s">
        <v>226</v>
      </c>
      <c r="TYY269" s="75">
        <v>3252</v>
      </c>
      <c r="TYZ269" s="75" t="s">
        <v>226</v>
      </c>
      <c r="TZA269" s="75">
        <v>3252</v>
      </c>
      <c r="TZB269" s="75" t="s">
        <v>226</v>
      </c>
      <c r="TZC269" s="75">
        <v>3252</v>
      </c>
      <c r="TZD269" s="75" t="s">
        <v>226</v>
      </c>
      <c r="TZE269" s="75">
        <v>3252</v>
      </c>
      <c r="TZF269" s="75" t="s">
        <v>226</v>
      </c>
      <c r="TZG269" s="75">
        <v>3252</v>
      </c>
      <c r="TZH269" s="75" t="s">
        <v>226</v>
      </c>
      <c r="TZI269" s="75">
        <v>3252</v>
      </c>
      <c r="TZJ269" s="75" t="s">
        <v>226</v>
      </c>
      <c r="TZK269" s="75">
        <v>3252</v>
      </c>
      <c r="TZL269" s="75" t="s">
        <v>226</v>
      </c>
      <c r="TZM269" s="75">
        <v>3252</v>
      </c>
      <c r="TZN269" s="75" t="s">
        <v>226</v>
      </c>
      <c r="TZO269" s="75">
        <v>3252</v>
      </c>
      <c r="TZP269" s="75" t="s">
        <v>226</v>
      </c>
      <c r="TZQ269" s="75">
        <v>3252</v>
      </c>
      <c r="TZR269" s="75" t="s">
        <v>226</v>
      </c>
      <c r="TZS269" s="75">
        <v>3252</v>
      </c>
      <c r="TZT269" s="75" t="s">
        <v>226</v>
      </c>
      <c r="TZU269" s="75">
        <v>3252</v>
      </c>
      <c r="TZV269" s="75" t="s">
        <v>226</v>
      </c>
      <c r="TZW269" s="75">
        <v>3252</v>
      </c>
      <c r="TZX269" s="75" t="s">
        <v>226</v>
      </c>
      <c r="TZY269" s="75">
        <v>3252</v>
      </c>
      <c r="TZZ269" s="75" t="s">
        <v>226</v>
      </c>
      <c r="UAA269" s="75">
        <v>3252</v>
      </c>
      <c r="UAB269" s="75" t="s">
        <v>226</v>
      </c>
      <c r="UAC269" s="75">
        <v>3252</v>
      </c>
      <c r="UAD269" s="75" t="s">
        <v>226</v>
      </c>
      <c r="UAE269" s="75">
        <v>3252</v>
      </c>
      <c r="UAF269" s="75" t="s">
        <v>226</v>
      </c>
      <c r="UAG269" s="75">
        <v>3252</v>
      </c>
      <c r="UAH269" s="75" t="s">
        <v>226</v>
      </c>
      <c r="UAI269" s="75">
        <v>3252</v>
      </c>
      <c r="UAJ269" s="75" t="s">
        <v>226</v>
      </c>
      <c r="UAK269" s="75">
        <v>3252</v>
      </c>
      <c r="UAL269" s="75" t="s">
        <v>226</v>
      </c>
      <c r="UAM269" s="75">
        <v>3252</v>
      </c>
      <c r="UAN269" s="75" t="s">
        <v>226</v>
      </c>
      <c r="UAO269" s="75">
        <v>3252</v>
      </c>
      <c r="UAP269" s="75" t="s">
        <v>226</v>
      </c>
      <c r="UAQ269" s="75">
        <v>3252</v>
      </c>
      <c r="UAR269" s="75" t="s">
        <v>226</v>
      </c>
      <c r="UAS269" s="75">
        <v>3252</v>
      </c>
      <c r="UAT269" s="75" t="s">
        <v>226</v>
      </c>
      <c r="UAU269" s="75">
        <v>3252</v>
      </c>
      <c r="UAV269" s="75" t="s">
        <v>226</v>
      </c>
      <c r="UAW269" s="75">
        <v>3252</v>
      </c>
      <c r="UAX269" s="75" t="s">
        <v>226</v>
      </c>
      <c r="UAY269" s="75">
        <v>3252</v>
      </c>
      <c r="UAZ269" s="75" t="s">
        <v>226</v>
      </c>
      <c r="UBA269" s="75">
        <v>3252</v>
      </c>
      <c r="UBB269" s="75" t="s">
        <v>226</v>
      </c>
      <c r="UBC269" s="75">
        <v>3252</v>
      </c>
      <c r="UBD269" s="75" t="s">
        <v>226</v>
      </c>
      <c r="UBE269" s="75">
        <v>3252</v>
      </c>
      <c r="UBF269" s="75" t="s">
        <v>226</v>
      </c>
      <c r="UBG269" s="75">
        <v>3252</v>
      </c>
      <c r="UBH269" s="75" t="s">
        <v>226</v>
      </c>
      <c r="UBI269" s="75">
        <v>3252</v>
      </c>
      <c r="UBJ269" s="75" t="s">
        <v>226</v>
      </c>
      <c r="UBK269" s="75">
        <v>3252</v>
      </c>
      <c r="UBL269" s="75" t="s">
        <v>226</v>
      </c>
      <c r="UBM269" s="75">
        <v>3252</v>
      </c>
      <c r="UBN269" s="75" t="s">
        <v>226</v>
      </c>
      <c r="UBO269" s="75">
        <v>3252</v>
      </c>
      <c r="UBP269" s="75" t="s">
        <v>226</v>
      </c>
      <c r="UBQ269" s="75">
        <v>3252</v>
      </c>
      <c r="UBR269" s="75" t="s">
        <v>226</v>
      </c>
      <c r="UBS269" s="75">
        <v>3252</v>
      </c>
      <c r="UBT269" s="75" t="s">
        <v>226</v>
      </c>
      <c r="UBU269" s="75">
        <v>3252</v>
      </c>
      <c r="UBV269" s="75" t="s">
        <v>226</v>
      </c>
      <c r="UBW269" s="75">
        <v>3252</v>
      </c>
      <c r="UBX269" s="75" t="s">
        <v>226</v>
      </c>
      <c r="UBY269" s="75">
        <v>3252</v>
      </c>
      <c r="UBZ269" s="75" t="s">
        <v>226</v>
      </c>
      <c r="UCA269" s="75">
        <v>3252</v>
      </c>
      <c r="UCB269" s="75" t="s">
        <v>226</v>
      </c>
      <c r="UCC269" s="75">
        <v>3252</v>
      </c>
      <c r="UCD269" s="75" t="s">
        <v>226</v>
      </c>
      <c r="UCE269" s="75">
        <v>3252</v>
      </c>
      <c r="UCF269" s="75" t="s">
        <v>226</v>
      </c>
      <c r="UCG269" s="75">
        <v>3252</v>
      </c>
      <c r="UCH269" s="75" t="s">
        <v>226</v>
      </c>
      <c r="UCI269" s="75">
        <v>3252</v>
      </c>
      <c r="UCJ269" s="75" t="s">
        <v>226</v>
      </c>
      <c r="UCK269" s="75">
        <v>3252</v>
      </c>
      <c r="UCL269" s="75" t="s">
        <v>226</v>
      </c>
      <c r="UCM269" s="75">
        <v>3252</v>
      </c>
      <c r="UCN269" s="75" t="s">
        <v>226</v>
      </c>
      <c r="UCO269" s="75">
        <v>3252</v>
      </c>
      <c r="UCP269" s="75" t="s">
        <v>226</v>
      </c>
      <c r="UCQ269" s="75">
        <v>3252</v>
      </c>
      <c r="UCR269" s="75" t="s">
        <v>226</v>
      </c>
      <c r="UCS269" s="75">
        <v>3252</v>
      </c>
      <c r="UCT269" s="75" t="s">
        <v>226</v>
      </c>
      <c r="UCU269" s="75">
        <v>3252</v>
      </c>
      <c r="UCV269" s="75" t="s">
        <v>226</v>
      </c>
      <c r="UCW269" s="75">
        <v>3252</v>
      </c>
      <c r="UCX269" s="75" t="s">
        <v>226</v>
      </c>
      <c r="UCY269" s="75">
        <v>3252</v>
      </c>
      <c r="UCZ269" s="75" t="s">
        <v>226</v>
      </c>
      <c r="UDA269" s="75">
        <v>3252</v>
      </c>
      <c r="UDB269" s="75" t="s">
        <v>226</v>
      </c>
      <c r="UDC269" s="75">
        <v>3252</v>
      </c>
      <c r="UDD269" s="75" t="s">
        <v>226</v>
      </c>
      <c r="UDE269" s="75">
        <v>3252</v>
      </c>
      <c r="UDF269" s="75" t="s">
        <v>226</v>
      </c>
      <c r="UDG269" s="75">
        <v>3252</v>
      </c>
      <c r="UDH269" s="75" t="s">
        <v>226</v>
      </c>
      <c r="UDI269" s="75">
        <v>3252</v>
      </c>
      <c r="UDJ269" s="75" t="s">
        <v>226</v>
      </c>
      <c r="UDK269" s="75">
        <v>3252</v>
      </c>
      <c r="UDL269" s="75" t="s">
        <v>226</v>
      </c>
      <c r="UDM269" s="75">
        <v>3252</v>
      </c>
      <c r="UDN269" s="75" t="s">
        <v>226</v>
      </c>
      <c r="UDO269" s="75">
        <v>3252</v>
      </c>
      <c r="UDP269" s="75" t="s">
        <v>226</v>
      </c>
      <c r="UDQ269" s="75">
        <v>3252</v>
      </c>
      <c r="UDR269" s="75" t="s">
        <v>226</v>
      </c>
      <c r="UDS269" s="75">
        <v>3252</v>
      </c>
      <c r="UDT269" s="75" t="s">
        <v>226</v>
      </c>
      <c r="UDU269" s="75">
        <v>3252</v>
      </c>
      <c r="UDV269" s="75" t="s">
        <v>226</v>
      </c>
      <c r="UDW269" s="75">
        <v>3252</v>
      </c>
      <c r="UDX269" s="75" t="s">
        <v>226</v>
      </c>
      <c r="UDY269" s="75">
        <v>3252</v>
      </c>
      <c r="UDZ269" s="75" t="s">
        <v>226</v>
      </c>
      <c r="UEA269" s="75">
        <v>3252</v>
      </c>
      <c r="UEB269" s="75" t="s">
        <v>226</v>
      </c>
      <c r="UEC269" s="75">
        <v>3252</v>
      </c>
      <c r="UED269" s="75" t="s">
        <v>226</v>
      </c>
      <c r="UEE269" s="75">
        <v>3252</v>
      </c>
      <c r="UEF269" s="75" t="s">
        <v>226</v>
      </c>
      <c r="UEG269" s="75">
        <v>3252</v>
      </c>
      <c r="UEH269" s="75" t="s">
        <v>226</v>
      </c>
      <c r="UEI269" s="75">
        <v>3252</v>
      </c>
      <c r="UEJ269" s="75" t="s">
        <v>226</v>
      </c>
      <c r="UEK269" s="75">
        <v>3252</v>
      </c>
      <c r="UEL269" s="75" t="s">
        <v>226</v>
      </c>
      <c r="UEM269" s="75">
        <v>3252</v>
      </c>
      <c r="UEN269" s="75" t="s">
        <v>226</v>
      </c>
      <c r="UEO269" s="75">
        <v>3252</v>
      </c>
      <c r="UEP269" s="75" t="s">
        <v>226</v>
      </c>
      <c r="UEQ269" s="75">
        <v>3252</v>
      </c>
      <c r="UER269" s="75" t="s">
        <v>226</v>
      </c>
      <c r="UES269" s="75">
        <v>3252</v>
      </c>
      <c r="UET269" s="75" t="s">
        <v>226</v>
      </c>
      <c r="UEU269" s="75">
        <v>3252</v>
      </c>
      <c r="UEV269" s="75" t="s">
        <v>226</v>
      </c>
      <c r="UEW269" s="75">
        <v>3252</v>
      </c>
      <c r="UEX269" s="75" t="s">
        <v>226</v>
      </c>
      <c r="UEY269" s="75">
        <v>3252</v>
      </c>
      <c r="UEZ269" s="75" t="s">
        <v>226</v>
      </c>
      <c r="UFA269" s="75">
        <v>3252</v>
      </c>
      <c r="UFB269" s="75" t="s">
        <v>226</v>
      </c>
      <c r="UFC269" s="75">
        <v>3252</v>
      </c>
      <c r="UFD269" s="75" t="s">
        <v>226</v>
      </c>
      <c r="UFE269" s="75">
        <v>3252</v>
      </c>
      <c r="UFF269" s="75" t="s">
        <v>226</v>
      </c>
      <c r="UFG269" s="75">
        <v>3252</v>
      </c>
      <c r="UFH269" s="75" t="s">
        <v>226</v>
      </c>
      <c r="UFI269" s="75">
        <v>3252</v>
      </c>
      <c r="UFJ269" s="75" t="s">
        <v>226</v>
      </c>
      <c r="UFK269" s="75">
        <v>3252</v>
      </c>
      <c r="UFL269" s="75" t="s">
        <v>226</v>
      </c>
      <c r="UFM269" s="75">
        <v>3252</v>
      </c>
      <c r="UFN269" s="75" t="s">
        <v>226</v>
      </c>
      <c r="UFO269" s="75">
        <v>3252</v>
      </c>
      <c r="UFP269" s="75" t="s">
        <v>226</v>
      </c>
      <c r="UFQ269" s="75">
        <v>3252</v>
      </c>
      <c r="UFR269" s="75" t="s">
        <v>226</v>
      </c>
      <c r="UFS269" s="75">
        <v>3252</v>
      </c>
      <c r="UFT269" s="75" t="s">
        <v>226</v>
      </c>
      <c r="UFU269" s="75">
        <v>3252</v>
      </c>
      <c r="UFV269" s="75" t="s">
        <v>226</v>
      </c>
      <c r="UFW269" s="75">
        <v>3252</v>
      </c>
      <c r="UFX269" s="75" t="s">
        <v>226</v>
      </c>
      <c r="UFY269" s="75">
        <v>3252</v>
      </c>
      <c r="UFZ269" s="75" t="s">
        <v>226</v>
      </c>
      <c r="UGA269" s="75">
        <v>3252</v>
      </c>
      <c r="UGB269" s="75" t="s">
        <v>226</v>
      </c>
      <c r="UGC269" s="75">
        <v>3252</v>
      </c>
      <c r="UGD269" s="75" t="s">
        <v>226</v>
      </c>
      <c r="UGE269" s="75">
        <v>3252</v>
      </c>
      <c r="UGF269" s="75" t="s">
        <v>226</v>
      </c>
      <c r="UGG269" s="75">
        <v>3252</v>
      </c>
      <c r="UGH269" s="75" t="s">
        <v>226</v>
      </c>
      <c r="UGI269" s="75">
        <v>3252</v>
      </c>
      <c r="UGJ269" s="75" t="s">
        <v>226</v>
      </c>
      <c r="UGK269" s="75">
        <v>3252</v>
      </c>
      <c r="UGL269" s="75" t="s">
        <v>226</v>
      </c>
      <c r="UGM269" s="75">
        <v>3252</v>
      </c>
      <c r="UGN269" s="75" t="s">
        <v>226</v>
      </c>
      <c r="UGO269" s="75">
        <v>3252</v>
      </c>
      <c r="UGP269" s="75" t="s">
        <v>226</v>
      </c>
      <c r="UGQ269" s="75">
        <v>3252</v>
      </c>
      <c r="UGR269" s="75" t="s">
        <v>226</v>
      </c>
      <c r="UGS269" s="75">
        <v>3252</v>
      </c>
      <c r="UGT269" s="75" t="s">
        <v>226</v>
      </c>
      <c r="UGU269" s="75">
        <v>3252</v>
      </c>
      <c r="UGV269" s="75" t="s">
        <v>226</v>
      </c>
      <c r="UGW269" s="75">
        <v>3252</v>
      </c>
      <c r="UGX269" s="75" t="s">
        <v>226</v>
      </c>
      <c r="UGY269" s="75">
        <v>3252</v>
      </c>
      <c r="UGZ269" s="75" t="s">
        <v>226</v>
      </c>
      <c r="UHA269" s="75">
        <v>3252</v>
      </c>
      <c r="UHB269" s="75" t="s">
        <v>226</v>
      </c>
      <c r="UHC269" s="75">
        <v>3252</v>
      </c>
      <c r="UHD269" s="75" t="s">
        <v>226</v>
      </c>
      <c r="UHE269" s="75">
        <v>3252</v>
      </c>
      <c r="UHF269" s="75" t="s">
        <v>226</v>
      </c>
      <c r="UHG269" s="75">
        <v>3252</v>
      </c>
      <c r="UHH269" s="75" t="s">
        <v>226</v>
      </c>
      <c r="UHI269" s="75">
        <v>3252</v>
      </c>
      <c r="UHJ269" s="75" t="s">
        <v>226</v>
      </c>
      <c r="UHK269" s="75">
        <v>3252</v>
      </c>
      <c r="UHL269" s="75" t="s">
        <v>226</v>
      </c>
      <c r="UHM269" s="75">
        <v>3252</v>
      </c>
      <c r="UHN269" s="75" t="s">
        <v>226</v>
      </c>
      <c r="UHO269" s="75">
        <v>3252</v>
      </c>
      <c r="UHP269" s="75" t="s">
        <v>226</v>
      </c>
      <c r="UHQ269" s="75">
        <v>3252</v>
      </c>
      <c r="UHR269" s="75" t="s">
        <v>226</v>
      </c>
      <c r="UHS269" s="75">
        <v>3252</v>
      </c>
      <c r="UHT269" s="75" t="s">
        <v>226</v>
      </c>
      <c r="UHU269" s="75">
        <v>3252</v>
      </c>
      <c r="UHV269" s="75" t="s">
        <v>226</v>
      </c>
      <c r="UHW269" s="75">
        <v>3252</v>
      </c>
      <c r="UHX269" s="75" t="s">
        <v>226</v>
      </c>
      <c r="UHY269" s="75">
        <v>3252</v>
      </c>
      <c r="UHZ269" s="75" t="s">
        <v>226</v>
      </c>
      <c r="UIA269" s="75">
        <v>3252</v>
      </c>
      <c r="UIB269" s="75" t="s">
        <v>226</v>
      </c>
      <c r="UIC269" s="75">
        <v>3252</v>
      </c>
      <c r="UID269" s="75" t="s">
        <v>226</v>
      </c>
      <c r="UIE269" s="75">
        <v>3252</v>
      </c>
      <c r="UIF269" s="75" t="s">
        <v>226</v>
      </c>
      <c r="UIG269" s="75">
        <v>3252</v>
      </c>
      <c r="UIH269" s="75" t="s">
        <v>226</v>
      </c>
      <c r="UII269" s="75">
        <v>3252</v>
      </c>
      <c r="UIJ269" s="75" t="s">
        <v>226</v>
      </c>
      <c r="UIK269" s="75">
        <v>3252</v>
      </c>
      <c r="UIL269" s="75" t="s">
        <v>226</v>
      </c>
      <c r="UIM269" s="75">
        <v>3252</v>
      </c>
      <c r="UIN269" s="75" t="s">
        <v>226</v>
      </c>
      <c r="UIO269" s="75">
        <v>3252</v>
      </c>
      <c r="UIP269" s="75" t="s">
        <v>226</v>
      </c>
      <c r="UIQ269" s="75">
        <v>3252</v>
      </c>
      <c r="UIR269" s="75" t="s">
        <v>226</v>
      </c>
      <c r="UIS269" s="75">
        <v>3252</v>
      </c>
      <c r="UIT269" s="75" t="s">
        <v>226</v>
      </c>
      <c r="UIU269" s="75">
        <v>3252</v>
      </c>
      <c r="UIV269" s="75" t="s">
        <v>226</v>
      </c>
      <c r="UIW269" s="75">
        <v>3252</v>
      </c>
      <c r="UIX269" s="75" t="s">
        <v>226</v>
      </c>
      <c r="UIY269" s="75">
        <v>3252</v>
      </c>
      <c r="UIZ269" s="75" t="s">
        <v>226</v>
      </c>
      <c r="UJA269" s="75">
        <v>3252</v>
      </c>
      <c r="UJB269" s="75" t="s">
        <v>226</v>
      </c>
      <c r="UJC269" s="75">
        <v>3252</v>
      </c>
      <c r="UJD269" s="75" t="s">
        <v>226</v>
      </c>
      <c r="UJE269" s="75">
        <v>3252</v>
      </c>
      <c r="UJF269" s="75" t="s">
        <v>226</v>
      </c>
      <c r="UJG269" s="75">
        <v>3252</v>
      </c>
      <c r="UJH269" s="75" t="s">
        <v>226</v>
      </c>
      <c r="UJI269" s="75">
        <v>3252</v>
      </c>
      <c r="UJJ269" s="75" t="s">
        <v>226</v>
      </c>
      <c r="UJK269" s="75">
        <v>3252</v>
      </c>
      <c r="UJL269" s="75" t="s">
        <v>226</v>
      </c>
      <c r="UJM269" s="75">
        <v>3252</v>
      </c>
      <c r="UJN269" s="75" t="s">
        <v>226</v>
      </c>
      <c r="UJO269" s="75">
        <v>3252</v>
      </c>
      <c r="UJP269" s="75" t="s">
        <v>226</v>
      </c>
      <c r="UJQ269" s="75">
        <v>3252</v>
      </c>
      <c r="UJR269" s="75" t="s">
        <v>226</v>
      </c>
      <c r="UJS269" s="75">
        <v>3252</v>
      </c>
      <c r="UJT269" s="75" t="s">
        <v>226</v>
      </c>
      <c r="UJU269" s="75">
        <v>3252</v>
      </c>
      <c r="UJV269" s="75" t="s">
        <v>226</v>
      </c>
      <c r="UJW269" s="75">
        <v>3252</v>
      </c>
      <c r="UJX269" s="75" t="s">
        <v>226</v>
      </c>
      <c r="UJY269" s="75">
        <v>3252</v>
      </c>
      <c r="UJZ269" s="75" t="s">
        <v>226</v>
      </c>
      <c r="UKA269" s="75">
        <v>3252</v>
      </c>
      <c r="UKB269" s="75" t="s">
        <v>226</v>
      </c>
      <c r="UKC269" s="75">
        <v>3252</v>
      </c>
      <c r="UKD269" s="75" t="s">
        <v>226</v>
      </c>
      <c r="UKE269" s="75">
        <v>3252</v>
      </c>
      <c r="UKF269" s="75" t="s">
        <v>226</v>
      </c>
      <c r="UKG269" s="75">
        <v>3252</v>
      </c>
      <c r="UKH269" s="75" t="s">
        <v>226</v>
      </c>
      <c r="UKI269" s="75">
        <v>3252</v>
      </c>
      <c r="UKJ269" s="75" t="s">
        <v>226</v>
      </c>
      <c r="UKK269" s="75">
        <v>3252</v>
      </c>
      <c r="UKL269" s="75" t="s">
        <v>226</v>
      </c>
      <c r="UKM269" s="75">
        <v>3252</v>
      </c>
      <c r="UKN269" s="75" t="s">
        <v>226</v>
      </c>
      <c r="UKO269" s="75">
        <v>3252</v>
      </c>
      <c r="UKP269" s="75" t="s">
        <v>226</v>
      </c>
      <c r="UKQ269" s="75">
        <v>3252</v>
      </c>
      <c r="UKR269" s="75" t="s">
        <v>226</v>
      </c>
      <c r="UKS269" s="75">
        <v>3252</v>
      </c>
      <c r="UKT269" s="75" t="s">
        <v>226</v>
      </c>
      <c r="UKU269" s="75">
        <v>3252</v>
      </c>
      <c r="UKV269" s="75" t="s">
        <v>226</v>
      </c>
      <c r="UKW269" s="75">
        <v>3252</v>
      </c>
      <c r="UKX269" s="75" t="s">
        <v>226</v>
      </c>
      <c r="UKY269" s="75">
        <v>3252</v>
      </c>
      <c r="UKZ269" s="75" t="s">
        <v>226</v>
      </c>
      <c r="ULA269" s="75">
        <v>3252</v>
      </c>
      <c r="ULB269" s="75" t="s">
        <v>226</v>
      </c>
      <c r="ULC269" s="75">
        <v>3252</v>
      </c>
      <c r="ULD269" s="75" t="s">
        <v>226</v>
      </c>
      <c r="ULE269" s="75">
        <v>3252</v>
      </c>
      <c r="ULF269" s="75" t="s">
        <v>226</v>
      </c>
      <c r="ULG269" s="75">
        <v>3252</v>
      </c>
      <c r="ULH269" s="75" t="s">
        <v>226</v>
      </c>
      <c r="ULI269" s="75">
        <v>3252</v>
      </c>
      <c r="ULJ269" s="75" t="s">
        <v>226</v>
      </c>
      <c r="ULK269" s="75">
        <v>3252</v>
      </c>
      <c r="ULL269" s="75" t="s">
        <v>226</v>
      </c>
      <c r="ULM269" s="75">
        <v>3252</v>
      </c>
      <c r="ULN269" s="75" t="s">
        <v>226</v>
      </c>
      <c r="ULO269" s="75">
        <v>3252</v>
      </c>
      <c r="ULP269" s="75" t="s">
        <v>226</v>
      </c>
      <c r="ULQ269" s="75">
        <v>3252</v>
      </c>
      <c r="ULR269" s="75" t="s">
        <v>226</v>
      </c>
      <c r="ULS269" s="75">
        <v>3252</v>
      </c>
      <c r="ULT269" s="75" t="s">
        <v>226</v>
      </c>
      <c r="ULU269" s="75">
        <v>3252</v>
      </c>
      <c r="ULV269" s="75" t="s">
        <v>226</v>
      </c>
      <c r="ULW269" s="75">
        <v>3252</v>
      </c>
      <c r="ULX269" s="75" t="s">
        <v>226</v>
      </c>
      <c r="ULY269" s="75">
        <v>3252</v>
      </c>
      <c r="ULZ269" s="75" t="s">
        <v>226</v>
      </c>
      <c r="UMA269" s="75">
        <v>3252</v>
      </c>
      <c r="UMB269" s="75" t="s">
        <v>226</v>
      </c>
      <c r="UMC269" s="75">
        <v>3252</v>
      </c>
      <c r="UMD269" s="75" t="s">
        <v>226</v>
      </c>
      <c r="UME269" s="75">
        <v>3252</v>
      </c>
      <c r="UMF269" s="75" t="s">
        <v>226</v>
      </c>
      <c r="UMG269" s="75">
        <v>3252</v>
      </c>
      <c r="UMH269" s="75" t="s">
        <v>226</v>
      </c>
      <c r="UMI269" s="75">
        <v>3252</v>
      </c>
      <c r="UMJ269" s="75" t="s">
        <v>226</v>
      </c>
      <c r="UMK269" s="75">
        <v>3252</v>
      </c>
      <c r="UML269" s="75" t="s">
        <v>226</v>
      </c>
      <c r="UMM269" s="75">
        <v>3252</v>
      </c>
      <c r="UMN269" s="75" t="s">
        <v>226</v>
      </c>
      <c r="UMO269" s="75">
        <v>3252</v>
      </c>
      <c r="UMP269" s="75" t="s">
        <v>226</v>
      </c>
      <c r="UMQ269" s="75">
        <v>3252</v>
      </c>
      <c r="UMR269" s="75" t="s">
        <v>226</v>
      </c>
      <c r="UMS269" s="75">
        <v>3252</v>
      </c>
      <c r="UMT269" s="75" t="s">
        <v>226</v>
      </c>
      <c r="UMU269" s="75">
        <v>3252</v>
      </c>
      <c r="UMV269" s="75" t="s">
        <v>226</v>
      </c>
      <c r="UMW269" s="75">
        <v>3252</v>
      </c>
      <c r="UMX269" s="75" t="s">
        <v>226</v>
      </c>
      <c r="UMY269" s="75">
        <v>3252</v>
      </c>
      <c r="UMZ269" s="75" t="s">
        <v>226</v>
      </c>
      <c r="UNA269" s="75">
        <v>3252</v>
      </c>
      <c r="UNB269" s="75" t="s">
        <v>226</v>
      </c>
      <c r="UNC269" s="75">
        <v>3252</v>
      </c>
      <c r="UND269" s="75" t="s">
        <v>226</v>
      </c>
      <c r="UNE269" s="75">
        <v>3252</v>
      </c>
      <c r="UNF269" s="75" t="s">
        <v>226</v>
      </c>
      <c r="UNG269" s="75">
        <v>3252</v>
      </c>
      <c r="UNH269" s="75" t="s">
        <v>226</v>
      </c>
      <c r="UNI269" s="75">
        <v>3252</v>
      </c>
      <c r="UNJ269" s="75" t="s">
        <v>226</v>
      </c>
      <c r="UNK269" s="75">
        <v>3252</v>
      </c>
      <c r="UNL269" s="75" t="s">
        <v>226</v>
      </c>
      <c r="UNM269" s="75">
        <v>3252</v>
      </c>
      <c r="UNN269" s="75" t="s">
        <v>226</v>
      </c>
      <c r="UNO269" s="75">
        <v>3252</v>
      </c>
      <c r="UNP269" s="75" t="s">
        <v>226</v>
      </c>
      <c r="UNQ269" s="75">
        <v>3252</v>
      </c>
      <c r="UNR269" s="75" t="s">
        <v>226</v>
      </c>
      <c r="UNS269" s="75">
        <v>3252</v>
      </c>
      <c r="UNT269" s="75" t="s">
        <v>226</v>
      </c>
      <c r="UNU269" s="75">
        <v>3252</v>
      </c>
      <c r="UNV269" s="75" t="s">
        <v>226</v>
      </c>
      <c r="UNW269" s="75">
        <v>3252</v>
      </c>
      <c r="UNX269" s="75" t="s">
        <v>226</v>
      </c>
      <c r="UNY269" s="75">
        <v>3252</v>
      </c>
      <c r="UNZ269" s="75" t="s">
        <v>226</v>
      </c>
      <c r="UOA269" s="75">
        <v>3252</v>
      </c>
      <c r="UOB269" s="75" t="s">
        <v>226</v>
      </c>
      <c r="UOC269" s="75">
        <v>3252</v>
      </c>
      <c r="UOD269" s="75" t="s">
        <v>226</v>
      </c>
      <c r="UOE269" s="75">
        <v>3252</v>
      </c>
      <c r="UOF269" s="75" t="s">
        <v>226</v>
      </c>
      <c r="UOG269" s="75">
        <v>3252</v>
      </c>
      <c r="UOH269" s="75" t="s">
        <v>226</v>
      </c>
      <c r="UOI269" s="75">
        <v>3252</v>
      </c>
      <c r="UOJ269" s="75" t="s">
        <v>226</v>
      </c>
      <c r="UOK269" s="75">
        <v>3252</v>
      </c>
      <c r="UOL269" s="75" t="s">
        <v>226</v>
      </c>
      <c r="UOM269" s="75">
        <v>3252</v>
      </c>
      <c r="UON269" s="75" t="s">
        <v>226</v>
      </c>
      <c r="UOO269" s="75">
        <v>3252</v>
      </c>
      <c r="UOP269" s="75" t="s">
        <v>226</v>
      </c>
      <c r="UOQ269" s="75">
        <v>3252</v>
      </c>
      <c r="UOR269" s="75" t="s">
        <v>226</v>
      </c>
      <c r="UOS269" s="75">
        <v>3252</v>
      </c>
      <c r="UOT269" s="75" t="s">
        <v>226</v>
      </c>
      <c r="UOU269" s="75">
        <v>3252</v>
      </c>
      <c r="UOV269" s="75" t="s">
        <v>226</v>
      </c>
      <c r="UOW269" s="75">
        <v>3252</v>
      </c>
      <c r="UOX269" s="75" t="s">
        <v>226</v>
      </c>
      <c r="UOY269" s="75">
        <v>3252</v>
      </c>
      <c r="UOZ269" s="75" t="s">
        <v>226</v>
      </c>
      <c r="UPA269" s="75">
        <v>3252</v>
      </c>
      <c r="UPB269" s="75" t="s">
        <v>226</v>
      </c>
      <c r="UPC269" s="75">
        <v>3252</v>
      </c>
      <c r="UPD269" s="75" t="s">
        <v>226</v>
      </c>
      <c r="UPE269" s="75">
        <v>3252</v>
      </c>
      <c r="UPF269" s="75" t="s">
        <v>226</v>
      </c>
      <c r="UPG269" s="75">
        <v>3252</v>
      </c>
      <c r="UPH269" s="75" t="s">
        <v>226</v>
      </c>
      <c r="UPI269" s="75">
        <v>3252</v>
      </c>
      <c r="UPJ269" s="75" t="s">
        <v>226</v>
      </c>
      <c r="UPK269" s="75">
        <v>3252</v>
      </c>
      <c r="UPL269" s="75" t="s">
        <v>226</v>
      </c>
      <c r="UPM269" s="75">
        <v>3252</v>
      </c>
      <c r="UPN269" s="75" t="s">
        <v>226</v>
      </c>
      <c r="UPO269" s="75">
        <v>3252</v>
      </c>
      <c r="UPP269" s="75" t="s">
        <v>226</v>
      </c>
      <c r="UPQ269" s="75">
        <v>3252</v>
      </c>
      <c r="UPR269" s="75" t="s">
        <v>226</v>
      </c>
      <c r="UPS269" s="75">
        <v>3252</v>
      </c>
      <c r="UPT269" s="75" t="s">
        <v>226</v>
      </c>
      <c r="UPU269" s="75">
        <v>3252</v>
      </c>
      <c r="UPV269" s="75" t="s">
        <v>226</v>
      </c>
      <c r="UPW269" s="75">
        <v>3252</v>
      </c>
      <c r="UPX269" s="75" t="s">
        <v>226</v>
      </c>
      <c r="UPY269" s="75">
        <v>3252</v>
      </c>
      <c r="UPZ269" s="75" t="s">
        <v>226</v>
      </c>
      <c r="UQA269" s="75">
        <v>3252</v>
      </c>
      <c r="UQB269" s="75" t="s">
        <v>226</v>
      </c>
      <c r="UQC269" s="75">
        <v>3252</v>
      </c>
      <c r="UQD269" s="75" t="s">
        <v>226</v>
      </c>
      <c r="UQE269" s="75">
        <v>3252</v>
      </c>
      <c r="UQF269" s="75" t="s">
        <v>226</v>
      </c>
      <c r="UQG269" s="75">
        <v>3252</v>
      </c>
      <c r="UQH269" s="75" t="s">
        <v>226</v>
      </c>
      <c r="UQI269" s="75">
        <v>3252</v>
      </c>
      <c r="UQJ269" s="75" t="s">
        <v>226</v>
      </c>
      <c r="UQK269" s="75">
        <v>3252</v>
      </c>
      <c r="UQL269" s="75" t="s">
        <v>226</v>
      </c>
      <c r="UQM269" s="75">
        <v>3252</v>
      </c>
      <c r="UQN269" s="75" t="s">
        <v>226</v>
      </c>
      <c r="UQO269" s="75">
        <v>3252</v>
      </c>
      <c r="UQP269" s="75" t="s">
        <v>226</v>
      </c>
      <c r="UQQ269" s="75">
        <v>3252</v>
      </c>
      <c r="UQR269" s="75" t="s">
        <v>226</v>
      </c>
      <c r="UQS269" s="75">
        <v>3252</v>
      </c>
      <c r="UQT269" s="75" t="s">
        <v>226</v>
      </c>
      <c r="UQU269" s="75">
        <v>3252</v>
      </c>
      <c r="UQV269" s="75" t="s">
        <v>226</v>
      </c>
      <c r="UQW269" s="75">
        <v>3252</v>
      </c>
      <c r="UQX269" s="75" t="s">
        <v>226</v>
      </c>
      <c r="UQY269" s="75">
        <v>3252</v>
      </c>
      <c r="UQZ269" s="75" t="s">
        <v>226</v>
      </c>
      <c r="URA269" s="75">
        <v>3252</v>
      </c>
      <c r="URB269" s="75" t="s">
        <v>226</v>
      </c>
      <c r="URC269" s="75">
        <v>3252</v>
      </c>
      <c r="URD269" s="75" t="s">
        <v>226</v>
      </c>
      <c r="URE269" s="75">
        <v>3252</v>
      </c>
      <c r="URF269" s="75" t="s">
        <v>226</v>
      </c>
      <c r="URG269" s="75">
        <v>3252</v>
      </c>
      <c r="URH269" s="75" t="s">
        <v>226</v>
      </c>
      <c r="URI269" s="75">
        <v>3252</v>
      </c>
      <c r="URJ269" s="75" t="s">
        <v>226</v>
      </c>
      <c r="URK269" s="75">
        <v>3252</v>
      </c>
      <c r="URL269" s="75" t="s">
        <v>226</v>
      </c>
      <c r="URM269" s="75">
        <v>3252</v>
      </c>
      <c r="URN269" s="75" t="s">
        <v>226</v>
      </c>
      <c r="URO269" s="75">
        <v>3252</v>
      </c>
      <c r="URP269" s="75" t="s">
        <v>226</v>
      </c>
      <c r="URQ269" s="75">
        <v>3252</v>
      </c>
      <c r="URR269" s="75" t="s">
        <v>226</v>
      </c>
      <c r="URS269" s="75">
        <v>3252</v>
      </c>
      <c r="URT269" s="75" t="s">
        <v>226</v>
      </c>
      <c r="URU269" s="75">
        <v>3252</v>
      </c>
      <c r="URV269" s="75" t="s">
        <v>226</v>
      </c>
      <c r="URW269" s="75">
        <v>3252</v>
      </c>
      <c r="URX269" s="75" t="s">
        <v>226</v>
      </c>
      <c r="URY269" s="75">
        <v>3252</v>
      </c>
      <c r="URZ269" s="75" t="s">
        <v>226</v>
      </c>
      <c r="USA269" s="75">
        <v>3252</v>
      </c>
      <c r="USB269" s="75" t="s">
        <v>226</v>
      </c>
      <c r="USC269" s="75">
        <v>3252</v>
      </c>
      <c r="USD269" s="75" t="s">
        <v>226</v>
      </c>
      <c r="USE269" s="75">
        <v>3252</v>
      </c>
      <c r="USF269" s="75" t="s">
        <v>226</v>
      </c>
      <c r="USG269" s="75">
        <v>3252</v>
      </c>
      <c r="USH269" s="75" t="s">
        <v>226</v>
      </c>
      <c r="USI269" s="75">
        <v>3252</v>
      </c>
      <c r="USJ269" s="75" t="s">
        <v>226</v>
      </c>
      <c r="USK269" s="75">
        <v>3252</v>
      </c>
      <c r="USL269" s="75" t="s">
        <v>226</v>
      </c>
      <c r="USM269" s="75">
        <v>3252</v>
      </c>
      <c r="USN269" s="75" t="s">
        <v>226</v>
      </c>
      <c r="USO269" s="75">
        <v>3252</v>
      </c>
      <c r="USP269" s="75" t="s">
        <v>226</v>
      </c>
      <c r="USQ269" s="75">
        <v>3252</v>
      </c>
      <c r="USR269" s="75" t="s">
        <v>226</v>
      </c>
      <c r="USS269" s="75">
        <v>3252</v>
      </c>
      <c r="UST269" s="75" t="s">
        <v>226</v>
      </c>
      <c r="USU269" s="75">
        <v>3252</v>
      </c>
      <c r="USV269" s="75" t="s">
        <v>226</v>
      </c>
      <c r="USW269" s="75">
        <v>3252</v>
      </c>
      <c r="USX269" s="75" t="s">
        <v>226</v>
      </c>
      <c r="USY269" s="75">
        <v>3252</v>
      </c>
      <c r="USZ269" s="75" t="s">
        <v>226</v>
      </c>
      <c r="UTA269" s="75">
        <v>3252</v>
      </c>
      <c r="UTB269" s="75" t="s">
        <v>226</v>
      </c>
      <c r="UTC269" s="75">
        <v>3252</v>
      </c>
      <c r="UTD269" s="75" t="s">
        <v>226</v>
      </c>
      <c r="UTE269" s="75">
        <v>3252</v>
      </c>
      <c r="UTF269" s="75" t="s">
        <v>226</v>
      </c>
      <c r="UTG269" s="75">
        <v>3252</v>
      </c>
      <c r="UTH269" s="75" t="s">
        <v>226</v>
      </c>
      <c r="UTI269" s="75">
        <v>3252</v>
      </c>
      <c r="UTJ269" s="75" t="s">
        <v>226</v>
      </c>
      <c r="UTK269" s="75">
        <v>3252</v>
      </c>
      <c r="UTL269" s="75" t="s">
        <v>226</v>
      </c>
      <c r="UTM269" s="75">
        <v>3252</v>
      </c>
      <c r="UTN269" s="75" t="s">
        <v>226</v>
      </c>
      <c r="UTO269" s="75">
        <v>3252</v>
      </c>
      <c r="UTP269" s="75" t="s">
        <v>226</v>
      </c>
      <c r="UTQ269" s="75">
        <v>3252</v>
      </c>
      <c r="UTR269" s="75" t="s">
        <v>226</v>
      </c>
      <c r="UTS269" s="75">
        <v>3252</v>
      </c>
      <c r="UTT269" s="75" t="s">
        <v>226</v>
      </c>
      <c r="UTU269" s="75">
        <v>3252</v>
      </c>
      <c r="UTV269" s="75" t="s">
        <v>226</v>
      </c>
      <c r="UTW269" s="75">
        <v>3252</v>
      </c>
      <c r="UTX269" s="75" t="s">
        <v>226</v>
      </c>
      <c r="UTY269" s="75">
        <v>3252</v>
      </c>
      <c r="UTZ269" s="75" t="s">
        <v>226</v>
      </c>
      <c r="UUA269" s="75">
        <v>3252</v>
      </c>
      <c r="UUB269" s="75" t="s">
        <v>226</v>
      </c>
      <c r="UUC269" s="75">
        <v>3252</v>
      </c>
      <c r="UUD269" s="75" t="s">
        <v>226</v>
      </c>
      <c r="UUE269" s="75">
        <v>3252</v>
      </c>
      <c r="UUF269" s="75" t="s">
        <v>226</v>
      </c>
      <c r="UUG269" s="75">
        <v>3252</v>
      </c>
      <c r="UUH269" s="75" t="s">
        <v>226</v>
      </c>
      <c r="UUI269" s="75">
        <v>3252</v>
      </c>
      <c r="UUJ269" s="75" t="s">
        <v>226</v>
      </c>
      <c r="UUK269" s="75">
        <v>3252</v>
      </c>
      <c r="UUL269" s="75" t="s">
        <v>226</v>
      </c>
      <c r="UUM269" s="75">
        <v>3252</v>
      </c>
      <c r="UUN269" s="75" t="s">
        <v>226</v>
      </c>
      <c r="UUO269" s="75">
        <v>3252</v>
      </c>
      <c r="UUP269" s="75" t="s">
        <v>226</v>
      </c>
      <c r="UUQ269" s="75">
        <v>3252</v>
      </c>
      <c r="UUR269" s="75" t="s">
        <v>226</v>
      </c>
      <c r="UUS269" s="75">
        <v>3252</v>
      </c>
      <c r="UUT269" s="75" t="s">
        <v>226</v>
      </c>
      <c r="UUU269" s="75">
        <v>3252</v>
      </c>
      <c r="UUV269" s="75" t="s">
        <v>226</v>
      </c>
      <c r="UUW269" s="75">
        <v>3252</v>
      </c>
      <c r="UUX269" s="75" t="s">
        <v>226</v>
      </c>
      <c r="UUY269" s="75">
        <v>3252</v>
      </c>
      <c r="UUZ269" s="75" t="s">
        <v>226</v>
      </c>
      <c r="UVA269" s="75">
        <v>3252</v>
      </c>
      <c r="UVB269" s="75" t="s">
        <v>226</v>
      </c>
      <c r="UVC269" s="75">
        <v>3252</v>
      </c>
      <c r="UVD269" s="75" t="s">
        <v>226</v>
      </c>
      <c r="UVE269" s="75">
        <v>3252</v>
      </c>
      <c r="UVF269" s="75" t="s">
        <v>226</v>
      </c>
      <c r="UVG269" s="75">
        <v>3252</v>
      </c>
      <c r="UVH269" s="75" t="s">
        <v>226</v>
      </c>
      <c r="UVI269" s="75">
        <v>3252</v>
      </c>
      <c r="UVJ269" s="75" t="s">
        <v>226</v>
      </c>
      <c r="UVK269" s="75">
        <v>3252</v>
      </c>
      <c r="UVL269" s="75" t="s">
        <v>226</v>
      </c>
      <c r="UVM269" s="75">
        <v>3252</v>
      </c>
      <c r="UVN269" s="75" t="s">
        <v>226</v>
      </c>
      <c r="UVO269" s="75">
        <v>3252</v>
      </c>
      <c r="UVP269" s="75" t="s">
        <v>226</v>
      </c>
      <c r="UVQ269" s="75">
        <v>3252</v>
      </c>
      <c r="UVR269" s="75" t="s">
        <v>226</v>
      </c>
      <c r="UVS269" s="75">
        <v>3252</v>
      </c>
      <c r="UVT269" s="75" t="s">
        <v>226</v>
      </c>
      <c r="UVU269" s="75">
        <v>3252</v>
      </c>
      <c r="UVV269" s="75" t="s">
        <v>226</v>
      </c>
      <c r="UVW269" s="75">
        <v>3252</v>
      </c>
      <c r="UVX269" s="75" t="s">
        <v>226</v>
      </c>
      <c r="UVY269" s="75">
        <v>3252</v>
      </c>
      <c r="UVZ269" s="75" t="s">
        <v>226</v>
      </c>
      <c r="UWA269" s="75">
        <v>3252</v>
      </c>
      <c r="UWB269" s="75" t="s">
        <v>226</v>
      </c>
      <c r="UWC269" s="75">
        <v>3252</v>
      </c>
      <c r="UWD269" s="75" t="s">
        <v>226</v>
      </c>
      <c r="UWE269" s="75">
        <v>3252</v>
      </c>
      <c r="UWF269" s="75" t="s">
        <v>226</v>
      </c>
      <c r="UWG269" s="75">
        <v>3252</v>
      </c>
      <c r="UWH269" s="75" t="s">
        <v>226</v>
      </c>
      <c r="UWI269" s="75">
        <v>3252</v>
      </c>
      <c r="UWJ269" s="75" t="s">
        <v>226</v>
      </c>
      <c r="UWK269" s="75">
        <v>3252</v>
      </c>
      <c r="UWL269" s="75" t="s">
        <v>226</v>
      </c>
      <c r="UWM269" s="75">
        <v>3252</v>
      </c>
      <c r="UWN269" s="75" t="s">
        <v>226</v>
      </c>
      <c r="UWO269" s="75">
        <v>3252</v>
      </c>
      <c r="UWP269" s="75" t="s">
        <v>226</v>
      </c>
      <c r="UWQ269" s="75">
        <v>3252</v>
      </c>
      <c r="UWR269" s="75" t="s">
        <v>226</v>
      </c>
      <c r="UWS269" s="75">
        <v>3252</v>
      </c>
      <c r="UWT269" s="75" t="s">
        <v>226</v>
      </c>
      <c r="UWU269" s="75">
        <v>3252</v>
      </c>
      <c r="UWV269" s="75" t="s">
        <v>226</v>
      </c>
      <c r="UWW269" s="75">
        <v>3252</v>
      </c>
      <c r="UWX269" s="75" t="s">
        <v>226</v>
      </c>
      <c r="UWY269" s="75">
        <v>3252</v>
      </c>
      <c r="UWZ269" s="75" t="s">
        <v>226</v>
      </c>
      <c r="UXA269" s="75">
        <v>3252</v>
      </c>
      <c r="UXB269" s="75" t="s">
        <v>226</v>
      </c>
      <c r="UXC269" s="75">
        <v>3252</v>
      </c>
      <c r="UXD269" s="75" t="s">
        <v>226</v>
      </c>
      <c r="UXE269" s="75">
        <v>3252</v>
      </c>
      <c r="UXF269" s="75" t="s">
        <v>226</v>
      </c>
      <c r="UXG269" s="75">
        <v>3252</v>
      </c>
      <c r="UXH269" s="75" t="s">
        <v>226</v>
      </c>
      <c r="UXI269" s="75">
        <v>3252</v>
      </c>
      <c r="UXJ269" s="75" t="s">
        <v>226</v>
      </c>
      <c r="UXK269" s="75">
        <v>3252</v>
      </c>
      <c r="UXL269" s="75" t="s">
        <v>226</v>
      </c>
      <c r="UXM269" s="75">
        <v>3252</v>
      </c>
      <c r="UXN269" s="75" t="s">
        <v>226</v>
      </c>
      <c r="UXO269" s="75">
        <v>3252</v>
      </c>
      <c r="UXP269" s="75" t="s">
        <v>226</v>
      </c>
      <c r="UXQ269" s="75">
        <v>3252</v>
      </c>
      <c r="UXR269" s="75" t="s">
        <v>226</v>
      </c>
      <c r="UXS269" s="75">
        <v>3252</v>
      </c>
      <c r="UXT269" s="75" t="s">
        <v>226</v>
      </c>
      <c r="UXU269" s="75">
        <v>3252</v>
      </c>
      <c r="UXV269" s="75" t="s">
        <v>226</v>
      </c>
      <c r="UXW269" s="75">
        <v>3252</v>
      </c>
      <c r="UXX269" s="75" t="s">
        <v>226</v>
      </c>
      <c r="UXY269" s="75">
        <v>3252</v>
      </c>
      <c r="UXZ269" s="75" t="s">
        <v>226</v>
      </c>
      <c r="UYA269" s="75">
        <v>3252</v>
      </c>
      <c r="UYB269" s="75" t="s">
        <v>226</v>
      </c>
      <c r="UYC269" s="75">
        <v>3252</v>
      </c>
      <c r="UYD269" s="75" t="s">
        <v>226</v>
      </c>
      <c r="UYE269" s="75">
        <v>3252</v>
      </c>
      <c r="UYF269" s="75" t="s">
        <v>226</v>
      </c>
      <c r="UYG269" s="75">
        <v>3252</v>
      </c>
      <c r="UYH269" s="75" t="s">
        <v>226</v>
      </c>
      <c r="UYI269" s="75">
        <v>3252</v>
      </c>
      <c r="UYJ269" s="75" t="s">
        <v>226</v>
      </c>
      <c r="UYK269" s="75">
        <v>3252</v>
      </c>
      <c r="UYL269" s="75" t="s">
        <v>226</v>
      </c>
      <c r="UYM269" s="75">
        <v>3252</v>
      </c>
      <c r="UYN269" s="75" t="s">
        <v>226</v>
      </c>
      <c r="UYO269" s="75">
        <v>3252</v>
      </c>
      <c r="UYP269" s="75" t="s">
        <v>226</v>
      </c>
      <c r="UYQ269" s="75">
        <v>3252</v>
      </c>
      <c r="UYR269" s="75" t="s">
        <v>226</v>
      </c>
      <c r="UYS269" s="75">
        <v>3252</v>
      </c>
      <c r="UYT269" s="75" t="s">
        <v>226</v>
      </c>
      <c r="UYU269" s="75">
        <v>3252</v>
      </c>
      <c r="UYV269" s="75" t="s">
        <v>226</v>
      </c>
      <c r="UYW269" s="75">
        <v>3252</v>
      </c>
      <c r="UYX269" s="75" t="s">
        <v>226</v>
      </c>
      <c r="UYY269" s="75">
        <v>3252</v>
      </c>
      <c r="UYZ269" s="75" t="s">
        <v>226</v>
      </c>
      <c r="UZA269" s="75">
        <v>3252</v>
      </c>
      <c r="UZB269" s="75" t="s">
        <v>226</v>
      </c>
      <c r="UZC269" s="75">
        <v>3252</v>
      </c>
      <c r="UZD269" s="75" t="s">
        <v>226</v>
      </c>
      <c r="UZE269" s="75">
        <v>3252</v>
      </c>
      <c r="UZF269" s="75" t="s">
        <v>226</v>
      </c>
      <c r="UZG269" s="75">
        <v>3252</v>
      </c>
      <c r="UZH269" s="75" t="s">
        <v>226</v>
      </c>
      <c r="UZI269" s="75">
        <v>3252</v>
      </c>
      <c r="UZJ269" s="75" t="s">
        <v>226</v>
      </c>
      <c r="UZK269" s="75">
        <v>3252</v>
      </c>
      <c r="UZL269" s="75" t="s">
        <v>226</v>
      </c>
      <c r="UZM269" s="75">
        <v>3252</v>
      </c>
      <c r="UZN269" s="75" t="s">
        <v>226</v>
      </c>
      <c r="UZO269" s="75">
        <v>3252</v>
      </c>
      <c r="UZP269" s="75" t="s">
        <v>226</v>
      </c>
      <c r="UZQ269" s="75">
        <v>3252</v>
      </c>
      <c r="UZR269" s="75" t="s">
        <v>226</v>
      </c>
      <c r="UZS269" s="75">
        <v>3252</v>
      </c>
      <c r="UZT269" s="75" t="s">
        <v>226</v>
      </c>
      <c r="UZU269" s="75">
        <v>3252</v>
      </c>
      <c r="UZV269" s="75" t="s">
        <v>226</v>
      </c>
      <c r="UZW269" s="75">
        <v>3252</v>
      </c>
      <c r="UZX269" s="75" t="s">
        <v>226</v>
      </c>
      <c r="UZY269" s="75">
        <v>3252</v>
      </c>
      <c r="UZZ269" s="75" t="s">
        <v>226</v>
      </c>
      <c r="VAA269" s="75">
        <v>3252</v>
      </c>
      <c r="VAB269" s="75" t="s">
        <v>226</v>
      </c>
      <c r="VAC269" s="75">
        <v>3252</v>
      </c>
      <c r="VAD269" s="75" t="s">
        <v>226</v>
      </c>
      <c r="VAE269" s="75">
        <v>3252</v>
      </c>
      <c r="VAF269" s="75" t="s">
        <v>226</v>
      </c>
      <c r="VAG269" s="75">
        <v>3252</v>
      </c>
      <c r="VAH269" s="75" t="s">
        <v>226</v>
      </c>
      <c r="VAI269" s="75">
        <v>3252</v>
      </c>
      <c r="VAJ269" s="75" t="s">
        <v>226</v>
      </c>
      <c r="VAK269" s="75">
        <v>3252</v>
      </c>
      <c r="VAL269" s="75" t="s">
        <v>226</v>
      </c>
      <c r="VAM269" s="75">
        <v>3252</v>
      </c>
      <c r="VAN269" s="75" t="s">
        <v>226</v>
      </c>
      <c r="VAO269" s="75">
        <v>3252</v>
      </c>
      <c r="VAP269" s="75" t="s">
        <v>226</v>
      </c>
      <c r="VAQ269" s="75">
        <v>3252</v>
      </c>
      <c r="VAR269" s="75" t="s">
        <v>226</v>
      </c>
      <c r="VAS269" s="75">
        <v>3252</v>
      </c>
      <c r="VAT269" s="75" t="s">
        <v>226</v>
      </c>
      <c r="VAU269" s="75">
        <v>3252</v>
      </c>
      <c r="VAV269" s="75" t="s">
        <v>226</v>
      </c>
      <c r="VAW269" s="75">
        <v>3252</v>
      </c>
      <c r="VAX269" s="75" t="s">
        <v>226</v>
      </c>
      <c r="VAY269" s="75">
        <v>3252</v>
      </c>
      <c r="VAZ269" s="75" t="s">
        <v>226</v>
      </c>
      <c r="VBA269" s="75">
        <v>3252</v>
      </c>
      <c r="VBB269" s="75" t="s">
        <v>226</v>
      </c>
      <c r="VBC269" s="75">
        <v>3252</v>
      </c>
      <c r="VBD269" s="75" t="s">
        <v>226</v>
      </c>
      <c r="VBE269" s="75">
        <v>3252</v>
      </c>
      <c r="VBF269" s="75" t="s">
        <v>226</v>
      </c>
      <c r="VBG269" s="75">
        <v>3252</v>
      </c>
      <c r="VBH269" s="75" t="s">
        <v>226</v>
      </c>
      <c r="VBI269" s="75">
        <v>3252</v>
      </c>
      <c r="VBJ269" s="75" t="s">
        <v>226</v>
      </c>
      <c r="VBK269" s="75">
        <v>3252</v>
      </c>
      <c r="VBL269" s="75" t="s">
        <v>226</v>
      </c>
      <c r="VBM269" s="75">
        <v>3252</v>
      </c>
      <c r="VBN269" s="75" t="s">
        <v>226</v>
      </c>
      <c r="VBO269" s="75">
        <v>3252</v>
      </c>
      <c r="VBP269" s="75" t="s">
        <v>226</v>
      </c>
      <c r="VBQ269" s="75">
        <v>3252</v>
      </c>
      <c r="VBR269" s="75" t="s">
        <v>226</v>
      </c>
      <c r="VBS269" s="75">
        <v>3252</v>
      </c>
      <c r="VBT269" s="75" t="s">
        <v>226</v>
      </c>
      <c r="VBU269" s="75">
        <v>3252</v>
      </c>
      <c r="VBV269" s="75" t="s">
        <v>226</v>
      </c>
      <c r="VBW269" s="75">
        <v>3252</v>
      </c>
      <c r="VBX269" s="75" t="s">
        <v>226</v>
      </c>
      <c r="VBY269" s="75">
        <v>3252</v>
      </c>
      <c r="VBZ269" s="75" t="s">
        <v>226</v>
      </c>
      <c r="VCA269" s="75">
        <v>3252</v>
      </c>
      <c r="VCB269" s="75" t="s">
        <v>226</v>
      </c>
      <c r="VCC269" s="75">
        <v>3252</v>
      </c>
      <c r="VCD269" s="75" t="s">
        <v>226</v>
      </c>
      <c r="VCE269" s="75">
        <v>3252</v>
      </c>
      <c r="VCF269" s="75" t="s">
        <v>226</v>
      </c>
      <c r="VCG269" s="75">
        <v>3252</v>
      </c>
      <c r="VCH269" s="75" t="s">
        <v>226</v>
      </c>
      <c r="VCI269" s="75">
        <v>3252</v>
      </c>
      <c r="VCJ269" s="75" t="s">
        <v>226</v>
      </c>
      <c r="VCK269" s="75">
        <v>3252</v>
      </c>
      <c r="VCL269" s="75" t="s">
        <v>226</v>
      </c>
      <c r="VCM269" s="75">
        <v>3252</v>
      </c>
      <c r="VCN269" s="75" t="s">
        <v>226</v>
      </c>
      <c r="VCO269" s="75">
        <v>3252</v>
      </c>
      <c r="VCP269" s="75" t="s">
        <v>226</v>
      </c>
      <c r="VCQ269" s="75">
        <v>3252</v>
      </c>
      <c r="VCR269" s="75" t="s">
        <v>226</v>
      </c>
      <c r="VCS269" s="75">
        <v>3252</v>
      </c>
      <c r="VCT269" s="75" t="s">
        <v>226</v>
      </c>
      <c r="VCU269" s="75">
        <v>3252</v>
      </c>
      <c r="VCV269" s="75" t="s">
        <v>226</v>
      </c>
      <c r="VCW269" s="75">
        <v>3252</v>
      </c>
      <c r="VCX269" s="75" t="s">
        <v>226</v>
      </c>
      <c r="VCY269" s="75">
        <v>3252</v>
      </c>
      <c r="VCZ269" s="75" t="s">
        <v>226</v>
      </c>
      <c r="VDA269" s="75">
        <v>3252</v>
      </c>
      <c r="VDB269" s="75" t="s">
        <v>226</v>
      </c>
      <c r="VDC269" s="75">
        <v>3252</v>
      </c>
      <c r="VDD269" s="75" t="s">
        <v>226</v>
      </c>
      <c r="VDE269" s="75">
        <v>3252</v>
      </c>
      <c r="VDF269" s="75" t="s">
        <v>226</v>
      </c>
      <c r="VDG269" s="75">
        <v>3252</v>
      </c>
      <c r="VDH269" s="75" t="s">
        <v>226</v>
      </c>
      <c r="VDI269" s="75">
        <v>3252</v>
      </c>
      <c r="VDJ269" s="75" t="s">
        <v>226</v>
      </c>
      <c r="VDK269" s="75">
        <v>3252</v>
      </c>
      <c r="VDL269" s="75" t="s">
        <v>226</v>
      </c>
      <c r="VDM269" s="75">
        <v>3252</v>
      </c>
      <c r="VDN269" s="75" t="s">
        <v>226</v>
      </c>
      <c r="VDO269" s="75">
        <v>3252</v>
      </c>
      <c r="VDP269" s="75" t="s">
        <v>226</v>
      </c>
      <c r="VDQ269" s="75">
        <v>3252</v>
      </c>
      <c r="VDR269" s="75" t="s">
        <v>226</v>
      </c>
      <c r="VDS269" s="75">
        <v>3252</v>
      </c>
      <c r="VDT269" s="75" t="s">
        <v>226</v>
      </c>
      <c r="VDU269" s="75">
        <v>3252</v>
      </c>
      <c r="VDV269" s="75" t="s">
        <v>226</v>
      </c>
      <c r="VDW269" s="75">
        <v>3252</v>
      </c>
      <c r="VDX269" s="75" t="s">
        <v>226</v>
      </c>
      <c r="VDY269" s="75">
        <v>3252</v>
      </c>
      <c r="VDZ269" s="75" t="s">
        <v>226</v>
      </c>
      <c r="VEA269" s="75">
        <v>3252</v>
      </c>
      <c r="VEB269" s="75" t="s">
        <v>226</v>
      </c>
      <c r="VEC269" s="75">
        <v>3252</v>
      </c>
      <c r="VED269" s="75" t="s">
        <v>226</v>
      </c>
      <c r="VEE269" s="75">
        <v>3252</v>
      </c>
      <c r="VEF269" s="75" t="s">
        <v>226</v>
      </c>
      <c r="VEG269" s="75">
        <v>3252</v>
      </c>
      <c r="VEH269" s="75" t="s">
        <v>226</v>
      </c>
      <c r="VEI269" s="75">
        <v>3252</v>
      </c>
      <c r="VEJ269" s="75" t="s">
        <v>226</v>
      </c>
      <c r="VEK269" s="75">
        <v>3252</v>
      </c>
      <c r="VEL269" s="75" t="s">
        <v>226</v>
      </c>
      <c r="VEM269" s="75">
        <v>3252</v>
      </c>
      <c r="VEN269" s="75" t="s">
        <v>226</v>
      </c>
      <c r="VEO269" s="75">
        <v>3252</v>
      </c>
      <c r="VEP269" s="75" t="s">
        <v>226</v>
      </c>
      <c r="VEQ269" s="75">
        <v>3252</v>
      </c>
      <c r="VER269" s="75" t="s">
        <v>226</v>
      </c>
      <c r="VES269" s="75">
        <v>3252</v>
      </c>
      <c r="VET269" s="75" t="s">
        <v>226</v>
      </c>
      <c r="VEU269" s="75">
        <v>3252</v>
      </c>
      <c r="VEV269" s="75" t="s">
        <v>226</v>
      </c>
      <c r="VEW269" s="75">
        <v>3252</v>
      </c>
      <c r="VEX269" s="75" t="s">
        <v>226</v>
      </c>
      <c r="VEY269" s="75">
        <v>3252</v>
      </c>
      <c r="VEZ269" s="75" t="s">
        <v>226</v>
      </c>
      <c r="VFA269" s="75">
        <v>3252</v>
      </c>
      <c r="VFB269" s="75" t="s">
        <v>226</v>
      </c>
      <c r="VFC269" s="75">
        <v>3252</v>
      </c>
      <c r="VFD269" s="75" t="s">
        <v>226</v>
      </c>
      <c r="VFE269" s="75">
        <v>3252</v>
      </c>
      <c r="VFF269" s="75" t="s">
        <v>226</v>
      </c>
      <c r="VFG269" s="75">
        <v>3252</v>
      </c>
      <c r="VFH269" s="75" t="s">
        <v>226</v>
      </c>
      <c r="VFI269" s="75">
        <v>3252</v>
      </c>
      <c r="VFJ269" s="75" t="s">
        <v>226</v>
      </c>
      <c r="VFK269" s="75">
        <v>3252</v>
      </c>
      <c r="VFL269" s="75" t="s">
        <v>226</v>
      </c>
      <c r="VFM269" s="75">
        <v>3252</v>
      </c>
      <c r="VFN269" s="75" t="s">
        <v>226</v>
      </c>
      <c r="VFO269" s="75">
        <v>3252</v>
      </c>
      <c r="VFP269" s="75" t="s">
        <v>226</v>
      </c>
      <c r="VFQ269" s="75">
        <v>3252</v>
      </c>
      <c r="VFR269" s="75" t="s">
        <v>226</v>
      </c>
      <c r="VFS269" s="75">
        <v>3252</v>
      </c>
      <c r="VFT269" s="75" t="s">
        <v>226</v>
      </c>
      <c r="VFU269" s="75">
        <v>3252</v>
      </c>
      <c r="VFV269" s="75" t="s">
        <v>226</v>
      </c>
      <c r="VFW269" s="75">
        <v>3252</v>
      </c>
      <c r="VFX269" s="75" t="s">
        <v>226</v>
      </c>
      <c r="VFY269" s="75">
        <v>3252</v>
      </c>
      <c r="VFZ269" s="75" t="s">
        <v>226</v>
      </c>
      <c r="VGA269" s="75">
        <v>3252</v>
      </c>
      <c r="VGB269" s="75" t="s">
        <v>226</v>
      </c>
      <c r="VGC269" s="75">
        <v>3252</v>
      </c>
      <c r="VGD269" s="75" t="s">
        <v>226</v>
      </c>
      <c r="VGE269" s="75">
        <v>3252</v>
      </c>
      <c r="VGF269" s="75" t="s">
        <v>226</v>
      </c>
      <c r="VGG269" s="75">
        <v>3252</v>
      </c>
      <c r="VGH269" s="75" t="s">
        <v>226</v>
      </c>
      <c r="VGI269" s="75">
        <v>3252</v>
      </c>
      <c r="VGJ269" s="75" t="s">
        <v>226</v>
      </c>
      <c r="VGK269" s="75">
        <v>3252</v>
      </c>
      <c r="VGL269" s="75" t="s">
        <v>226</v>
      </c>
      <c r="VGM269" s="75">
        <v>3252</v>
      </c>
      <c r="VGN269" s="75" t="s">
        <v>226</v>
      </c>
      <c r="VGO269" s="75">
        <v>3252</v>
      </c>
      <c r="VGP269" s="75" t="s">
        <v>226</v>
      </c>
      <c r="VGQ269" s="75">
        <v>3252</v>
      </c>
      <c r="VGR269" s="75" t="s">
        <v>226</v>
      </c>
      <c r="VGS269" s="75">
        <v>3252</v>
      </c>
      <c r="VGT269" s="75" t="s">
        <v>226</v>
      </c>
      <c r="VGU269" s="75">
        <v>3252</v>
      </c>
      <c r="VGV269" s="75" t="s">
        <v>226</v>
      </c>
      <c r="VGW269" s="75">
        <v>3252</v>
      </c>
      <c r="VGX269" s="75" t="s">
        <v>226</v>
      </c>
      <c r="VGY269" s="75">
        <v>3252</v>
      </c>
      <c r="VGZ269" s="75" t="s">
        <v>226</v>
      </c>
      <c r="VHA269" s="75">
        <v>3252</v>
      </c>
      <c r="VHB269" s="75" t="s">
        <v>226</v>
      </c>
      <c r="VHC269" s="75">
        <v>3252</v>
      </c>
      <c r="VHD269" s="75" t="s">
        <v>226</v>
      </c>
      <c r="VHE269" s="75">
        <v>3252</v>
      </c>
      <c r="VHF269" s="75" t="s">
        <v>226</v>
      </c>
      <c r="VHG269" s="75">
        <v>3252</v>
      </c>
      <c r="VHH269" s="75" t="s">
        <v>226</v>
      </c>
      <c r="VHI269" s="75">
        <v>3252</v>
      </c>
      <c r="VHJ269" s="75" t="s">
        <v>226</v>
      </c>
      <c r="VHK269" s="75">
        <v>3252</v>
      </c>
      <c r="VHL269" s="75" t="s">
        <v>226</v>
      </c>
      <c r="VHM269" s="75">
        <v>3252</v>
      </c>
      <c r="VHN269" s="75" t="s">
        <v>226</v>
      </c>
      <c r="VHO269" s="75">
        <v>3252</v>
      </c>
      <c r="VHP269" s="75" t="s">
        <v>226</v>
      </c>
      <c r="VHQ269" s="75">
        <v>3252</v>
      </c>
      <c r="VHR269" s="75" t="s">
        <v>226</v>
      </c>
      <c r="VHS269" s="75">
        <v>3252</v>
      </c>
      <c r="VHT269" s="75" t="s">
        <v>226</v>
      </c>
      <c r="VHU269" s="75">
        <v>3252</v>
      </c>
      <c r="VHV269" s="75" t="s">
        <v>226</v>
      </c>
      <c r="VHW269" s="75">
        <v>3252</v>
      </c>
      <c r="VHX269" s="75" t="s">
        <v>226</v>
      </c>
      <c r="VHY269" s="75">
        <v>3252</v>
      </c>
      <c r="VHZ269" s="75" t="s">
        <v>226</v>
      </c>
      <c r="VIA269" s="75">
        <v>3252</v>
      </c>
      <c r="VIB269" s="75" t="s">
        <v>226</v>
      </c>
      <c r="VIC269" s="75">
        <v>3252</v>
      </c>
      <c r="VID269" s="75" t="s">
        <v>226</v>
      </c>
      <c r="VIE269" s="75">
        <v>3252</v>
      </c>
      <c r="VIF269" s="75" t="s">
        <v>226</v>
      </c>
      <c r="VIG269" s="75">
        <v>3252</v>
      </c>
      <c r="VIH269" s="75" t="s">
        <v>226</v>
      </c>
      <c r="VII269" s="75">
        <v>3252</v>
      </c>
      <c r="VIJ269" s="75" t="s">
        <v>226</v>
      </c>
      <c r="VIK269" s="75">
        <v>3252</v>
      </c>
      <c r="VIL269" s="75" t="s">
        <v>226</v>
      </c>
      <c r="VIM269" s="75">
        <v>3252</v>
      </c>
      <c r="VIN269" s="75" t="s">
        <v>226</v>
      </c>
      <c r="VIO269" s="75">
        <v>3252</v>
      </c>
      <c r="VIP269" s="75" t="s">
        <v>226</v>
      </c>
      <c r="VIQ269" s="75">
        <v>3252</v>
      </c>
      <c r="VIR269" s="75" t="s">
        <v>226</v>
      </c>
      <c r="VIS269" s="75">
        <v>3252</v>
      </c>
      <c r="VIT269" s="75" t="s">
        <v>226</v>
      </c>
      <c r="VIU269" s="75">
        <v>3252</v>
      </c>
      <c r="VIV269" s="75" t="s">
        <v>226</v>
      </c>
      <c r="VIW269" s="75">
        <v>3252</v>
      </c>
      <c r="VIX269" s="75" t="s">
        <v>226</v>
      </c>
      <c r="VIY269" s="75">
        <v>3252</v>
      </c>
      <c r="VIZ269" s="75" t="s">
        <v>226</v>
      </c>
      <c r="VJA269" s="75">
        <v>3252</v>
      </c>
      <c r="VJB269" s="75" t="s">
        <v>226</v>
      </c>
      <c r="VJC269" s="75">
        <v>3252</v>
      </c>
      <c r="VJD269" s="75" t="s">
        <v>226</v>
      </c>
      <c r="VJE269" s="75">
        <v>3252</v>
      </c>
      <c r="VJF269" s="75" t="s">
        <v>226</v>
      </c>
      <c r="VJG269" s="75">
        <v>3252</v>
      </c>
      <c r="VJH269" s="75" t="s">
        <v>226</v>
      </c>
      <c r="VJI269" s="75">
        <v>3252</v>
      </c>
      <c r="VJJ269" s="75" t="s">
        <v>226</v>
      </c>
      <c r="VJK269" s="75">
        <v>3252</v>
      </c>
      <c r="VJL269" s="75" t="s">
        <v>226</v>
      </c>
      <c r="VJM269" s="75">
        <v>3252</v>
      </c>
      <c r="VJN269" s="75" t="s">
        <v>226</v>
      </c>
      <c r="VJO269" s="75">
        <v>3252</v>
      </c>
      <c r="VJP269" s="75" t="s">
        <v>226</v>
      </c>
      <c r="VJQ269" s="75">
        <v>3252</v>
      </c>
      <c r="VJR269" s="75" t="s">
        <v>226</v>
      </c>
      <c r="VJS269" s="75">
        <v>3252</v>
      </c>
      <c r="VJT269" s="75" t="s">
        <v>226</v>
      </c>
      <c r="VJU269" s="75">
        <v>3252</v>
      </c>
      <c r="VJV269" s="75" t="s">
        <v>226</v>
      </c>
      <c r="VJW269" s="75">
        <v>3252</v>
      </c>
      <c r="VJX269" s="75" t="s">
        <v>226</v>
      </c>
      <c r="VJY269" s="75">
        <v>3252</v>
      </c>
      <c r="VJZ269" s="75" t="s">
        <v>226</v>
      </c>
      <c r="VKA269" s="75">
        <v>3252</v>
      </c>
      <c r="VKB269" s="75" t="s">
        <v>226</v>
      </c>
      <c r="VKC269" s="75">
        <v>3252</v>
      </c>
      <c r="VKD269" s="75" t="s">
        <v>226</v>
      </c>
      <c r="VKE269" s="75">
        <v>3252</v>
      </c>
      <c r="VKF269" s="75" t="s">
        <v>226</v>
      </c>
      <c r="VKG269" s="75">
        <v>3252</v>
      </c>
      <c r="VKH269" s="75" t="s">
        <v>226</v>
      </c>
      <c r="VKI269" s="75">
        <v>3252</v>
      </c>
      <c r="VKJ269" s="75" t="s">
        <v>226</v>
      </c>
      <c r="VKK269" s="75">
        <v>3252</v>
      </c>
      <c r="VKL269" s="75" t="s">
        <v>226</v>
      </c>
      <c r="VKM269" s="75">
        <v>3252</v>
      </c>
      <c r="VKN269" s="75" t="s">
        <v>226</v>
      </c>
      <c r="VKO269" s="75">
        <v>3252</v>
      </c>
      <c r="VKP269" s="75" t="s">
        <v>226</v>
      </c>
      <c r="VKQ269" s="75">
        <v>3252</v>
      </c>
      <c r="VKR269" s="75" t="s">
        <v>226</v>
      </c>
      <c r="VKS269" s="75">
        <v>3252</v>
      </c>
      <c r="VKT269" s="75" t="s">
        <v>226</v>
      </c>
      <c r="VKU269" s="75">
        <v>3252</v>
      </c>
      <c r="VKV269" s="75" t="s">
        <v>226</v>
      </c>
      <c r="VKW269" s="75">
        <v>3252</v>
      </c>
      <c r="VKX269" s="75" t="s">
        <v>226</v>
      </c>
      <c r="VKY269" s="75">
        <v>3252</v>
      </c>
      <c r="VKZ269" s="75" t="s">
        <v>226</v>
      </c>
      <c r="VLA269" s="75">
        <v>3252</v>
      </c>
      <c r="VLB269" s="75" t="s">
        <v>226</v>
      </c>
      <c r="VLC269" s="75">
        <v>3252</v>
      </c>
      <c r="VLD269" s="75" t="s">
        <v>226</v>
      </c>
      <c r="VLE269" s="75">
        <v>3252</v>
      </c>
      <c r="VLF269" s="75" t="s">
        <v>226</v>
      </c>
      <c r="VLG269" s="75">
        <v>3252</v>
      </c>
      <c r="VLH269" s="75" t="s">
        <v>226</v>
      </c>
      <c r="VLI269" s="75">
        <v>3252</v>
      </c>
      <c r="VLJ269" s="75" t="s">
        <v>226</v>
      </c>
      <c r="VLK269" s="75">
        <v>3252</v>
      </c>
      <c r="VLL269" s="75" t="s">
        <v>226</v>
      </c>
      <c r="VLM269" s="75">
        <v>3252</v>
      </c>
      <c r="VLN269" s="75" t="s">
        <v>226</v>
      </c>
      <c r="VLO269" s="75">
        <v>3252</v>
      </c>
      <c r="VLP269" s="75" t="s">
        <v>226</v>
      </c>
      <c r="VLQ269" s="75">
        <v>3252</v>
      </c>
      <c r="VLR269" s="75" t="s">
        <v>226</v>
      </c>
      <c r="VLS269" s="75">
        <v>3252</v>
      </c>
      <c r="VLT269" s="75" t="s">
        <v>226</v>
      </c>
      <c r="VLU269" s="75">
        <v>3252</v>
      </c>
      <c r="VLV269" s="75" t="s">
        <v>226</v>
      </c>
      <c r="VLW269" s="75">
        <v>3252</v>
      </c>
      <c r="VLX269" s="75" t="s">
        <v>226</v>
      </c>
      <c r="VLY269" s="75">
        <v>3252</v>
      </c>
      <c r="VLZ269" s="75" t="s">
        <v>226</v>
      </c>
      <c r="VMA269" s="75">
        <v>3252</v>
      </c>
      <c r="VMB269" s="75" t="s">
        <v>226</v>
      </c>
      <c r="VMC269" s="75">
        <v>3252</v>
      </c>
      <c r="VMD269" s="75" t="s">
        <v>226</v>
      </c>
      <c r="VME269" s="75">
        <v>3252</v>
      </c>
      <c r="VMF269" s="75" t="s">
        <v>226</v>
      </c>
      <c r="VMG269" s="75">
        <v>3252</v>
      </c>
      <c r="VMH269" s="75" t="s">
        <v>226</v>
      </c>
      <c r="VMI269" s="75">
        <v>3252</v>
      </c>
      <c r="VMJ269" s="75" t="s">
        <v>226</v>
      </c>
      <c r="VMK269" s="75">
        <v>3252</v>
      </c>
      <c r="VML269" s="75" t="s">
        <v>226</v>
      </c>
      <c r="VMM269" s="75">
        <v>3252</v>
      </c>
      <c r="VMN269" s="75" t="s">
        <v>226</v>
      </c>
      <c r="VMO269" s="75">
        <v>3252</v>
      </c>
      <c r="VMP269" s="75" t="s">
        <v>226</v>
      </c>
      <c r="VMQ269" s="75">
        <v>3252</v>
      </c>
      <c r="VMR269" s="75" t="s">
        <v>226</v>
      </c>
      <c r="VMS269" s="75">
        <v>3252</v>
      </c>
      <c r="VMT269" s="75" t="s">
        <v>226</v>
      </c>
      <c r="VMU269" s="75">
        <v>3252</v>
      </c>
      <c r="VMV269" s="75" t="s">
        <v>226</v>
      </c>
      <c r="VMW269" s="75">
        <v>3252</v>
      </c>
      <c r="VMX269" s="75" t="s">
        <v>226</v>
      </c>
      <c r="VMY269" s="75">
        <v>3252</v>
      </c>
      <c r="VMZ269" s="75" t="s">
        <v>226</v>
      </c>
      <c r="VNA269" s="75">
        <v>3252</v>
      </c>
      <c r="VNB269" s="75" t="s">
        <v>226</v>
      </c>
      <c r="VNC269" s="75">
        <v>3252</v>
      </c>
      <c r="VND269" s="75" t="s">
        <v>226</v>
      </c>
      <c r="VNE269" s="75">
        <v>3252</v>
      </c>
      <c r="VNF269" s="75" t="s">
        <v>226</v>
      </c>
      <c r="VNG269" s="75">
        <v>3252</v>
      </c>
      <c r="VNH269" s="75" t="s">
        <v>226</v>
      </c>
      <c r="VNI269" s="75">
        <v>3252</v>
      </c>
      <c r="VNJ269" s="75" t="s">
        <v>226</v>
      </c>
      <c r="VNK269" s="75">
        <v>3252</v>
      </c>
      <c r="VNL269" s="75" t="s">
        <v>226</v>
      </c>
      <c r="VNM269" s="75">
        <v>3252</v>
      </c>
      <c r="VNN269" s="75" t="s">
        <v>226</v>
      </c>
      <c r="VNO269" s="75">
        <v>3252</v>
      </c>
      <c r="VNP269" s="75" t="s">
        <v>226</v>
      </c>
      <c r="VNQ269" s="75">
        <v>3252</v>
      </c>
      <c r="VNR269" s="75" t="s">
        <v>226</v>
      </c>
      <c r="VNS269" s="75">
        <v>3252</v>
      </c>
      <c r="VNT269" s="75" t="s">
        <v>226</v>
      </c>
      <c r="VNU269" s="75">
        <v>3252</v>
      </c>
      <c r="VNV269" s="75" t="s">
        <v>226</v>
      </c>
      <c r="VNW269" s="75">
        <v>3252</v>
      </c>
      <c r="VNX269" s="75" t="s">
        <v>226</v>
      </c>
      <c r="VNY269" s="75">
        <v>3252</v>
      </c>
      <c r="VNZ269" s="75" t="s">
        <v>226</v>
      </c>
      <c r="VOA269" s="75">
        <v>3252</v>
      </c>
      <c r="VOB269" s="75" t="s">
        <v>226</v>
      </c>
      <c r="VOC269" s="75">
        <v>3252</v>
      </c>
      <c r="VOD269" s="75" t="s">
        <v>226</v>
      </c>
      <c r="VOE269" s="75">
        <v>3252</v>
      </c>
      <c r="VOF269" s="75" t="s">
        <v>226</v>
      </c>
      <c r="VOG269" s="75">
        <v>3252</v>
      </c>
      <c r="VOH269" s="75" t="s">
        <v>226</v>
      </c>
      <c r="VOI269" s="75">
        <v>3252</v>
      </c>
      <c r="VOJ269" s="75" t="s">
        <v>226</v>
      </c>
      <c r="VOK269" s="75">
        <v>3252</v>
      </c>
      <c r="VOL269" s="75" t="s">
        <v>226</v>
      </c>
      <c r="VOM269" s="75">
        <v>3252</v>
      </c>
      <c r="VON269" s="75" t="s">
        <v>226</v>
      </c>
      <c r="VOO269" s="75">
        <v>3252</v>
      </c>
      <c r="VOP269" s="75" t="s">
        <v>226</v>
      </c>
      <c r="VOQ269" s="75">
        <v>3252</v>
      </c>
      <c r="VOR269" s="75" t="s">
        <v>226</v>
      </c>
      <c r="VOS269" s="75">
        <v>3252</v>
      </c>
      <c r="VOT269" s="75" t="s">
        <v>226</v>
      </c>
      <c r="VOU269" s="75">
        <v>3252</v>
      </c>
      <c r="VOV269" s="75" t="s">
        <v>226</v>
      </c>
      <c r="VOW269" s="75">
        <v>3252</v>
      </c>
      <c r="VOX269" s="75" t="s">
        <v>226</v>
      </c>
      <c r="VOY269" s="75">
        <v>3252</v>
      </c>
      <c r="VOZ269" s="75" t="s">
        <v>226</v>
      </c>
      <c r="VPA269" s="75">
        <v>3252</v>
      </c>
      <c r="VPB269" s="75" t="s">
        <v>226</v>
      </c>
      <c r="VPC269" s="75">
        <v>3252</v>
      </c>
      <c r="VPD269" s="75" t="s">
        <v>226</v>
      </c>
      <c r="VPE269" s="75">
        <v>3252</v>
      </c>
      <c r="VPF269" s="75" t="s">
        <v>226</v>
      </c>
      <c r="VPG269" s="75">
        <v>3252</v>
      </c>
      <c r="VPH269" s="75" t="s">
        <v>226</v>
      </c>
      <c r="VPI269" s="75">
        <v>3252</v>
      </c>
      <c r="VPJ269" s="75" t="s">
        <v>226</v>
      </c>
      <c r="VPK269" s="75">
        <v>3252</v>
      </c>
      <c r="VPL269" s="75" t="s">
        <v>226</v>
      </c>
      <c r="VPM269" s="75">
        <v>3252</v>
      </c>
      <c r="VPN269" s="75" t="s">
        <v>226</v>
      </c>
      <c r="VPO269" s="75">
        <v>3252</v>
      </c>
      <c r="VPP269" s="75" t="s">
        <v>226</v>
      </c>
      <c r="VPQ269" s="75">
        <v>3252</v>
      </c>
      <c r="VPR269" s="75" t="s">
        <v>226</v>
      </c>
      <c r="VPS269" s="75">
        <v>3252</v>
      </c>
      <c r="VPT269" s="75" t="s">
        <v>226</v>
      </c>
      <c r="VPU269" s="75">
        <v>3252</v>
      </c>
      <c r="VPV269" s="75" t="s">
        <v>226</v>
      </c>
      <c r="VPW269" s="75">
        <v>3252</v>
      </c>
      <c r="VPX269" s="75" t="s">
        <v>226</v>
      </c>
      <c r="VPY269" s="75">
        <v>3252</v>
      </c>
      <c r="VPZ269" s="75" t="s">
        <v>226</v>
      </c>
      <c r="VQA269" s="75">
        <v>3252</v>
      </c>
      <c r="VQB269" s="75" t="s">
        <v>226</v>
      </c>
      <c r="VQC269" s="75">
        <v>3252</v>
      </c>
      <c r="VQD269" s="75" t="s">
        <v>226</v>
      </c>
      <c r="VQE269" s="75">
        <v>3252</v>
      </c>
      <c r="VQF269" s="75" t="s">
        <v>226</v>
      </c>
      <c r="VQG269" s="75">
        <v>3252</v>
      </c>
      <c r="VQH269" s="75" t="s">
        <v>226</v>
      </c>
      <c r="VQI269" s="75">
        <v>3252</v>
      </c>
      <c r="VQJ269" s="75" t="s">
        <v>226</v>
      </c>
      <c r="VQK269" s="75">
        <v>3252</v>
      </c>
      <c r="VQL269" s="75" t="s">
        <v>226</v>
      </c>
      <c r="VQM269" s="75">
        <v>3252</v>
      </c>
      <c r="VQN269" s="75" t="s">
        <v>226</v>
      </c>
      <c r="VQO269" s="75">
        <v>3252</v>
      </c>
      <c r="VQP269" s="75" t="s">
        <v>226</v>
      </c>
      <c r="VQQ269" s="75">
        <v>3252</v>
      </c>
      <c r="VQR269" s="75" t="s">
        <v>226</v>
      </c>
      <c r="VQS269" s="75">
        <v>3252</v>
      </c>
      <c r="VQT269" s="75" t="s">
        <v>226</v>
      </c>
      <c r="VQU269" s="75">
        <v>3252</v>
      </c>
      <c r="VQV269" s="75" t="s">
        <v>226</v>
      </c>
      <c r="VQW269" s="75">
        <v>3252</v>
      </c>
      <c r="VQX269" s="75" t="s">
        <v>226</v>
      </c>
      <c r="VQY269" s="75">
        <v>3252</v>
      </c>
      <c r="VQZ269" s="75" t="s">
        <v>226</v>
      </c>
      <c r="VRA269" s="75">
        <v>3252</v>
      </c>
      <c r="VRB269" s="75" t="s">
        <v>226</v>
      </c>
      <c r="VRC269" s="75">
        <v>3252</v>
      </c>
      <c r="VRD269" s="75" t="s">
        <v>226</v>
      </c>
      <c r="VRE269" s="75">
        <v>3252</v>
      </c>
      <c r="VRF269" s="75" t="s">
        <v>226</v>
      </c>
      <c r="VRG269" s="75">
        <v>3252</v>
      </c>
      <c r="VRH269" s="75" t="s">
        <v>226</v>
      </c>
      <c r="VRI269" s="75">
        <v>3252</v>
      </c>
      <c r="VRJ269" s="75" t="s">
        <v>226</v>
      </c>
      <c r="VRK269" s="75">
        <v>3252</v>
      </c>
      <c r="VRL269" s="75" t="s">
        <v>226</v>
      </c>
      <c r="VRM269" s="75">
        <v>3252</v>
      </c>
      <c r="VRN269" s="75" t="s">
        <v>226</v>
      </c>
      <c r="VRO269" s="75">
        <v>3252</v>
      </c>
      <c r="VRP269" s="75" t="s">
        <v>226</v>
      </c>
      <c r="VRQ269" s="75">
        <v>3252</v>
      </c>
      <c r="VRR269" s="75" t="s">
        <v>226</v>
      </c>
      <c r="VRS269" s="75">
        <v>3252</v>
      </c>
      <c r="VRT269" s="75" t="s">
        <v>226</v>
      </c>
      <c r="VRU269" s="75">
        <v>3252</v>
      </c>
      <c r="VRV269" s="75" t="s">
        <v>226</v>
      </c>
      <c r="VRW269" s="75">
        <v>3252</v>
      </c>
      <c r="VRX269" s="75" t="s">
        <v>226</v>
      </c>
      <c r="VRY269" s="75">
        <v>3252</v>
      </c>
      <c r="VRZ269" s="75" t="s">
        <v>226</v>
      </c>
      <c r="VSA269" s="75">
        <v>3252</v>
      </c>
      <c r="VSB269" s="75" t="s">
        <v>226</v>
      </c>
      <c r="VSC269" s="75">
        <v>3252</v>
      </c>
      <c r="VSD269" s="75" t="s">
        <v>226</v>
      </c>
      <c r="VSE269" s="75">
        <v>3252</v>
      </c>
      <c r="VSF269" s="75" t="s">
        <v>226</v>
      </c>
      <c r="VSG269" s="75">
        <v>3252</v>
      </c>
      <c r="VSH269" s="75" t="s">
        <v>226</v>
      </c>
      <c r="VSI269" s="75">
        <v>3252</v>
      </c>
      <c r="VSJ269" s="75" t="s">
        <v>226</v>
      </c>
      <c r="VSK269" s="75">
        <v>3252</v>
      </c>
      <c r="VSL269" s="75" t="s">
        <v>226</v>
      </c>
      <c r="VSM269" s="75">
        <v>3252</v>
      </c>
      <c r="VSN269" s="75" t="s">
        <v>226</v>
      </c>
      <c r="VSO269" s="75">
        <v>3252</v>
      </c>
      <c r="VSP269" s="75" t="s">
        <v>226</v>
      </c>
      <c r="VSQ269" s="75">
        <v>3252</v>
      </c>
      <c r="VSR269" s="75" t="s">
        <v>226</v>
      </c>
      <c r="VSS269" s="75">
        <v>3252</v>
      </c>
      <c r="VST269" s="75" t="s">
        <v>226</v>
      </c>
      <c r="VSU269" s="75">
        <v>3252</v>
      </c>
      <c r="VSV269" s="75" t="s">
        <v>226</v>
      </c>
      <c r="VSW269" s="75">
        <v>3252</v>
      </c>
      <c r="VSX269" s="75" t="s">
        <v>226</v>
      </c>
      <c r="VSY269" s="75">
        <v>3252</v>
      </c>
      <c r="VSZ269" s="75" t="s">
        <v>226</v>
      </c>
      <c r="VTA269" s="75">
        <v>3252</v>
      </c>
      <c r="VTB269" s="75" t="s">
        <v>226</v>
      </c>
      <c r="VTC269" s="75">
        <v>3252</v>
      </c>
      <c r="VTD269" s="75" t="s">
        <v>226</v>
      </c>
      <c r="VTE269" s="75">
        <v>3252</v>
      </c>
      <c r="VTF269" s="75" t="s">
        <v>226</v>
      </c>
      <c r="VTG269" s="75">
        <v>3252</v>
      </c>
      <c r="VTH269" s="75" t="s">
        <v>226</v>
      </c>
      <c r="VTI269" s="75">
        <v>3252</v>
      </c>
      <c r="VTJ269" s="75" t="s">
        <v>226</v>
      </c>
      <c r="VTK269" s="75">
        <v>3252</v>
      </c>
      <c r="VTL269" s="75" t="s">
        <v>226</v>
      </c>
      <c r="VTM269" s="75">
        <v>3252</v>
      </c>
      <c r="VTN269" s="75" t="s">
        <v>226</v>
      </c>
      <c r="VTO269" s="75">
        <v>3252</v>
      </c>
      <c r="VTP269" s="75" t="s">
        <v>226</v>
      </c>
      <c r="VTQ269" s="75">
        <v>3252</v>
      </c>
      <c r="VTR269" s="75" t="s">
        <v>226</v>
      </c>
      <c r="VTS269" s="75">
        <v>3252</v>
      </c>
      <c r="VTT269" s="75" t="s">
        <v>226</v>
      </c>
      <c r="VTU269" s="75">
        <v>3252</v>
      </c>
      <c r="VTV269" s="75" t="s">
        <v>226</v>
      </c>
      <c r="VTW269" s="75">
        <v>3252</v>
      </c>
      <c r="VTX269" s="75" t="s">
        <v>226</v>
      </c>
      <c r="VTY269" s="75">
        <v>3252</v>
      </c>
      <c r="VTZ269" s="75" t="s">
        <v>226</v>
      </c>
      <c r="VUA269" s="75">
        <v>3252</v>
      </c>
      <c r="VUB269" s="75" t="s">
        <v>226</v>
      </c>
      <c r="VUC269" s="75">
        <v>3252</v>
      </c>
      <c r="VUD269" s="75" t="s">
        <v>226</v>
      </c>
      <c r="VUE269" s="75">
        <v>3252</v>
      </c>
      <c r="VUF269" s="75" t="s">
        <v>226</v>
      </c>
      <c r="VUG269" s="75">
        <v>3252</v>
      </c>
      <c r="VUH269" s="75" t="s">
        <v>226</v>
      </c>
      <c r="VUI269" s="75">
        <v>3252</v>
      </c>
      <c r="VUJ269" s="75" t="s">
        <v>226</v>
      </c>
      <c r="VUK269" s="75">
        <v>3252</v>
      </c>
      <c r="VUL269" s="75" t="s">
        <v>226</v>
      </c>
      <c r="VUM269" s="75">
        <v>3252</v>
      </c>
      <c r="VUN269" s="75" t="s">
        <v>226</v>
      </c>
      <c r="VUO269" s="75">
        <v>3252</v>
      </c>
      <c r="VUP269" s="75" t="s">
        <v>226</v>
      </c>
      <c r="VUQ269" s="75">
        <v>3252</v>
      </c>
      <c r="VUR269" s="75" t="s">
        <v>226</v>
      </c>
      <c r="VUS269" s="75">
        <v>3252</v>
      </c>
      <c r="VUT269" s="75" t="s">
        <v>226</v>
      </c>
      <c r="VUU269" s="75">
        <v>3252</v>
      </c>
      <c r="VUV269" s="75" t="s">
        <v>226</v>
      </c>
      <c r="VUW269" s="75">
        <v>3252</v>
      </c>
      <c r="VUX269" s="75" t="s">
        <v>226</v>
      </c>
      <c r="VUY269" s="75">
        <v>3252</v>
      </c>
      <c r="VUZ269" s="75" t="s">
        <v>226</v>
      </c>
      <c r="VVA269" s="75">
        <v>3252</v>
      </c>
      <c r="VVB269" s="75" t="s">
        <v>226</v>
      </c>
      <c r="VVC269" s="75">
        <v>3252</v>
      </c>
      <c r="VVD269" s="75" t="s">
        <v>226</v>
      </c>
      <c r="VVE269" s="75">
        <v>3252</v>
      </c>
      <c r="VVF269" s="75" t="s">
        <v>226</v>
      </c>
      <c r="VVG269" s="75">
        <v>3252</v>
      </c>
      <c r="VVH269" s="75" t="s">
        <v>226</v>
      </c>
      <c r="VVI269" s="75">
        <v>3252</v>
      </c>
      <c r="VVJ269" s="75" t="s">
        <v>226</v>
      </c>
      <c r="VVK269" s="75">
        <v>3252</v>
      </c>
      <c r="VVL269" s="75" t="s">
        <v>226</v>
      </c>
      <c r="VVM269" s="75">
        <v>3252</v>
      </c>
      <c r="VVN269" s="75" t="s">
        <v>226</v>
      </c>
      <c r="VVO269" s="75">
        <v>3252</v>
      </c>
      <c r="VVP269" s="75" t="s">
        <v>226</v>
      </c>
      <c r="VVQ269" s="75">
        <v>3252</v>
      </c>
      <c r="VVR269" s="75" t="s">
        <v>226</v>
      </c>
      <c r="VVS269" s="75">
        <v>3252</v>
      </c>
      <c r="VVT269" s="75" t="s">
        <v>226</v>
      </c>
      <c r="VVU269" s="75">
        <v>3252</v>
      </c>
      <c r="VVV269" s="75" t="s">
        <v>226</v>
      </c>
      <c r="VVW269" s="75">
        <v>3252</v>
      </c>
      <c r="VVX269" s="75" t="s">
        <v>226</v>
      </c>
      <c r="VVY269" s="75">
        <v>3252</v>
      </c>
      <c r="VVZ269" s="75" t="s">
        <v>226</v>
      </c>
      <c r="VWA269" s="75">
        <v>3252</v>
      </c>
      <c r="VWB269" s="75" t="s">
        <v>226</v>
      </c>
      <c r="VWC269" s="75">
        <v>3252</v>
      </c>
      <c r="VWD269" s="75" t="s">
        <v>226</v>
      </c>
      <c r="VWE269" s="75">
        <v>3252</v>
      </c>
      <c r="VWF269" s="75" t="s">
        <v>226</v>
      </c>
      <c r="VWG269" s="75">
        <v>3252</v>
      </c>
      <c r="VWH269" s="75" t="s">
        <v>226</v>
      </c>
      <c r="VWI269" s="75">
        <v>3252</v>
      </c>
      <c r="VWJ269" s="75" t="s">
        <v>226</v>
      </c>
      <c r="VWK269" s="75">
        <v>3252</v>
      </c>
      <c r="VWL269" s="75" t="s">
        <v>226</v>
      </c>
      <c r="VWM269" s="75">
        <v>3252</v>
      </c>
      <c r="VWN269" s="75" t="s">
        <v>226</v>
      </c>
      <c r="VWO269" s="75">
        <v>3252</v>
      </c>
      <c r="VWP269" s="75" t="s">
        <v>226</v>
      </c>
      <c r="VWQ269" s="75">
        <v>3252</v>
      </c>
      <c r="VWR269" s="75" t="s">
        <v>226</v>
      </c>
      <c r="VWS269" s="75">
        <v>3252</v>
      </c>
      <c r="VWT269" s="75" t="s">
        <v>226</v>
      </c>
      <c r="VWU269" s="75">
        <v>3252</v>
      </c>
      <c r="VWV269" s="75" t="s">
        <v>226</v>
      </c>
      <c r="VWW269" s="75">
        <v>3252</v>
      </c>
      <c r="VWX269" s="75" t="s">
        <v>226</v>
      </c>
      <c r="VWY269" s="75">
        <v>3252</v>
      </c>
      <c r="VWZ269" s="75" t="s">
        <v>226</v>
      </c>
      <c r="VXA269" s="75">
        <v>3252</v>
      </c>
      <c r="VXB269" s="75" t="s">
        <v>226</v>
      </c>
      <c r="VXC269" s="75">
        <v>3252</v>
      </c>
      <c r="VXD269" s="75" t="s">
        <v>226</v>
      </c>
      <c r="VXE269" s="75">
        <v>3252</v>
      </c>
      <c r="VXF269" s="75" t="s">
        <v>226</v>
      </c>
      <c r="VXG269" s="75">
        <v>3252</v>
      </c>
      <c r="VXH269" s="75" t="s">
        <v>226</v>
      </c>
      <c r="VXI269" s="75">
        <v>3252</v>
      </c>
      <c r="VXJ269" s="75" t="s">
        <v>226</v>
      </c>
      <c r="VXK269" s="75">
        <v>3252</v>
      </c>
      <c r="VXL269" s="75" t="s">
        <v>226</v>
      </c>
      <c r="VXM269" s="75">
        <v>3252</v>
      </c>
      <c r="VXN269" s="75" t="s">
        <v>226</v>
      </c>
      <c r="VXO269" s="75">
        <v>3252</v>
      </c>
      <c r="VXP269" s="75" t="s">
        <v>226</v>
      </c>
      <c r="VXQ269" s="75">
        <v>3252</v>
      </c>
      <c r="VXR269" s="75" t="s">
        <v>226</v>
      </c>
      <c r="VXS269" s="75">
        <v>3252</v>
      </c>
      <c r="VXT269" s="75" t="s">
        <v>226</v>
      </c>
      <c r="VXU269" s="75">
        <v>3252</v>
      </c>
      <c r="VXV269" s="75" t="s">
        <v>226</v>
      </c>
      <c r="VXW269" s="75">
        <v>3252</v>
      </c>
      <c r="VXX269" s="75" t="s">
        <v>226</v>
      </c>
      <c r="VXY269" s="75">
        <v>3252</v>
      </c>
      <c r="VXZ269" s="75" t="s">
        <v>226</v>
      </c>
      <c r="VYA269" s="75">
        <v>3252</v>
      </c>
      <c r="VYB269" s="75" t="s">
        <v>226</v>
      </c>
      <c r="VYC269" s="75">
        <v>3252</v>
      </c>
      <c r="VYD269" s="75" t="s">
        <v>226</v>
      </c>
      <c r="VYE269" s="75">
        <v>3252</v>
      </c>
      <c r="VYF269" s="75" t="s">
        <v>226</v>
      </c>
      <c r="VYG269" s="75">
        <v>3252</v>
      </c>
      <c r="VYH269" s="75" t="s">
        <v>226</v>
      </c>
      <c r="VYI269" s="75">
        <v>3252</v>
      </c>
      <c r="VYJ269" s="75" t="s">
        <v>226</v>
      </c>
      <c r="VYK269" s="75">
        <v>3252</v>
      </c>
      <c r="VYL269" s="75" t="s">
        <v>226</v>
      </c>
      <c r="VYM269" s="75">
        <v>3252</v>
      </c>
      <c r="VYN269" s="75" t="s">
        <v>226</v>
      </c>
      <c r="VYO269" s="75">
        <v>3252</v>
      </c>
      <c r="VYP269" s="75" t="s">
        <v>226</v>
      </c>
      <c r="VYQ269" s="75">
        <v>3252</v>
      </c>
      <c r="VYR269" s="75" t="s">
        <v>226</v>
      </c>
      <c r="VYS269" s="75">
        <v>3252</v>
      </c>
      <c r="VYT269" s="75" t="s">
        <v>226</v>
      </c>
      <c r="VYU269" s="75">
        <v>3252</v>
      </c>
      <c r="VYV269" s="75" t="s">
        <v>226</v>
      </c>
      <c r="VYW269" s="75">
        <v>3252</v>
      </c>
      <c r="VYX269" s="75" t="s">
        <v>226</v>
      </c>
      <c r="VYY269" s="75">
        <v>3252</v>
      </c>
      <c r="VYZ269" s="75" t="s">
        <v>226</v>
      </c>
      <c r="VZA269" s="75">
        <v>3252</v>
      </c>
      <c r="VZB269" s="75" t="s">
        <v>226</v>
      </c>
      <c r="VZC269" s="75">
        <v>3252</v>
      </c>
      <c r="VZD269" s="75" t="s">
        <v>226</v>
      </c>
      <c r="VZE269" s="75">
        <v>3252</v>
      </c>
      <c r="VZF269" s="75" t="s">
        <v>226</v>
      </c>
      <c r="VZG269" s="75">
        <v>3252</v>
      </c>
      <c r="VZH269" s="75" t="s">
        <v>226</v>
      </c>
      <c r="VZI269" s="75">
        <v>3252</v>
      </c>
      <c r="VZJ269" s="75" t="s">
        <v>226</v>
      </c>
      <c r="VZK269" s="75">
        <v>3252</v>
      </c>
      <c r="VZL269" s="75" t="s">
        <v>226</v>
      </c>
      <c r="VZM269" s="75">
        <v>3252</v>
      </c>
      <c r="VZN269" s="75" t="s">
        <v>226</v>
      </c>
      <c r="VZO269" s="75">
        <v>3252</v>
      </c>
      <c r="VZP269" s="75" t="s">
        <v>226</v>
      </c>
      <c r="VZQ269" s="75">
        <v>3252</v>
      </c>
      <c r="VZR269" s="75" t="s">
        <v>226</v>
      </c>
      <c r="VZS269" s="75">
        <v>3252</v>
      </c>
      <c r="VZT269" s="75" t="s">
        <v>226</v>
      </c>
      <c r="VZU269" s="75">
        <v>3252</v>
      </c>
      <c r="VZV269" s="75" t="s">
        <v>226</v>
      </c>
      <c r="VZW269" s="75">
        <v>3252</v>
      </c>
      <c r="VZX269" s="75" t="s">
        <v>226</v>
      </c>
      <c r="VZY269" s="75">
        <v>3252</v>
      </c>
      <c r="VZZ269" s="75" t="s">
        <v>226</v>
      </c>
      <c r="WAA269" s="75">
        <v>3252</v>
      </c>
      <c r="WAB269" s="75" t="s">
        <v>226</v>
      </c>
      <c r="WAC269" s="75">
        <v>3252</v>
      </c>
      <c r="WAD269" s="75" t="s">
        <v>226</v>
      </c>
      <c r="WAE269" s="75">
        <v>3252</v>
      </c>
      <c r="WAF269" s="75" t="s">
        <v>226</v>
      </c>
      <c r="WAG269" s="75">
        <v>3252</v>
      </c>
      <c r="WAH269" s="75" t="s">
        <v>226</v>
      </c>
      <c r="WAI269" s="75">
        <v>3252</v>
      </c>
      <c r="WAJ269" s="75" t="s">
        <v>226</v>
      </c>
      <c r="WAK269" s="75">
        <v>3252</v>
      </c>
      <c r="WAL269" s="75" t="s">
        <v>226</v>
      </c>
      <c r="WAM269" s="75">
        <v>3252</v>
      </c>
      <c r="WAN269" s="75" t="s">
        <v>226</v>
      </c>
      <c r="WAO269" s="75">
        <v>3252</v>
      </c>
      <c r="WAP269" s="75" t="s">
        <v>226</v>
      </c>
      <c r="WAQ269" s="75">
        <v>3252</v>
      </c>
      <c r="WAR269" s="75" t="s">
        <v>226</v>
      </c>
      <c r="WAS269" s="75">
        <v>3252</v>
      </c>
      <c r="WAT269" s="75" t="s">
        <v>226</v>
      </c>
      <c r="WAU269" s="75">
        <v>3252</v>
      </c>
      <c r="WAV269" s="75" t="s">
        <v>226</v>
      </c>
      <c r="WAW269" s="75">
        <v>3252</v>
      </c>
      <c r="WAX269" s="75" t="s">
        <v>226</v>
      </c>
      <c r="WAY269" s="75">
        <v>3252</v>
      </c>
      <c r="WAZ269" s="75" t="s">
        <v>226</v>
      </c>
      <c r="WBA269" s="75">
        <v>3252</v>
      </c>
      <c r="WBB269" s="75" t="s">
        <v>226</v>
      </c>
      <c r="WBC269" s="75">
        <v>3252</v>
      </c>
      <c r="WBD269" s="75" t="s">
        <v>226</v>
      </c>
      <c r="WBE269" s="75">
        <v>3252</v>
      </c>
      <c r="WBF269" s="75" t="s">
        <v>226</v>
      </c>
      <c r="WBG269" s="75">
        <v>3252</v>
      </c>
      <c r="WBH269" s="75" t="s">
        <v>226</v>
      </c>
      <c r="WBI269" s="75">
        <v>3252</v>
      </c>
      <c r="WBJ269" s="75" t="s">
        <v>226</v>
      </c>
      <c r="WBK269" s="75">
        <v>3252</v>
      </c>
      <c r="WBL269" s="75" t="s">
        <v>226</v>
      </c>
      <c r="WBM269" s="75">
        <v>3252</v>
      </c>
      <c r="WBN269" s="75" t="s">
        <v>226</v>
      </c>
      <c r="WBO269" s="75">
        <v>3252</v>
      </c>
      <c r="WBP269" s="75" t="s">
        <v>226</v>
      </c>
      <c r="WBQ269" s="75">
        <v>3252</v>
      </c>
      <c r="WBR269" s="75" t="s">
        <v>226</v>
      </c>
      <c r="WBS269" s="75">
        <v>3252</v>
      </c>
      <c r="WBT269" s="75" t="s">
        <v>226</v>
      </c>
      <c r="WBU269" s="75">
        <v>3252</v>
      </c>
      <c r="WBV269" s="75" t="s">
        <v>226</v>
      </c>
      <c r="WBW269" s="75">
        <v>3252</v>
      </c>
      <c r="WBX269" s="75" t="s">
        <v>226</v>
      </c>
      <c r="WBY269" s="75">
        <v>3252</v>
      </c>
      <c r="WBZ269" s="75" t="s">
        <v>226</v>
      </c>
      <c r="WCA269" s="75">
        <v>3252</v>
      </c>
      <c r="WCB269" s="75" t="s">
        <v>226</v>
      </c>
      <c r="WCC269" s="75">
        <v>3252</v>
      </c>
      <c r="WCD269" s="75" t="s">
        <v>226</v>
      </c>
      <c r="WCE269" s="75">
        <v>3252</v>
      </c>
      <c r="WCF269" s="75" t="s">
        <v>226</v>
      </c>
      <c r="WCG269" s="75">
        <v>3252</v>
      </c>
      <c r="WCH269" s="75" t="s">
        <v>226</v>
      </c>
      <c r="WCI269" s="75">
        <v>3252</v>
      </c>
      <c r="WCJ269" s="75" t="s">
        <v>226</v>
      </c>
      <c r="WCK269" s="75">
        <v>3252</v>
      </c>
      <c r="WCL269" s="75" t="s">
        <v>226</v>
      </c>
      <c r="WCM269" s="75">
        <v>3252</v>
      </c>
      <c r="WCN269" s="75" t="s">
        <v>226</v>
      </c>
      <c r="WCO269" s="75">
        <v>3252</v>
      </c>
      <c r="WCP269" s="75" t="s">
        <v>226</v>
      </c>
      <c r="WCQ269" s="75">
        <v>3252</v>
      </c>
      <c r="WCR269" s="75" t="s">
        <v>226</v>
      </c>
      <c r="WCS269" s="75">
        <v>3252</v>
      </c>
      <c r="WCT269" s="75" t="s">
        <v>226</v>
      </c>
      <c r="WCU269" s="75">
        <v>3252</v>
      </c>
      <c r="WCV269" s="75" t="s">
        <v>226</v>
      </c>
      <c r="WCW269" s="75">
        <v>3252</v>
      </c>
      <c r="WCX269" s="75" t="s">
        <v>226</v>
      </c>
      <c r="WCY269" s="75">
        <v>3252</v>
      </c>
      <c r="WCZ269" s="75" t="s">
        <v>226</v>
      </c>
      <c r="WDA269" s="75">
        <v>3252</v>
      </c>
      <c r="WDB269" s="75" t="s">
        <v>226</v>
      </c>
      <c r="WDC269" s="75">
        <v>3252</v>
      </c>
      <c r="WDD269" s="75" t="s">
        <v>226</v>
      </c>
      <c r="WDE269" s="75">
        <v>3252</v>
      </c>
      <c r="WDF269" s="75" t="s">
        <v>226</v>
      </c>
      <c r="WDG269" s="75">
        <v>3252</v>
      </c>
      <c r="WDH269" s="75" t="s">
        <v>226</v>
      </c>
      <c r="WDI269" s="75">
        <v>3252</v>
      </c>
      <c r="WDJ269" s="75" t="s">
        <v>226</v>
      </c>
      <c r="WDK269" s="75">
        <v>3252</v>
      </c>
      <c r="WDL269" s="75" t="s">
        <v>226</v>
      </c>
      <c r="WDM269" s="75">
        <v>3252</v>
      </c>
      <c r="WDN269" s="75" t="s">
        <v>226</v>
      </c>
      <c r="WDO269" s="75">
        <v>3252</v>
      </c>
      <c r="WDP269" s="75" t="s">
        <v>226</v>
      </c>
      <c r="WDQ269" s="75">
        <v>3252</v>
      </c>
      <c r="WDR269" s="75" t="s">
        <v>226</v>
      </c>
      <c r="WDS269" s="75">
        <v>3252</v>
      </c>
      <c r="WDT269" s="75" t="s">
        <v>226</v>
      </c>
      <c r="WDU269" s="75">
        <v>3252</v>
      </c>
      <c r="WDV269" s="75" t="s">
        <v>226</v>
      </c>
      <c r="WDW269" s="75">
        <v>3252</v>
      </c>
      <c r="WDX269" s="75" t="s">
        <v>226</v>
      </c>
      <c r="WDY269" s="75">
        <v>3252</v>
      </c>
      <c r="WDZ269" s="75" t="s">
        <v>226</v>
      </c>
      <c r="WEA269" s="75">
        <v>3252</v>
      </c>
      <c r="WEB269" s="75" t="s">
        <v>226</v>
      </c>
      <c r="WEC269" s="75">
        <v>3252</v>
      </c>
      <c r="WED269" s="75" t="s">
        <v>226</v>
      </c>
      <c r="WEE269" s="75">
        <v>3252</v>
      </c>
      <c r="WEF269" s="75" t="s">
        <v>226</v>
      </c>
      <c r="WEG269" s="75">
        <v>3252</v>
      </c>
      <c r="WEH269" s="75" t="s">
        <v>226</v>
      </c>
      <c r="WEI269" s="75">
        <v>3252</v>
      </c>
      <c r="WEJ269" s="75" t="s">
        <v>226</v>
      </c>
      <c r="WEK269" s="75">
        <v>3252</v>
      </c>
      <c r="WEL269" s="75" t="s">
        <v>226</v>
      </c>
      <c r="WEM269" s="75">
        <v>3252</v>
      </c>
      <c r="WEN269" s="75" t="s">
        <v>226</v>
      </c>
      <c r="WEO269" s="75">
        <v>3252</v>
      </c>
      <c r="WEP269" s="75" t="s">
        <v>226</v>
      </c>
      <c r="WEQ269" s="75">
        <v>3252</v>
      </c>
      <c r="WER269" s="75" t="s">
        <v>226</v>
      </c>
      <c r="WES269" s="75">
        <v>3252</v>
      </c>
      <c r="WET269" s="75" t="s">
        <v>226</v>
      </c>
      <c r="WEU269" s="75">
        <v>3252</v>
      </c>
      <c r="WEV269" s="75" t="s">
        <v>226</v>
      </c>
      <c r="WEW269" s="75">
        <v>3252</v>
      </c>
      <c r="WEX269" s="75" t="s">
        <v>226</v>
      </c>
      <c r="WEY269" s="75">
        <v>3252</v>
      </c>
      <c r="WEZ269" s="75" t="s">
        <v>226</v>
      </c>
      <c r="WFA269" s="75">
        <v>3252</v>
      </c>
      <c r="WFB269" s="75" t="s">
        <v>226</v>
      </c>
      <c r="WFC269" s="75">
        <v>3252</v>
      </c>
      <c r="WFD269" s="75" t="s">
        <v>226</v>
      </c>
      <c r="WFE269" s="75">
        <v>3252</v>
      </c>
      <c r="WFF269" s="75" t="s">
        <v>226</v>
      </c>
      <c r="WFG269" s="75">
        <v>3252</v>
      </c>
      <c r="WFH269" s="75" t="s">
        <v>226</v>
      </c>
      <c r="WFI269" s="75">
        <v>3252</v>
      </c>
      <c r="WFJ269" s="75" t="s">
        <v>226</v>
      </c>
      <c r="WFK269" s="75">
        <v>3252</v>
      </c>
      <c r="WFL269" s="75" t="s">
        <v>226</v>
      </c>
      <c r="WFM269" s="75">
        <v>3252</v>
      </c>
      <c r="WFN269" s="75" t="s">
        <v>226</v>
      </c>
      <c r="WFO269" s="75">
        <v>3252</v>
      </c>
      <c r="WFP269" s="75" t="s">
        <v>226</v>
      </c>
      <c r="WFQ269" s="75">
        <v>3252</v>
      </c>
      <c r="WFR269" s="75" t="s">
        <v>226</v>
      </c>
      <c r="WFS269" s="75">
        <v>3252</v>
      </c>
      <c r="WFT269" s="75" t="s">
        <v>226</v>
      </c>
      <c r="WFU269" s="75">
        <v>3252</v>
      </c>
      <c r="WFV269" s="75" t="s">
        <v>226</v>
      </c>
      <c r="WFW269" s="75">
        <v>3252</v>
      </c>
      <c r="WFX269" s="75" t="s">
        <v>226</v>
      </c>
      <c r="WFY269" s="75">
        <v>3252</v>
      </c>
      <c r="WFZ269" s="75" t="s">
        <v>226</v>
      </c>
      <c r="WGA269" s="75">
        <v>3252</v>
      </c>
      <c r="WGB269" s="75" t="s">
        <v>226</v>
      </c>
      <c r="WGC269" s="75">
        <v>3252</v>
      </c>
      <c r="WGD269" s="75" t="s">
        <v>226</v>
      </c>
      <c r="WGE269" s="75">
        <v>3252</v>
      </c>
      <c r="WGF269" s="75" t="s">
        <v>226</v>
      </c>
      <c r="WGG269" s="75">
        <v>3252</v>
      </c>
      <c r="WGH269" s="75" t="s">
        <v>226</v>
      </c>
      <c r="WGI269" s="75">
        <v>3252</v>
      </c>
      <c r="WGJ269" s="75" t="s">
        <v>226</v>
      </c>
      <c r="WGK269" s="75">
        <v>3252</v>
      </c>
      <c r="WGL269" s="75" t="s">
        <v>226</v>
      </c>
      <c r="WGM269" s="75">
        <v>3252</v>
      </c>
      <c r="WGN269" s="75" t="s">
        <v>226</v>
      </c>
      <c r="WGO269" s="75">
        <v>3252</v>
      </c>
      <c r="WGP269" s="75" t="s">
        <v>226</v>
      </c>
      <c r="WGQ269" s="75">
        <v>3252</v>
      </c>
      <c r="WGR269" s="75" t="s">
        <v>226</v>
      </c>
      <c r="WGS269" s="75">
        <v>3252</v>
      </c>
      <c r="WGT269" s="75" t="s">
        <v>226</v>
      </c>
      <c r="WGU269" s="75">
        <v>3252</v>
      </c>
      <c r="WGV269" s="75" t="s">
        <v>226</v>
      </c>
      <c r="WGW269" s="75">
        <v>3252</v>
      </c>
      <c r="WGX269" s="75" t="s">
        <v>226</v>
      </c>
      <c r="WGY269" s="75">
        <v>3252</v>
      </c>
      <c r="WGZ269" s="75" t="s">
        <v>226</v>
      </c>
      <c r="WHA269" s="75">
        <v>3252</v>
      </c>
      <c r="WHB269" s="75" t="s">
        <v>226</v>
      </c>
      <c r="WHC269" s="75">
        <v>3252</v>
      </c>
      <c r="WHD269" s="75" t="s">
        <v>226</v>
      </c>
      <c r="WHE269" s="75">
        <v>3252</v>
      </c>
      <c r="WHF269" s="75" t="s">
        <v>226</v>
      </c>
      <c r="WHG269" s="75">
        <v>3252</v>
      </c>
      <c r="WHH269" s="75" t="s">
        <v>226</v>
      </c>
      <c r="WHI269" s="75">
        <v>3252</v>
      </c>
      <c r="WHJ269" s="75" t="s">
        <v>226</v>
      </c>
      <c r="WHK269" s="75">
        <v>3252</v>
      </c>
      <c r="WHL269" s="75" t="s">
        <v>226</v>
      </c>
      <c r="WHM269" s="75">
        <v>3252</v>
      </c>
      <c r="WHN269" s="75" t="s">
        <v>226</v>
      </c>
      <c r="WHO269" s="75">
        <v>3252</v>
      </c>
      <c r="WHP269" s="75" t="s">
        <v>226</v>
      </c>
      <c r="WHQ269" s="75">
        <v>3252</v>
      </c>
      <c r="WHR269" s="75" t="s">
        <v>226</v>
      </c>
      <c r="WHS269" s="75">
        <v>3252</v>
      </c>
      <c r="WHT269" s="75" t="s">
        <v>226</v>
      </c>
      <c r="WHU269" s="75">
        <v>3252</v>
      </c>
      <c r="WHV269" s="75" t="s">
        <v>226</v>
      </c>
      <c r="WHW269" s="75">
        <v>3252</v>
      </c>
      <c r="WHX269" s="75" t="s">
        <v>226</v>
      </c>
      <c r="WHY269" s="75">
        <v>3252</v>
      </c>
      <c r="WHZ269" s="75" t="s">
        <v>226</v>
      </c>
      <c r="WIA269" s="75">
        <v>3252</v>
      </c>
      <c r="WIB269" s="75" t="s">
        <v>226</v>
      </c>
      <c r="WIC269" s="75">
        <v>3252</v>
      </c>
      <c r="WID269" s="75" t="s">
        <v>226</v>
      </c>
      <c r="WIE269" s="75">
        <v>3252</v>
      </c>
      <c r="WIF269" s="75" t="s">
        <v>226</v>
      </c>
      <c r="WIG269" s="75">
        <v>3252</v>
      </c>
      <c r="WIH269" s="75" t="s">
        <v>226</v>
      </c>
      <c r="WII269" s="75">
        <v>3252</v>
      </c>
      <c r="WIJ269" s="75" t="s">
        <v>226</v>
      </c>
      <c r="WIK269" s="75">
        <v>3252</v>
      </c>
      <c r="WIL269" s="75" t="s">
        <v>226</v>
      </c>
      <c r="WIM269" s="75">
        <v>3252</v>
      </c>
      <c r="WIN269" s="75" t="s">
        <v>226</v>
      </c>
      <c r="WIO269" s="75">
        <v>3252</v>
      </c>
      <c r="WIP269" s="75" t="s">
        <v>226</v>
      </c>
      <c r="WIQ269" s="75">
        <v>3252</v>
      </c>
      <c r="WIR269" s="75" t="s">
        <v>226</v>
      </c>
      <c r="WIS269" s="75">
        <v>3252</v>
      </c>
      <c r="WIT269" s="75" t="s">
        <v>226</v>
      </c>
      <c r="WIU269" s="75">
        <v>3252</v>
      </c>
      <c r="WIV269" s="75" t="s">
        <v>226</v>
      </c>
      <c r="WIW269" s="75">
        <v>3252</v>
      </c>
      <c r="WIX269" s="75" t="s">
        <v>226</v>
      </c>
      <c r="WIY269" s="75">
        <v>3252</v>
      </c>
      <c r="WIZ269" s="75" t="s">
        <v>226</v>
      </c>
      <c r="WJA269" s="75">
        <v>3252</v>
      </c>
      <c r="WJB269" s="75" t="s">
        <v>226</v>
      </c>
      <c r="WJC269" s="75">
        <v>3252</v>
      </c>
      <c r="WJD269" s="75" t="s">
        <v>226</v>
      </c>
      <c r="WJE269" s="75">
        <v>3252</v>
      </c>
      <c r="WJF269" s="75" t="s">
        <v>226</v>
      </c>
      <c r="WJG269" s="75">
        <v>3252</v>
      </c>
      <c r="WJH269" s="75" t="s">
        <v>226</v>
      </c>
      <c r="WJI269" s="75">
        <v>3252</v>
      </c>
      <c r="WJJ269" s="75" t="s">
        <v>226</v>
      </c>
      <c r="WJK269" s="75">
        <v>3252</v>
      </c>
      <c r="WJL269" s="75" t="s">
        <v>226</v>
      </c>
      <c r="WJM269" s="75">
        <v>3252</v>
      </c>
      <c r="WJN269" s="75" t="s">
        <v>226</v>
      </c>
      <c r="WJO269" s="75">
        <v>3252</v>
      </c>
      <c r="WJP269" s="75" t="s">
        <v>226</v>
      </c>
      <c r="WJQ269" s="75">
        <v>3252</v>
      </c>
      <c r="WJR269" s="75" t="s">
        <v>226</v>
      </c>
      <c r="WJS269" s="75">
        <v>3252</v>
      </c>
      <c r="WJT269" s="75" t="s">
        <v>226</v>
      </c>
      <c r="WJU269" s="75">
        <v>3252</v>
      </c>
      <c r="WJV269" s="75" t="s">
        <v>226</v>
      </c>
      <c r="WJW269" s="75">
        <v>3252</v>
      </c>
      <c r="WJX269" s="75" t="s">
        <v>226</v>
      </c>
      <c r="WJY269" s="75">
        <v>3252</v>
      </c>
      <c r="WJZ269" s="75" t="s">
        <v>226</v>
      </c>
      <c r="WKA269" s="75">
        <v>3252</v>
      </c>
      <c r="WKB269" s="75" t="s">
        <v>226</v>
      </c>
      <c r="WKC269" s="75">
        <v>3252</v>
      </c>
      <c r="WKD269" s="75" t="s">
        <v>226</v>
      </c>
      <c r="WKE269" s="75">
        <v>3252</v>
      </c>
      <c r="WKF269" s="75" t="s">
        <v>226</v>
      </c>
      <c r="WKG269" s="75">
        <v>3252</v>
      </c>
      <c r="WKH269" s="75" t="s">
        <v>226</v>
      </c>
      <c r="WKI269" s="75">
        <v>3252</v>
      </c>
      <c r="WKJ269" s="75" t="s">
        <v>226</v>
      </c>
      <c r="WKK269" s="75">
        <v>3252</v>
      </c>
      <c r="WKL269" s="75" t="s">
        <v>226</v>
      </c>
      <c r="WKM269" s="75">
        <v>3252</v>
      </c>
      <c r="WKN269" s="75" t="s">
        <v>226</v>
      </c>
      <c r="WKO269" s="75">
        <v>3252</v>
      </c>
      <c r="WKP269" s="75" t="s">
        <v>226</v>
      </c>
      <c r="WKQ269" s="75">
        <v>3252</v>
      </c>
      <c r="WKR269" s="75" t="s">
        <v>226</v>
      </c>
      <c r="WKS269" s="75">
        <v>3252</v>
      </c>
      <c r="WKT269" s="75" t="s">
        <v>226</v>
      </c>
      <c r="WKU269" s="75">
        <v>3252</v>
      </c>
      <c r="WKV269" s="75" t="s">
        <v>226</v>
      </c>
      <c r="WKW269" s="75">
        <v>3252</v>
      </c>
      <c r="WKX269" s="75" t="s">
        <v>226</v>
      </c>
      <c r="WKY269" s="75">
        <v>3252</v>
      </c>
      <c r="WKZ269" s="75" t="s">
        <v>226</v>
      </c>
      <c r="WLA269" s="75">
        <v>3252</v>
      </c>
      <c r="WLB269" s="75" t="s">
        <v>226</v>
      </c>
      <c r="WLC269" s="75">
        <v>3252</v>
      </c>
      <c r="WLD269" s="75" t="s">
        <v>226</v>
      </c>
      <c r="WLE269" s="75">
        <v>3252</v>
      </c>
      <c r="WLF269" s="75" t="s">
        <v>226</v>
      </c>
      <c r="WLG269" s="75">
        <v>3252</v>
      </c>
      <c r="WLH269" s="75" t="s">
        <v>226</v>
      </c>
      <c r="WLI269" s="75">
        <v>3252</v>
      </c>
      <c r="WLJ269" s="75" t="s">
        <v>226</v>
      </c>
      <c r="WLK269" s="75">
        <v>3252</v>
      </c>
      <c r="WLL269" s="75" t="s">
        <v>226</v>
      </c>
      <c r="WLM269" s="75">
        <v>3252</v>
      </c>
      <c r="WLN269" s="75" t="s">
        <v>226</v>
      </c>
      <c r="WLO269" s="75">
        <v>3252</v>
      </c>
      <c r="WLP269" s="75" t="s">
        <v>226</v>
      </c>
      <c r="WLQ269" s="75">
        <v>3252</v>
      </c>
      <c r="WLR269" s="75" t="s">
        <v>226</v>
      </c>
      <c r="WLS269" s="75">
        <v>3252</v>
      </c>
      <c r="WLT269" s="75" t="s">
        <v>226</v>
      </c>
      <c r="WLU269" s="75">
        <v>3252</v>
      </c>
      <c r="WLV269" s="75" t="s">
        <v>226</v>
      </c>
      <c r="WLW269" s="75">
        <v>3252</v>
      </c>
      <c r="WLX269" s="75" t="s">
        <v>226</v>
      </c>
      <c r="WLY269" s="75">
        <v>3252</v>
      </c>
      <c r="WLZ269" s="75" t="s">
        <v>226</v>
      </c>
      <c r="WMA269" s="75">
        <v>3252</v>
      </c>
      <c r="WMB269" s="75" t="s">
        <v>226</v>
      </c>
      <c r="WMC269" s="75">
        <v>3252</v>
      </c>
      <c r="WMD269" s="75" t="s">
        <v>226</v>
      </c>
      <c r="WME269" s="75">
        <v>3252</v>
      </c>
      <c r="WMF269" s="75" t="s">
        <v>226</v>
      </c>
      <c r="WMG269" s="75">
        <v>3252</v>
      </c>
      <c r="WMH269" s="75" t="s">
        <v>226</v>
      </c>
      <c r="WMI269" s="75">
        <v>3252</v>
      </c>
      <c r="WMJ269" s="75" t="s">
        <v>226</v>
      </c>
      <c r="WMK269" s="75">
        <v>3252</v>
      </c>
      <c r="WML269" s="75" t="s">
        <v>226</v>
      </c>
      <c r="WMM269" s="75">
        <v>3252</v>
      </c>
      <c r="WMN269" s="75" t="s">
        <v>226</v>
      </c>
      <c r="WMO269" s="75">
        <v>3252</v>
      </c>
      <c r="WMP269" s="75" t="s">
        <v>226</v>
      </c>
      <c r="WMQ269" s="75">
        <v>3252</v>
      </c>
      <c r="WMR269" s="75" t="s">
        <v>226</v>
      </c>
      <c r="WMS269" s="75">
        <v>3252</v>
      </c>
      <c r="WMT269" s="75" t="s">
        <v>226</v>
      </c>
      <c r="WMU269" s="75">
        <v>3252</v>
      </c>
      <c r="WMV269" s="75" t="s">
        <v>226</v>
      </c>
      <c r="WMW269" s="75">
        <v>3252</v>
      </c>
      <c r="WMX269" s="75" t="s">
        <v>226</v>
      </c>
      <c r="WMY269" s="75">
        <v>3252</v>
      </c>
      <c r="WMZ269" s="75" t="s">
        <v>226</v>
      </c>
      <c r="WNA269" s="75">
        <v>3252</v>
      </c>
      <c r="WNB269" s="75" t="s">
        <v>226</v>
      </c>
      <c r="WNC269" s="75">
        <v>3252</v>
      </c>
      <c r="WND269" s="75" t="s">
        <v>226</v>
      </c>
      <c r="WNE269" s="75">
        <v>3252</v>
      </c>
      <c r="WNF269" s="75" t="s">
        <v>226</v>
      </c>
      <c r="WNG269" s="75">
        <v>3252</v>
      </c>
      <c r="WNH269" s="75" t="s">
        <v>226</v>
      </c>
      <c r="WNI269" s="75">
        <v>3252</v>
      </c>
      <c r="WNJ269" s="75" t="s">
        <v>226</v>
      </c>
      <c r="WNK269" s="75">
        <v>3252</v>
      </c>
      <c r="WNL269" s="75" t="s">
        <v>226</v>
      </c>
      <c r="WNM269" s="75">
        <v>3252</v>
      </c>
      <c r="WNN269" s="75" t="s">
        <v>226</v>
      </c>
      <c r="WNO269" s="75">
        <v>3252</v>
      </c>
      <c r="WNP269" s="75" t="s">
        <v>226</v>
      </c>
      <c r="WNQ269" s="75">
        <v>3252</v>
      </c>
      <c r="WNR269" s="75" t="s">
        <v>226</v>
      </c>
      <c r="WNS269" s="75">
        <v>3252</v>
      </c>
      <c r="WNT269" s="75" t="s">
        <v>226</v>
      </c>
      <c r="WNU269" s="75">
        <v>3252</v>
      </c>
      <c r="WNV269" s="75" t="s">
        <v>226</v>
      </c>
      <c r="WNW269" s="75">
        <v>3252</v>
      </c>
      <c r="WNX269" s="75" t="s">
        <v>226</v>
      </c>
      <c r="WNY269" s="75">
        <v>3252</v>
      </c>
      <c r="WNZ269" s="75" t="s">
        <v>226</v>
      </c>
      <c r="WOA269" s="75">
        <v>3252</v>
      </c>
      <c r="WOB269" s="75" t="s">
        <v>226</v>
      </c>
      <c r="WOC269" s="75">
        <v>3252</v>
      </c>
      <c r="WOD269" s="75" t="s">
        <v>226</v>
      </c>
      <c r="WOE269" s="75">
        <v>3252</v>
      </c>
      <c r="WOF269" s="75" t="s">
        <v>226</v>
      </c>
      <c r="WOG269" s="75">
        <v>3252</v>
      </c>
      <c r="WOH269" s="75" t="s">
        <v>226</v>
      </c>
      <c r="WOI269" s="75">
        <v>3252</v>
      </c>
      <c r="WOJ269" s="75" t="s">
        <v>226</v>
      </c>
      <c r="WOK269" s="75">
        <v>3252</v>
      </c>
      <c r="WOL269" s="75" t="s">
        <v>226</v>
      </c>
      <c r="WOM269" s="75">
        <v>3252</v>
      </c>
      <c r="WON269" s="75" t="s">
        <v>226</v>
      </c>
      <c r="WOO269" s="75">
        <v>3252</v>
      </c>
      <c r="WOP269" s="75" t="s">
        <v>226</v>
      </c>
      <c r="WOQ269" s="75">
        <v>3252</v>
      </c>
      <c r="WOR269" s="75" t="s">
        <v>226</v>
      </c>
      <c r="WOS269" s="75">
        <v>3252</v>
      </c>
      <c r="WOT269" s="75" t="s">
        <v>226</v>
      </c>
      <c r="WOU269" s="75">
        <v>3252</v>
      </c>
      <c r="WOV269" s="75" t="s">
        <v>226</v>
      </c>
      <c r="WOW269" s="75">
        <v>3252</v>
      </c>
      <c r="WOX269" s="75" t="s">
        <v>226</v>
      </c>
      <c r="WOY269" s="75">
        <v>3252</v>
      </c>
      <c r="WOZ269" s="75" t="s">
        <v>226</v>
      </c>
      <c r="WPA269" s="75">
        <v>3252</v>
      </c>
      <c r="WPB269" s="75" t="s">
        <v>226</v>
      </c>
      <c r="WPC269" s="75">
        <v>3252</v>
      </c>
      <c r="WPD269" s="75" t="s">
        <v>226</v>
      </c>
      <c r="WPE269" s="75">
        <v>3252</v>
      </c>
      <c r="WPF269" s="75" t="s">
        <v>226</v>
      </c>
      <c r="WPG269" s="75">
        <v>3252</v>
      </c>
      <c r="WPH269" s="75" t="s">
        <v>226</v>
      </c>
      <c r="WPI269" s="75">
        <v>3252</v>
      </c>
      <c r="WPJ269" s="75" t="s">
        <v>226</v>
      </c>
      <c r="WPK269" s="75">
        <v>3252</v>
      </c>
      <c r="WPL269" s="75" t="s">
        <v>226</v>
      </c>
      <c r="WPM269" s="75">
        <v>3252</v>
      </c>
      <c r="WPN269" s="75" t="s">
        <v>226</v>
      </c>
      <c r="WPO269" s="75">
        <v>3252</v>
      </c>
      <c r="WPP269" s="75" t="s">
        <v>226</v>
      </c>
      <c r="WPQ269" s="75">
        <v>3252</v>
      </c>
      <c r="WPR269" s="75" t="s">
        <v>226</v>
      </c>
      <c r="WPS269" s="75">
        <v>3252</v>
      </c>
      <c r="WPT269" s="75" t="s">
        <v>226</v>
      </c>
      <c r="WPU269" s="75">
        <v>3252</v>
      </c>
      <c r="WPV269" s="75" t="s">
        <v>226</v>
      </c>
      <c r="WPW269" s="75">
        <v>3252</v>
      </c>
      <c r="WPX269" s="75" t="s">
        <v>226</v>
      </c>
      <c r="WPY269" s="75">
        <v>3252</v>
      </c>
      <c r="WPZ269" s="75" t="s">
        <v>226</v>
      </c>
      <c r="WQA269" s="75">
        <v>3252</v>
      </c>
      <c r="WQB269" s="75" t="s">
        <v>226</v>
      </c>
      <c r="WQC269" s="75">
        <v>3252</v>
      </c>
      <c r="WQD269" s="75" t="s">
        <v>226</v>
      </c>
      <c r="WQE269" s="75">
        <v>3252</v>
      </c>
      <c r="WQF269" s="75" t="s">
        <v>226</v>
      </c>
      <c r="WQG269" s="75">
        <v>3252</v>
      </c>
      <c r="WQH269" s="75" t="s">
        <v>226</v>
      </c>
      <c r="WQI269" s="75">
        <v>3252</v>
      </c>
      <c r="WQJ269" s="75" t="s">
        <v>226</v>
      </c>
      <c r="WQK269" s="75">
        <v>3252</v>
      </c>
      <c r="WQL269" s="75" t="s">
        <v>226</v>
      </c>
      <c r="WQM269" s="75">
        <v>3252</v>
      </c>
      <c r="WQN269" s="75" t="s">
        <v>226</v>
      </c>
      <c r="WQO269" s="75">
        <v>3252</v>
      </c>
      <c r="WQP269" s="75" t="s">
        <v>226</v>
      </c>
      <c r="WQQ269" s="75">
        <v>3252</v>
      </c>
      <c r="WQR269" s="75" t="s">
        <v>226</v>
      </c>
      <c r="WQS269" s="75">
        <v>3252</v>
      </c>
      <c r="WQT269" s="75" t="s">
        <v>226</v>
      </c>
      <c r="WQU269" s="75">
        <v>3252</v>
      </c>
      <c r="WQV269" s="75" t="s">
        <v>226</v>
      </c>
      <c r="WQW269" s="75">
        <v>3252</v>
      </c>
      <c r="WQX269" s="75" t="s">
        <v>226</v>
      </c>
      <c r="WQY269" s="75">
        <v>3252</v>
      </c>
      <c r="WQZ269" s="75" t="s">
        <v>226</v>
      </c>
      <c r="WRA269" s="75">
        <v>3252</v>
      </c>
      <c r="WRB269" s="75" t="s">
        <v>226</v>
      </c>
      <c r="WRC269" s="75">
        <v>3252</v>
      </c>
      <c r="WRD269" s="75" t="s">
        <v>226</v>
      </c>
      <c r="WRE269" s="75">
        <v>3252</v>
      </c>
      <c r="WRF269" s="75" t="s">
        <v>226</v>
      </c>
      <c r="WRG269" s="75">
        <v>3252</v>
      </c>
      <c r="WRH269" s="75" t="s">
        <v>226</v>
      </c>
      <c r="WRI269" s="75">
        <v>3252</v>
      </c>
      <c r="WRJ269" s="75" t="s">
        <v>226</v>
      </c>
      <c r="WRK269" s="75">
        <v>3252</v>
      </c>
      <c r="WRL269" s="75" t="s">
        <v>226</v>
      </c>
      <c r="WRM269" s="75">
        <v>3252</v>
      </c>
      <c r="WRN269" s="75" t="s">
        <v>226</v>
      </c>
      <c r="WRO269" s="75">
        <v>3252</v>
      </c>
      <c r="WRP269" s="75" t="s">
        <v>226</v>
      </c>
      <c r="WRQ269" s="75">
        <v>3252</v>
      </c>
      <c r="WRR269" s="75" t="s">
        <v>226</v>
      </c>
      <c r="WRS269" s="75">
        <v>3252</v>
      </c>
      <c r="WRT269" s="75" t="s">
        <v>226</v>
      </c>
      <c r="WRU269" s="75">
        <v>3252</v>
      </c>
      <c r="WRV269" s="75" t="s">
        <v>226</v>
      </c>
      <c r="WRW269" s="75">
        <v>3252</v>
      </c>
      <c r="WRX269" s="75" t="s">
        <v>226</v>
      </c>
      <c r="WRY269" s="75">
        <v>3252</v>
      </c>
      <c r="WRZ269" s="75" t="s">
        <v>226</v>
      </c>
      <c r="WSA269" s="75">
        <v>3252</v>
      </c>
      <c r="WSB269" s="75" t="s">
        <v>226</v>
      </c>
      <c r="WSC269" s="75">
        <v>3252</v>
      </c>
      <c r="WSD269" s="75" t="s">
        <v>226</v>
      </c>
      <c r="WSE269" s="75">
        <v>3252</v>
      </c>
      <c r="WSF269" s="75" t="s">
        <v>226</v>
      </c>
      <c r="WSG269" s="75">
        <v>3252</v>
      </c>
      <c r="WSH269" s="75" t="s">
        <v>226</v>
      </c>
      <c r="WSI269" s="75">
        <v>3252</v>
      </c>
      <c r="WSJ269" s="75" t="s">
        <v>226</v>
      </c>
      <c r="WSK269" s="75">
        <v>3252</v>
      </c>
      <c r="WSL269" s="75" t="s">
        <v>226</v>
      </c>
      <c r="WSM269" s="75">
        <v>3252</v>
      </c>
      <c r="WSN269" s="75" t="s">
        <v>226</v>
      </c>
      <c r="WSO269" s="75">
        <v>3252</v>
      </c>
      <c r="WSP269" s="75" t="s">
        <v>226</v>
      </c>
      <c r="WSQ269" s="75">
        <v>3252</v>
      </c>
      <c r="WSR269" s="75" t="s">
        <v>226</v>
      </c>
      <c r="WSS269" s="75">
        <v>3252</v>
      </c>
      <c r="WST269" s="75" t="s">
        <v>226</v>
      </c>
      <c r="WSU269" s="75">
        <v>3252</v>
      </c>
      <c r="WSV269" s="75" t="s">
        <v>226</v>
      </c>
      <c r="WSW269" s="75">
        <v>3252</v>
      </c>
      <c r="WSX269" s="75" t="s">
        <v>226</v>
      </c>
      <c r="WSY269" s="75">
        <v>3252</v>
      </c>
      <c r="WSZ269" s="75" t="s">
        <v>226</v>
      </c>
      <c r="WTA269" s="75">
        <v>3252</v>
      </c>
      <c r="WTB269" s="75" t="s">
        <v>226</v>
      </c>
      <c r="WTC269" s="75">
        <v>3252</v>
      </c>
      <c r="WTD269" s="75" t="s">
        <v>226</v>
      </c>
      <c r="WTE269" s="75">
        <v>3252</v>
      </c>
      <c r="WTF269" s="75" t="s">
        <v>226</v>
      </c>
      <c r="WTG269" s="75">
        <v>3252</v>
      </c>
      <c r="WTH269" s="75" t="s">
        <v>226</v>
      </c>
      <c r="WTI269" s="75">
        <v>3252</v>
      </c>
      <c r="WTJ269" s="75" t="s">
        <v>226</v>
      </c>
      <c r="WTK269" s="75">
        <v>3252</v>
      </c>
      <c r="WTL269" s="75" t="s">
        <v>226</v>
      </c>
      <c r="WTM269" s="75">
        <v>3252</v>
      </c>
      <c r="WTN269" s="75" t="s">
        <v>226</v>
      </c>
      <c r="WTO269" s="75">
        <v>3252</v>
      </c>
      <c r="WTP269" s="75" t="s">
        <v>226</v>
      </c>
      <c r="WTQ269" s="75">
        <v>3252</v>
      </c>
      <c r="WTR269" s="75" t="s">
        <v>226</v>
      </c>
      <c r="WTS269" s="75">
        <v>3252</v>
      </c>
      <c r="WTT269" s="75" t="s">
        <v>226</v>
      </c>
      <c r="WTU269" s="75">
        <v>3252</v>
      </c>
      <c r="WTV269" s="75" t="s">
        <v>226</v>
      </c>
      <c r="WTW269" s="75">
        <v>3252</v>
      </c>
      <c r="WTX269" s="75" t="s">
        <v>226</v>
      </c>
      <c r="WTY269" s="75">
        <v>3252</v>
      </c>
      <c r="WTZ269" s="75" t="s">
        <v>226</v>
      </c>
      <c r="WUA269" s="75">
        <v>3252</v>
      </c>
      <c r="WUB269" s="75" t="s">
        <v>226</v>
      </c>
      <c r="WUC269" s="75">
        <v>3252</v>
      </c>
      <c r="WUD269" s="75" t="s">
        <v>226</v>
      </c>
      <c r="WUE269" s="75">
        <v>3252</v>
      </c>
      <c r="WUF269" s="75" t="s">
        <v>226</v>
      </c>
      <c r="WUG269" s="75">
        <v>3252</v>
      </c>
      <c r="WUH269" s="75" t="s">
        <v>226</v>
      </c>
      <c r="WUI269" s="75">
        <v>3252</v>
      </c>
      <c r="WUJ269" s="75" t="s">
        <v>226</v>
      </c>
      <c r="WUK269" s="75">
        <v>3252</v>
      </c>
      <c r="WUL269" s="75" t="s">
        <v>226</v>
      </c>
      <c r="WUM269" s="75">
        <v>3252</v>
      </c>
      <c r="WUN269" s="75" t="s">
        <v>226</v>
      </c>
      <c r="WUO269" s="75">
        <v>3252</v>
      </c>
      <c r="WUP269" s="75" t="s">
        <v>226</v>
      </c>
      <c r="WUQ269" s="75">
        <v>3252</v>
      </c>
      <c r="WUR269" s="75" t="s">
        <v>226</v>
      </c>
      <c r="WUS269" s="75">
        <v>3252</v>
      </c>
      <c r="WUT269" s="75" t="s">
        <v>226</v>
      </c>
      <c r="WUU269" s="75">
        <v>3252</v>
      </c>
      <c r="WUV269" s="75" t="s">
        <v>226</v>
      </c>
      <c r="WUW269" s="75">
        <v>3252</v>
      </c>
      <c r="WUX269" s="75" t="s">
        <v>226</v>
      </c>
      <c r="WUY269" s="75">
        <v>3252</v>
      </c>
      <c r="WUZ269" s="75" t="s">
        <v>226</v>
      </c>
      <c r="WVA269" s="75">
        <v>3252</v>
      </c>
      <c r="WVB269" s="75" t="s">
        <v>226</v>
      </c>
      <c r="WVC269" s="75">
        <v>3252</v>
      </c>
      <c r="WVD269" s="75" t="s">
        <v>226</v>
      </c>
      <c r="WVE269" s="75">
        <v>3252</v>
      </c>
      <c r="WVF269" s="75" t="s">
        <v>226</v>
      </c>
      <c r="WVG269" s="75">
        <v>3252</v>
      </c>
      <c r="WVH269" s="75" t="s">
        <v>226</v>
      </c>
      <c r="WVI269" s="75">
        <v>3252</v>
      </c>
      <c r="WVJ269" s="75" t="s">
        <v>226</v>
      </c>
      <c r="WVK269" s="75">
        <v>3252</v>
      </c>
      <c r="WVL269" s="75" t="s">
        <v>226</v>
      </c>
      <c r="WVM269" s="75">
        <v>3252</v>
      </c>
      <c r="WVN269" s="75" t="s">
        <v>226</v>
      </c>
      <c r="WVO269" s="75">
        <v>3252</v>
      </c>
      <c r="WVP269" s="75" t="s">
        <v>226</v>
      </c>
      <c r="WVQ269" s="75">
        <v>3252</v>
      </c>
      <c r="WVR269" s="75" t="s">
        <v>226</v>
      </c>
      <c r="WVS269" s="75">
        <v>3252</v>
      </c>
      <c r="WVT269" s="75" t="s">
        <v>226</v>
      </c>
      <c r="WVU269" s="75">
        <v>3252</v>
      </c>
      <c r="WVV269" s="75" t="s">
        <v>226</v>
      </c>
      <c r="WVW269" s="75">
        <v>3252</v>
      </c>
      <c r="WVX269" s="75" t="s">
        <v>226</v>
      </c>
      <c r="WVY269" s="75">
        <v>3252</v>
      </c>
      <c r="WVZ269" s="75" t="s">
        <v>226</v>
      </c>
      <c r="WWA269" s="75">
        <v>3252</v>
      </c>
      <c r="WWB269" s="75" t="s">
        <v>226</v>
      </c>
      <c r="WWC269" s="75">
        <v>3252</v>
      </c>
      <c r="WWD269" s="75" t="s">
        <v>226</v>
      </c>
      <c r="WWE269" s="75">
        <v>3252</v>
      </c>
      <c r="WWF269" s="75" t="s">
        <v>226</v>
      </c>
      <c r="WWG269" s="75">
        <v>3252</v>
      </c>
      <c r="WWH269" s="75" t="s">
        <v>226</v>
      </c>
      <c r="WWI269" s="75">
        <v>3252</v>
      </c>
      <c r="WWJ269" s="75" t="s">
        <v>226</v>
      </c>
      <c r="WWK269" s="75">
        <v>3252</v>
      </c>
      <c r="WWL269" s="75" t="s">
        <v>226</v>
      </c>
      <c r="WWM269" s="75">
        <v>3252</v>
      </c>
      <c r="WWN269" s="75" t="s">
        <v>226</v>
      </c>
      <c r="WWO269" s="75">
        <v>3252</v>
      </c>
      <c r="WWP269" s="75" t="s">
        <v>226</v>
      </c>
      <c r="WWQ269" s="75">
        <v>3252</v>
      </c>
      <c r="WWR269" s="75" t="s">
        <v>226</v>
      </c>
      <c r="WWS269" s="75">
        <v>3252</v>
      </c>
      <c r="WWT269" s="75" t="s">
        <v>226</v>
      </c>
      <c r="WWU269" s="75">
        <v>3252</v>
      </c>
      <c r="WWV269" s="75" t="s">
        <v>226</v>
      </c>
      <c r="WWW269" s="75">
        <v>3252</v>
      </c>
      <c r="WWX269" s="75" t="s">
        <v>226</v>
      </c>
      <c r="WWY269" s="75">
        <v>3252</v>
      </c>
      <c r="WWZ269" s="75" t="s">
        <v>226</v>
      </c>
      <c r="WXA269" s="75">
        <v>3252</v>
      </c>
      <c r="WXB269" s="75" t="s">
        <v>226</v>
      </c>
      <c r="WXC269" s="75">
        <v>3252</v>
      </c>
      <c r="WXD269" s="75" t="s">
        <v>226</v>
      </c>
      <c r="WXE269" s="75">
        <v>3252</v>
      </c>
      <c r="WXF269" s="75" t="s">
        <v>226</v>
      </c>
      <c r="WXG269" s="75">
        <v>3252</v>
      </c>
      <c r="WXH269" s="75" t="s">
        <v>226</v>
      </c>
      <c r="WXI269" s="75">
        <v>3252</v>
      </c>
      <c r="WXJ269" s="75" t="s">
        <v>226</v>
      </c>
      <c r="WXK269" s="75">
        <v>3252</v>
      </c>
      <c r="WXL269" s="75" t="s">
        <v>226</v>
      </c>
      <c r="WXM269" s="75">
        <v>3252</v>
      </c>
      <c r="WXN269" s="75" t="s">
        <v>226</v>
      </c>
      <c r="WXO269" s="75">
        <v>3252</v>
      </c>
      <c r="WXP269" s="75" t="s">
        <v>226</v>
      </c>
      <c r="WXQ269" s="75">
        <v>3252</v>
      </c>
      <c r="WXR269" s="75" t="s">
        <v>226</v>
      </c>
      <c r="WXS269" s="75">
        <v>3252</v>
      </c>
      <c r="WXT269" s="75" t="s">
        <v>226</v>
      </c>
      <c r="WXU269" s="75">
        <v>3252</v>
      </c>
      <c r="WXV269" s="75" t="s">
        <v>226</v>
      </c>
      <c r="WXW269" s="75">
        <v>3252</v>
      </c>
      <c r="WXX269" s="75" t="s">
        <v>226</v>
      </c>
      <c r="WXY269" s="75">
        <v>3252</v>
      </c>
      <c r="WXZ269" s="75" t="s">
        <v>226</v>
      </c>
      <c r="WYA269" s="75">
        <v>3252</v>
      </c>
      <c r="WYB269" s="75" t="s">
        <v>226</v>
      </c>
      <c r="WYC269" s="75">
        <v>3252</v>
      </c>
      <c r="WYD269" s="75" t="s">
        <v>226</v>
      </c>
      <c r="WYE269" s="75">
        <v>3252</v>
      </c>
      <c r="WYF269" s="75" t="s">
        <v>226</v>
      </c>
      <c r="WYG269" s="75">
        <v>3252</v>
      </c>
      <c r="WYH269" s="75" t="s">
        <v>226</v>
      </c>
      <c r="WYI269" s="75">
        <v>3252</v>
      </c>
      <c r="WYJ269" s="75" t="s">
        <v>226</v>
      </c>
      <c r="WYK269" s="75">
        <v>3252</v>
      </c>
      <c r="WYL269" s="75" t="s">
        <v>226</v>
      </c>
      <c r="WYM269" s="75">
        <v>3252</v>
      </c>
      <c r="WYN269" s="75" t="s">
        <v>226</v>
      </c>
      <c r="WYO269" s="75">
        <v>3252</v>
      </c>
      <c r="WYP269" s="75" t="s">
        <v>226</v>
      </c>
      <c r="WYQ269" s="75">
        <v>3252</v>
      </c>
      <c r="WYR269" s="75" t="s">
        <v>226</v>
      </c>
      <c r="WYS269" s="75">
        <v>3252</v>
      </c>
      <c r="WYT269" s="75" t="s">
        <v>226</v>
      </c>
      <c r="WYU269" s="75">
        <v>3252</v>
      </c>
      <c r="WYV269" s="75" t="s">
        <v>226</v>
      </c>
      <c r="WYW269" s="75">
        <v>3252</v>
      </c>
      <c r="WYX269" s="75" t="s">
        <v>226</v>
      </c>
      <c r="WYY269" s="75">
        <v>3252</v>
      </c>
      <c r="WYZ269" s="75" t="s">
        <v>226</v>
      </c>
      <c r="WZA269" s="75">
        <v>3252</v>
      </c>
      <c r="WZB269" s="75" t="s">
        <v>226</v>
      </c>
      <c r="WZC269" s="75">
        <v>3252</v>
      </c>
      <c r="WZD269" s="75" t="s">
        <v>226</v>
      </c>
      <c r="WZE269" s="75">
        <v>3252</v>
      </c>
      <c r="WZF269" s="75" t="s">
        <v>226</v>
      </c>
      <c r="WZG269" s="75">
        <v>3252</v>
      </c>
      <c r="WZH269" s="75" t="s">
        <v>226</v>
      </c>
      <c r="WZI269" s="75">
        <v>3252</v>
      </c>
      <c r="WZJ269" s="75" t="s">
        <v>226</v>
      </c>
      <c r="WZK269" s="75">
        <v>3252</v>
      </c>
      <c r="WZL269" s="75" t="s">
        <v>226</v>
      </c>
      <c r="WZM269" s="75">
        <v>3252</v>
      </c>
      <c r="WZN269" s="75" t="s">
        <v>226</v>
      </c>
      <c r="WZO269" s="75">
        <v>3252</v>
      </c>
      <c r="WZP269" s="75" t="s">
        <v>226</v>
      </c>
      <c r="WZQ269" s="75">
        <v>3252</v>
      </c>
      <c r="WZR269" s="75" t="s">
        <v>226</v>
      </c>
      <c r="WZS269" s="75">
        <v>3252</v>
      </c>
      <c r="WZT269" s="75" t="s">
        <v>226</v>
      </c>
      <c r="WZU269" s="75">
        <v>3252</v>
      </c>
      <c r="WZV269" s="75" t="s">
        <v>226</v>
      </c>
      <c r="WZW269" s="75">
        <v>3252</v>
      </c>
      <c r="WZX269" s="75" t="s">
        <v>226</v>
      </c>
      <c r="WZY269" s="75">
        <v>3252</v>
      </c>
      <c r="WZZ269" s="75" t="s">
        <v>226</v>
      </c>
      <c r="XAA269" s="75">
        <v>3252</v>
      </c>
      <c r="XAB269" s="75" t="s">
        <v>226</v>
      </c>
      <c r="XAC269" s="75">
        <v>3252</v>
      </c>
      <c r="XAD269" s="75" t="s">
        <v>226</v>
      </c>
      <c r="XAE269" s="75">
        <v>3252</v>
      </c>
      <c r="XAF269" s="75" t="s">
        <v>226</v>
      </c>
      <c r="XAG269" s="75">
        <v>3252</v>
      </c>
      <c r="XAH269" s="75" t="s">
        <v>226</v>
      </c>
      <c r="XAI269" s="75">
        <v>3252</v>
      </c>
      <c r="XAJ269" s="75" t="s">
        <v>226</v>
      </c>
      <c r="XAK269" s="75">
        <v>3252</v>
      </c>
      <c r="XAL269" s="75" t="s">
        <v>226</v>
      </c>
      <c r="XAM269" s="75">
        <v>3252</v>
      </c>
      <c r="XAN269" s="75" t="s">
        <v>226</v>
      </c>
      <c r="XAO269" s="75">
        <v>3252</v>
      </c>
      <c r="XAP269" s="75" t="s">
        <v>226</v>
      </c>
      <c r="XAQ269" s="75">
        <v>3252</v>
      </c>
      <c r="XAR269" s="75" t="s">
        <v>226</v>
      </c>
      <c r="XAS269" s="75">
        <v>3252</v>
      </c>
      <c r="XAT269" s="75" t="s">
        <v>226</v>
      </c>
      <c r="XAU269" s="75">
        <v>3252</v>
      </c>
      <c r="XAV269" s="75" t="s">
        <v>226</v>
      </c>
      <c r="XAW269" s="75">
        <v>3252</v>
      </c>
      <c r="XAX269" s="75" t="s">
        <v>226</v>
      </c>
      <c r="XAY269" s="75">
        <v>3252</v>
      </c>
      <c r="XAZ269" s="75" t="s">
        <v>226</v>
      </c>
      <c r="XBA269" s="75">
        <v>3252</v>
      </c>
      <c r="XBB269" s="75" t="s">
        <v>226</v>
      </c>
      <c r="XBC269" s="75">
        <v>3252</v>
      </c>
      <c r="XBD269" s="75" t="s">
        <v>226</v>
      </c>
      <c r="XBE269" s="75">
        <v>3252</v>
      </c>
      <c r="XBF269" s="75" t="s">
        <v>226</v>
      </c>
      <c r="XBG269" s="75">
        <v>3252</v>
      </c>
      <c r="XBH269" s="75" t="s">
        <v>226</v>
      </c>
      <c r="XBI269" s="75">
        <v>3252</v>
      </c>
      <c r="XBJ269" s="75" t="s">
        <v>226</v>
      </c>
      <c r="XBK269" s="75">
        <v>3252</v>
      </c>
      <c r="XBL269" s="75" t="s">
        <v>226</v>
      </c>
      <c r="XBM269" s="75">
        <v>3252</v>
      </c>
      <c r="XBN269" s="75" t="s">
        <v>226</v>
      </c>
      <c r="XBO269" s="75">
        <v>3252</v>
      </c>
      <c r="XBP269" s="75" t="s">
        <v>226</v>
      </c>
      <c r="XBQ269" s="75">
        <v>3252</v>
      </c>
      <c r="XBR269" s="75" t="s">
        <v>226</v>
      </c>
      <c r="XBS269" s="75">
        <v>3252</v>
      </c>
      <c r="XBT269" s="75" t="s">
        <v>226</v>
      </c>
      <c r="XBU269" s="75">
        <v>3252</v>
      </c>
      <c r="XBV269" s="75" t="s">
        <v>226</v>
      </c>
      <c r="XBW269" s="75">
        <v>3252</v>
      </c>
      <c r="XBX269" s="75" t="s">
        <v>226</v>
      </c>
      <c r="XBY269" s="75">
        <v>3252</v>
      </c>
      <c r="XBZ269" s="75" t="s">
        <v>226</v>
      </c>
      <c r="XCA269" s="75">
        <v>3252</v>
      </c>
      <c r="XCB269" s="75" t="s">
        <v>226</v>
      </c>
      <c r="XCC269" s="75">
        <v>3252</v>
      </c>
      <c r="XCD269" s="75" t="s">
        <v>226</v>
      </c>
      <c r="XCE269" s="75">
        <v>3252</v>
      </c>
      <c r="XCF269" s="75" t="s">
        <v>226</v>
      </c>
      <c r="XCG269" s="75">
        <v>3252</v>
      </c>
      <c r="XCH269" s="75" t="s">
        <v>226</v>
      </c>
      <c r="XCI269" s="75">
        <v>3252</v>
      </c>
      <c r="XCJ269" s="75" t="s">
        <v>226</v>
      </c>
      <c r="XCK269" s="75">
        <v>3252</v>
      </c>
      <c r="XCL269" s="75" t="s">
        <v>226</v>
      </c>
      <c r="XCM269" s="75">
        <v>3252</v>
      </c>
      <c r="XCN269" s="75" t="s">
        <v>226</v>
      </c>
      <c r="XCO269" s="75">
        <v>3252</v>
      </c>
      <c r="XCP269" s="75" t="s">
        <v>226</v>
      </c>
      <c r="XCQ269" s="75">
        <v>3252</v>
      </c>
      <c r="XCR269" s="75" t="s">
        <v>226</v>
      </c>
      <c r="XCS269" s="75">
        <v>3252</v>
      </c>
      <c r="XCT269" s="75" t="s">
        <v>226</v>
      </c>
      <c r="XCU269" s="75">
        <v>3252</v>
      </c>
      <c r="XCV269" s="75" t="s">
        <v>226</v>
      </c>
      <c r="XCW269" s="75">
        <v>3252</v>
      </c>
      <c r="XCX269" s="75" t="s">
        <v>226</v>
      </c>
      <c r="XCY269" s="75">
        <v>3252</v>
      </c>
      <c r="XCZ269" s="75" t="s">
        <v>226</v>
      </c>
      <c r="XDA269" s="75">
        <v>3252</v>
      </c>
      <c r="XDB269" s="75" t="s">
        <v>226</v>
      </c>
      <c r="XDC269" s="75">
        <v>3252</v>
      </c>
      <c r="XDD269" s="75" t="s">
        <v>226</v>
      </c>
      <c r="XDE269" s="75">
        <v>3252</v>
      </c>
      <c r="XDF269" s="75" t="s">
        <v>226</v>
      </c>
      <c r="XDG269" s="75">
        <v>3252</v>
      </c>
      <c r="XDH269" s="75" t="s">
        <v>226</v>
      </c>
      <c r="XDI269" s="75">
        <v>3252</v>
      </c>
      <c r="XDJ269" s="75" t="s">
        <v>226</v>
      </c>
      <c r="XDK269" s="75">
        <v>3252</v>
      </c>
      <c r="XDL269" s="75" t="s">
        <v>226</v>
      </c>
      <c r="XDM269" s="75">
        <v>3252</v>
      </c>
      <c r="XDN269" s="75" t="s">
        <v>226</v>
      </c>
      <c r="XDO269" s="75">
        <v>3252</v>
      </c>
      <c r="XDP269" s="75" t="s">
        <v>226</v>
      </c>
      <c r="XDQ269" s="75">
        <v>3252</v>
      </c>
      <c r="XDR269" s="75" t="s">
        <v>226</v>
      </c>
      <c r="XDS269" s="75">
        <v>3252</v>
      </c>
      <c r="XDT269" s="75" t="s">
        <v>226</v>
      </c>
      <c r="XDU269" s="75">
        <v>3252</v>
      </c>
      <c r="XDV269" s="75" t="s">
        <v>226</v>
      </c>
      <c r="XDW269" s="75">
        <v>3252</v>
      </c>
      <c r="XDX269" s="75" t="s">
        <v>226</v>
      </c>
      <c r="XDY269" s="75">
        <v>3252</v>
      </c>
      <c r="XDZ269" s="75" t="s">
        <v>226</v>
      </c>
      <c r="XEA269" s="75">
        <v>3252</v>
      </c>
      <c r="XEB269" s="75" t="s">
        <v>226</v>
      </c>
      <c r="XEC269" s="75">
        <v>3252</v>
      </c>
      <c r="XED269" s="75" t="s">
        <v>226</v>
      </c>
      <c r="XEE269" s="75">
        <v>3252</v>
      </c>
      <c r="XEF269" s="75" t="s">
        <v>226</v>
      </c>
      <c r="XEG269" s="75">
        <v>3252</v>
      </c>
      <c r="XEH269" s="75" t="s">
        <v>226</v>
      </c>
      <c r="XEI269" s="75">
        <v>3252</v>
      </c>
      <c r="XEJ269" s="75" t="s">
        <v>226</v>
      </c>
      <c r="XEK269" s="75">
        <v>3252</v>
      </c>
      <c r="XEL269" s="75" t="s">
        <v>226</v>
      </c>
      <c r="XEM269" s="75">
        <v>3252</v>
      </c>
      <c r="XEN269" s="75" t="s">
        <v>226</v>
      </c>
      <c r="XEO269" s="75">
        <v>3252</v>
      </c>
      <c r="XEP269" s="75" t="s">
        <v>226</v>
      </c>
      <c r="XEQ269" s="75">
        <v>3252</v>
      </c>
      <c r="XER269" s="75" t="s">
        <v>226</v>
      </c>
      <c r="XES269" s="75">
        <v>3252</v>
      </c>
      <c r="XET269" s="75" t="s">
        <v>226</v>
      </c>
      <c r="XEU269" s="75">
        <v>3252</v>
      </c>
      <c r="XEV269" s="75" t="s">
        <v>226</v>
      </c>
      <c r="XEW269" s="75">
        <v>3252</v>
      </c>
      <c r="XEX269" s="75" t="s">
        <v>226</v>
      </c>
      <c r="XEY269" s="75">
        <v>3252</v>
      </c>
      <c r="XEZ269" s="75" t="s">
        <v>226</v>
      </c>
    </row>
    <row r="270" spans="1:10 5495:16380" s="75" customFormat="1" ht="54" x14ac:dyDescent="0.25">
      <c r="A270" s="164">
        <v>3253</v>
      </c>
      <c r="B270" s="78" t="s">
        <v>227</v>
      </c>
      <c r="C270" s="147">
        <v>0</v>
      </c>
      <c r="D270" s="147">
        <v>0</v>
      </c>
      <c r="E270" s="147">
        <v>0</v>
      </c>
      <c r="F270" s="147">
        <v>0</v>
      </c>
      <c r="G270" s="147">
        <v>0</v>
      </c>
      <c r="H270" s="147">
        <v>0</v>
      </c>
      <c r="I270" s="147">
        <v>0</v>
      </c>
      <c r="J270" s="146">
        <f t="shared" si="102"/>
        <v>0</v>
      </c>
      <c r="HCI270" s="75">
        <v>3253</v>
      </c>
      <c r="HCJ270" s="75" t="s">
        <v>227</v>
      </c>
      <c r="HCK270" s="75">
        <v>3253</v>
      </c>
      <c r="HCL270" s="75" t="s">
        <v>227</v>
      </c>
      <c r="HCM270" s="75">
        <v>3253</v>
      </c>
      <c r="HCN270" s="75" t="s">
        <v>227</v>
      </c>
      <c r="HCO270" s="75">
        <v>3253</v>
      </c>
      <c r="HCP270" s="75" t="s">
        <v>227</v>
      </c>
      <c r="HCQ270" s="75">
        <v>3253</v>
      </c>
      <c r="HCR270" s="75" t="s">
        <v>227</v>
      </c>
      <c r="HCS270" s="75">
        <v>3253</v>
      </c>
      <c r="HCT270" s="75" t="s">
        <v>227</v>
      </c>
      <c r="HCU270" s="75">
        <v>3253</v>
      </c>
      <c r="HCV270" s="75" t="s">
        <v>227</v>
      </c>
      <c r="HCW270" s="75">
        <v>3253</v>
      </c>
      <c r="HCX270" s="75" t="s">
        <v>227</v>
      </c>
      <c r="HCY270" s="75">
        <v>3253</v>
      </c>
      <c r="HCZ270" s="75" t="s">
        <v>227</v>
      </c>
      <c r="HDA270" s="75">
        <v>3253</v>
      </c>
      <c r="HDB270" s="75" t="s">
        <v>227</v>
      </c>
      <c r="HDC270" s="75">
        <v>3253</v>
      </c>
      <c r="HDD270" s="75" t="s">
        <v>227</v>
      </c>
      <c r="HDE270" s="75">
        <v>3253</v>
      </c>
      <c r="HDF270" s="75" t="s">
        <v>227</v>
      </c>
      <c r="HDG270" s="75">
        <v>3253</v>
      </c>
      <c r="HDH270" s="75" t="s">
        <v>227</v>
      </c>
      <c r="HDI270" s="75">
        <v>3253</v>
      </c>
      <c r="HDJ270" s="75" t="s">
        <v>227</v>
      </c>
      <c r="HDK270" s="75">
        <v>3253</v>
      </c>
      <c r="HDL270" s="75" t="s">
        <v>227</v>
      </c>
      <c r="HDM270" s="75">
        <v>3253</v>
      </c>
      <c r="HDN270" s="75" t="s">
        <v>227</v>
      </c>
      <c r="HDO270" s="75">
        <v>3253</v>
      </c>
      <c r="HDP270" s="75" t="s">
        <v>227</v>
      </c>
      <c r="HDQ270" s="75">
        <v>3253</v>
      </c>
      <c r="HDR270" s="75" t="s">
        <v>227</v>
      </c>
      <c r="HDS270" s="75">
        <v>3253</v>
      </c>
      <c r="HDT270" s="75" t="s">
        <v>227</v>
      </c>
      <c r="HDU270" s="75">
        <v>3253</v>
      </c>
      <c r="HDV270" s="75" t="s">
        <v>227</v>
      </c>
      <c r="HDW270" s="75">
        <v>3253</v>
      </c>
      <c r="HDX270" s="75" t="s">
        <v>227</v>
      </c>
      <c r="HDY270" s="75">
        <v>3253</v>
      </c>
      <c r="HDZ270" s="75" t="s">
        <v>227</v>
      </c>
      <c r="HEA270" s="75">
        <v>3253</v>
      </c>
      <c r="HEB270" s="75" t="s">
        <v>227</v>
      </c>
      <c r="HEC270" s="75">
        <v>3253</v>
      </c>
      <c r="HED270" s="75" t="s">
        <v>227</v>
      </c>
      <c r="HEE270" s="75">
        <v>3253</v>
      </c>
      <c r="HEF270" s="75" t="s">
        <v>227</v>
      </c>
      <c r="HEG270" s="75">
        <v>3253</v>
      </c>
      <c r="HEH270" s="75" t="s">
        <v>227</v>
      </c>
      <c r="HEI270" s="75">
        <v>3253</v>
      </c>
      <c r="HEJ270" s="75" t="s">
        <v>227</v>
      </c>
      <c r="HEK270" s="75">
        <v>3253</v>
      </c>
      <c r="HEL270" s="75" t="s">
        <v>227</v>
      </c>
      <c r="HEM270" s="75">
        <v>3253</v>
      </c>
      <c r="HEN270" s="75" t="s">
        <v>227</v>
      </c>
      <c r="HEO270" s="75">
        <v>3253</v>
      </c>
      <c r="HEP270" s="75" t="s">
        <v>227</v>
      </c>
      <c r="HEQ270" s="75">
        <v>3253</v>
      </c>
      <c r="HER270" s="75" t="s">
        <v>227</v>
      </c>
      <c r="HES270" s="75">
        <v>3253</v>
      </c>
      <c r="HET270" s="75" t="s">
        <v>227</v>
      </c>
      <c r="HEU270" s="75">
        <v>3253</v>
      </c>
      <c r="HEV270" s="75" t="s">
        <v>227</v>
      </c>
      <c r="HEW270" s="75">
        <v>3253</v>
      </c>
      <c r="HEX270" s="75" t="s">
        <v>227</v>
      </c>
      <c r="HEY270" s="75">
        <v>3253</v>
      </c>
      <c r="HEZ270" s="75" t="s">
        <v>227</v>
      </c>
      <c r="HFA270" s="75">
        <v>3253</v>
      </c>
      <c r="HFB270" s="75" t="s">
        <v>227</v>
      </c>
      <c r="HFC270" s="75">
        <v>3253</v>
      </c>
      <c r="HFD270" s="75" t="s">
        <v>227</v>
      </c>
      <c r="HFE270" s="75">
        <v>3253</v>
      </c>
      <c r="HFF270" s="75" t="s">
        <v>227</v>
      </c>
      <c r="HFG270" s="75">
        <v>3253</v>
      </c>
      <c r="HFH270" s="75" t="s">
        <v>227</v>
      </c>
      <c r="HFI270" s="75">
        <v>3253</v>
      </c>
      <c r="HFJ270" s="75" t="s">
        <v>227</v>
      </c>
      <c r="HFK270" s="75">
        <v>3253</v>
      </c>
      <c r="HFL270" s="75" t="s">
        <v>227</v>
      </c>
      <c r="HFM270" s="75">
        <v>3253</v>
      </c>
      <c r="HFN270" s="75" t="s">
        <v>227</v>
      </c>
      <c r="HFO270" s="75">
        <v>3253</v>
      </c>
      <c r="HFP270" s="75" t="s">
        <v>227</v>
      </c>
      <c r="HFQ270" s="75">
        <v>3253</v>
      </c>
      <c r="HFR270" s="75" t="s">
        <v>227</v>
      </c>
      <c r="HFS270" s="75">
        <v>3253</v>
      </c>
      <c r="HFT270" s="75" t="s">
        <v>227</v>
      </c>
      <c r="HFU270" s="75">
        <v>3253</v>
      </c>
      <c r="HFV270" s="75" t="s">
        <v>227</v>
      </c>
      <c r="HFW270" s="75">
        <v>3253</v>
      </c>
      <c r="HFX270" s="75" t="s">
        <v>227</v>
      </c>
      <c r="HFY270" s="75">
        <v>3253</v>
      </c>
      <c r="HFZ270" s="75" t="s">
        <v>227</v>
      </c>
      <c r="HGA270" s="75">
        <v>3253</v>
      </c>
      <c r="HGB270" s="75" t="s">
        <v>227</v>
      </c>
      <c r="HGC270" s="75">
        <v>3253</v>
      </c>
      <c r="HGD270" s="75" t="s">
        <v>227</v>
      </c>
      <c r="HGE270" s="75">
        <v>3253</v>
      </c>
      <c r="HGF270" s="75" t="s">
        <v>227</v>
      </c>
      <c r="HGG270" s="75">
        <v>3253</v>
      </c>
      <c r="HGH270" s="75" t="s">
        <v>227</v>
      </c>
      <c r="HGI270" s="75">
        <v>3253</v>
      </c>
      <c r="HGJ270" s="75" t="s">
        <v>227</v>
      </c>
      <c r="HGK270" s="75">
        <v>3253</v>
      </c>
      <c r="HGL270" s="75" t="s">
        <v>227</v>
      </c>
      <c r="HGM270" s="75">
        <v>3253</v>
      </c>
      <c r="HGN270" s="75" t="s">
        <v>227</v>
      </c>
      <c r="HGO270" s="75">
        <v>3253</v>
      </c>
      <c r="HGP270" s="75" t="s">
        <v>227</v>
      </c>
      <c r="HGQ270" s="75">
        <v>3253</v>
      </c>
      <c r="HGR270" s="75" t="s">
        <v>227</v>
      </c>
      <c r="HGS270" s="75">
        <v>3253</v>
      </c>
      <c r="HGT270" s="75" t="s">
        <v>227</v>
      </c>
      <c r="HGU270" s="75">
        <v>3253</v>
      </c>
      <c r="HGV270" s="75" t="s">
        <v>227</v>
      </c>
      <c r="HGW270" s="75">
        <v>3253</v>
      </c>
      <c r="HGX270" s="75" t="s">
        <v>227</v>
      </c>
      <c r="HGY270" s="75">
        <v>3253</v>
      </c>
      <c r="HGZ270" s="75" t="s">
        <v>227</v>
      </c>
      <c r="HHA270" s="75">
        <v>3253</v>
      </c>
      <c r="HHB270" s="75" t="s">
        <v>227</v>
      </c>
      <c r="HHC270" s="75">
        <v>3253</v>
      </c>
      <c r="HHD270" s="75" t="s">
        <v>227</v>
      </c>
      <c r="HHE270" s="75">
        <v>3253</v>
      </c>
      <c r="HHF270" s="75" t="s">
        <v>227</v>
      </c>
      <c r="HHG270" s="75">
        <v>3253</v>
      </c>
      <c r="HHH270" s="75" t="s">
        <v>227</v>
      </c>
      <c r="HHI270" s="75">
        <v>3253</v>
      </c>
      <c r="HHJ270" s="75" t="s">
        <v>227</v>
      </c>
      <c r="HHK270" s="75">
        <v>3253</v>
      </c>
      <c r="HHL270" s="75" t="s">
        <v>227</v>
      </c>
      <c r="HHM270" s="75">
        <v>3253</v>
      </c>
      <c r="HHN270" s="75" t="s">
        <v>227</v>
      </c>
      <c r="HHO270" s="75">
        <v>3253</v>
      </c>
      <c r="HHP270" s="75" t="s">
        <v>227</v>
      </c>
      <c r="HHQ270" s="75">
        <v>3253</v>
      </c>
      <c r="HHR270" s="75" t="s">
        <v>227</v>
      </c>
      <c r="HHS270" s="75">
        <v>3253</v>
      </c>
      <c r="HHT270" s="75" t="s">
        <v>227</v>
      </c>
      <c r="HHU270" s="75">
        <v>3253</v>
      </c>
      <c r="HHV270" s="75" t="s">
        <v>227</v>
      </c>
      <c r="HHW270" s="75">
        <v>3253</v>
      </c>
      <c r="HHX270" s="75" t="s">
        <v>227</v>
      </c>
      <c r="HHY270" s="75">
        <v>3253</v>
      </c>
      <c r="HHZ270" s="75" t="s">
        <v>227</v>
      </c>
      <c r="HIA270" s="75">
        <v>3253</v>
      </c>
      <c r="HIB270" s="75" t="s">
        <v>227</v>
      </c>
      <c r="HIC270" s="75">
        <v>3253</v>
      </c>
      <c r="HID270" s="75" t="s">
        <v>227</v>
      </c>
      <c r="HIE270" s="75">
        <v>3253</v>
      </c>
      <c r="HIF270" s="75" t="s">
        <v>227</v>
      </c>
      <c r="HIG270" s="75">
        <v>3253</v>
      </c>
      <c r="HIH270" s="75" t="s">
        <v>227</v>
      </c>
      <c r="HII270" s="75">
        <v>3253</v>
      </c>
      <c r="HIJ270" s="75" t="s">
        <v>227</v>
      </c>
      <c r="HIK270" s="75">
        <v>3253</v>
      </c>
      <c r="HIL270" s="75" t="s">
        <v>227</v>
      </c>
      <c r="HIM270" s="75">
        <v>3253</v>
      </c>
      <c r="HIN270" s="75" t="s">
        <v>227</v>
      </c>
      <c r="HIO270" s="75">
        <v>3253</v>
      </c>
      <c r="HIP270" s="75" t="s">
        <v>227</v>
      </c>
      <c r="HIQ270" s="75">
        <v>3253</v>
      </c>
      <c r="HIR270" s="75" t="s">
        <v>227</v>
      </c>
      <c r="HIS270" s="75">
        <v>3253</v>
      </c>
      <c r="HIT270" s="75" t="s">
        <v>227</v>
      </c>
      <c r="HIU270" s="75">
        <v>3253</v>
      </c>
      <c r="HIV270" s="75" t="s">
        <v>227</v>
      </c>
      <c r="HIW270" s="75">
        <v>3253</v>
      </c>
      <c r="HIX270" s="75" t="s">
        <v>227</v>
      </c>
      <c r="HIY270" s="75">
        <v>3253</v>
      </c>
      <c r="HIZ270" s="75" t="s">
        <v>227</v>
      </c>
      <c r="HJA270" s="75">
        <v>3253</v>
      </c>
      <c r="HJB270" s="75" t="s">
        <v>227</v>
      </c>
      <c r="HJC270" s="75">
        <v>3253</v>
      </c>
      <c r="HJD270" s="75" t="s">
        <v>227</v>
      </c>
      <c r="HJE270" s="75">
        <v>3253</v>
      </c>
      <c r="HJF270" s="75" t="s">
        <v>227</v>
      </c>
      <c r="HJG270" s="75">
        <v>3253</v>
      </c>
      <c r="HJH270" s="75" t="s">
        <v>227</v>
      </c>
      <c r="HJI270" s="75">
        <v>3253</v>
      </c>
      <c r="HJJ270" s="75" t="s">
        <v>227</v>
      </c>
      <c r="HJK270" s="75">
        <v>3253</v>
      </c>
      <c r="HJL270" s="75" t="s">
        <v>227</v>
      </c>
      <c r="HJM270" s="75">
        <v>3253</v>
      </c>
      <c r="HJN270" s="75" t="s">
        <v>227</v>
      </c>
      <c r="HJO270" s="75">
        <v>3253</v>
      </c>
      <c r="HJP270" s="75" t="s">
        <v>227</v>
      </c>
      <c r="HJQ270" s="75">
        <v>3253</v>
      </c>
      <c r="HJR270" s="75" t="s">
        <v>227</v>
      </c>
      <c r="HJS270" s="75">
        <v>3253</v>
      </c>
      <c r="HJT270" s="75" t="s">
        <v>227</v>
      </c>
      <c r="HJU270" s="75">
        <v>3253</v>
      </c>
      <c r="HJV270" s="75" t="s">
        <v>227</v>
      </c>
      <c r="HJW270" s="75">
        <v>3253</v>
      </c>
      <c r="HJX270" s="75" t="s">
        <v>227</v>
      </c>
      <c r="HJY270" s="75">
        <v>3253</v>
      </c>
      <c r="HJZ270" s="75" t="s">
        <v>227</v>
      </c>
      <c r="HKA270" s="75">
        <v>3253</v>
      </c>
      <c r="HKB270" s="75" t="s">
        <v>227</v>
      </c>
      <c r="HKC270" s="75">
        <v>3253</v>
      </c>
      <c r="HKD270" s="75" t="s">
        <v>227</v>
      </c>
      <c r="HKE270" s="75">
        <v>3253</v>
      </c>
      <c r="HKF270" s="75" t="s">
        <v>227</v>
      </c>
      <c r="HKG270" s="75">
        <v>3253</v>
      </c>
      <c r="HKH270" s="75" t="s">
        <v>227</v>
      </c>
      <c r="HKI270" s="75">
        <v>3253</v>
      </c>
      <c r="HKJ270" s="75" t="s">
        <v>227</v>
      </c>
      <c r="HKK270" s="75">
        <v>3253</v>
      </c>
      <c r="HKL270" s="75" t="s">
        <v>227</v>
      </c>
      <c r="HKM270" s="75">
        <v>3253</v>
      </c>
      <c r="HKN270" s="75" t="s">
        <v>227</v>
      </c>
      <c r="HKO270" s="75">
        <v>3253</v>
      </c>
      <c r="HKP270" s="75" t="s">
        <v>227</v>
      </c>
      <c r="HKQ270" s="75">
        <v>3253</v>
      </c>
      <c r="HKR270" s="75" t="s">
        <v>227</v>
      </c>
      <c r="HKS270" s="75">
        <v>3253</v>
      </c>
      <c r="HKT270" s="75" t="s">
        <v>227</v>
      </c>
      <c r="HKU270" s="75">
        <v>3253</v>
      </c>
      <c r="HKV270" s="75" t="s">
        <v>227</v>
      </c>
      <c r="HKW270" s="75">
        <v>3253</v>
      </c>
      <c r="HKX270" s="75" t="s">
        <v>227</v>
      </c>
      <c r="HKY270" s="75">
        <v>3253</v>
      </c>
      <c r="HKZ270" s="75" t="s">
        <v>227</v>
      </c>
      <c r="HLA270" s="75">
        <v>3253</v>
      </c>
      <c r="HLB270" s="75" t="s">
        <v>227</v>
      </c>
      <c r="HLC270" s="75">
        <v>3253</v>
      </c>
      <c r="HLD270" s="75" t="s">
        <v>227</v>
      </c>
      <c r="HLE270" s="75">
        <v>3253</v>
      </c>
      <c r="HLF270" s="75" t="s">
        <v>227</v>
      </c>
      <c r="HLG270" s="75">
        <v>3253</v>
      </c>
      <c r="HLH270" s="75" t="s">
        <v>227</v>
      </c>
      <c r="HLI270" s="75">
        <v>3253</v>
      </c>
      <c r="HLJ270" s="75" t="s">
        <v>227</v>
      </c>
      <c r="HLK270" s="75">
        <v>3253</v>
      </c>
      <c r="HLL270" s="75" t="s">
        <v>227</v>
      </c>
      <c r="HLM270" s="75">
        <v>3253</v>
      </c>
      <c r="HLN270" s="75" t="s">
        <v>227</v>
      </c>
      <c r="HLO270" s="75">
        <v>3253</v>
      </c>
      <c r="HLP270" s="75" t="s">
        <v>227</v>
      </c>
      <c r="HLQ270" s="75">
        <v>3253</v>
      </c>
      <c r="HLR270" s="75" t="s">
        <v>227</v>
      </c>
      <c r="HLS270" s="75">
        <v>3253</v>
      </c>
      <c r="HLT270" s="75" t="s">
        <v>227</v>
      </c>
      <c r="HLU270" s="75">
        <v>3253</v>
      </c>
      <c r="HLV270" s="75" t="s">
        <v>227</v>
      </c>
      <c r="HLW270" s="75">
        <v>3253</v>
      </c>
      <c r="HLX270" s="75" t="s">
        <v>227</v>
      </c>
      <c r="HLY270" s="75">
        <v>3253</v>
      </c>
      <c r="HLZ270" s="75" t="s">
        <v>227</v>
      </c>
      <c r="HMA270" s="75">
        <v>3253</v>
      </c>
      <c r="HMB270" s="75" t="s">
        <v>227</v>
      </c>
      <c r="HMC270" s="75">
        <v>3253</v>
      </c>
      <c r="HMD270" s="75" t="s">
        <v>227</v>
      </c>
      <c r="HME270" s="75">
        <v>3253</v>
      </c>
      <c r="HMF270" s="75" t="s">
        <v>227</v>
      </c>
      <c r="HMG270" s="75">
        <v>3253</v>
      </c>
      <c r="HMH270" s="75" t="s">
        <v>227</v>
      </c>
      <c r="HMI270" s="75">
        <v>3253</v>
      </c>
      <c r="HMJ270" s="75" t="s">
        <v>227</v>
      </c>
      <c r="HMK270" s="75">
        <v>3253</v>
      </c>
      <c r="HML270" s="75" t="s">
        <v>227</v>
      </c>
      <c r="HMM270" s="75">
        <v>3253</v>
      </c>
      <c r="HMN270" s="75" t="s">
        <v>227</v>
      </c>
      <c r="HMO270" s="75">
        <v>3253</v>
      </c>
      <c r="HMP270" s="75" t="s">
        <v>227</v>
      </c>
      <c r="HMQ270" s="75">
        <v>3253</v>
      </c>
      <c r="HMR270" s="75" t="s">
        <v>227</v>
      </c>
      <c r="HMS270" s="75">
        <v>3253</v>
      </c>
      <c r="HMT270" s="75" t="s">
        <v>227</v>
      </c>
      <c r="HMU270" s="75">
        <v>3253</v>
      </c>
      <c r="HMV270" s="75" t="s">
        <v>227</v>
      </c>
      <c r="HMW270" s="75">
        <v>3253</v>
      </c>
      <c r="HMX270" s="75" t="s">
        <v>227</v>
      </c>
      <c r="HMY270" s="75">
        <v>3253</v>
      </c>
      <c r="HMZ270" s="75" t="s">
        <v>227</v>
      </c>
      <c r="HNA270" s="75">
        <v>3253</v>
      </c>
      <c r="HNB270" s="75" t="s">
        <v>227</v>
      </c>
      <c r="HNC270" s="75">
        <v>3253</v>
      </c>
      <c r="HND270" s="75" t="s">
        <v>227</v>
      </c>
      <c r="HNE270" s="75">
        <v>3253</v>
      </c>
      <c r="HNF270" s="75" t="s">
        <v>227</v>
      </c>
      <c r="HNG270" s="75">
        <v>3253</v>
      </c>
      <c r="HNH270" s="75" t="s">
        <v>227</v>
      </c>
      <c r="HNI270" s="75">
        <v>3253</v>
      </c>
      <c r="HNJ270" s="75" t="s">
        <v>227</v>
      </c>
      <c r="HNK270" s="75">
        <v>3253</v>
      </c>
      <c r="HNL270" s="75" t="s">
        <v>227</v>
      </c>
      <c r="HNM270" s="75">
        <v>3253</v>
      </c>
      <c r="HNN270" s="75" t="s">
        <v>227</v>
      </c>
      <c r="HNO270" s="75">
        <v>3253</v>
      </c>
      <c r="HNP270" s="75" t="s">
        <v>227</v>
      </c>
      <c r="HNQ270" s="75">
        <v>3253</v>
      </c>
      <c r="HNR270" s="75" t="s">
        <v>227</v>
      </c>
      <c r="HNS270" s="75">
        <v>3253</v>
      </c>
      <c r="HNT270" s="75" t="s">
        <v>227</v>
      </c>
      <c r="HNU270" s="75">
        <v>3253</v>
      </c>
      <c r="HNV270" s="75" t="s">
        <v>227</v>
      </c>
      <c r="HNW270" s="75">
        <v>3253</v>
      </c>
      <c r="HNX270" s="75" t="s">
        <v>227</v>
      </c>
      <c r="HNY270" s="75">
        <v>3253</v>
      </c>
      <c r="HNZ270" s="75" t="s">
        <v>227</v>
      </c>
      <c r="HOA270" s="75">
        <v>3253</v>
      </c>
      <c r="HOB270" s="75" t="s">
        <v>227</v>
      </c>
      <c r="HOC270" s="75">
        <v>3253</v>
      </c>
      <c r="HOD270" s="75" t="s">
        <v>227</v>
      </c>
      <c r="HOE270" s="75">
        <v>3253</v>
      </c>
      <c r="HOF270" s="75" t="s">
        <v>227</v>
      </c>
      <c r="HOG270" s="75">
        <v>3253</v>
      </c>
      <c r="HOH270" s="75" t="s">
        <v>227</v>
      </c>
      <c r="HOI270" s="75">
        <v>3253</v>
      </c>
      <c r="HOJ270" s="75" t="s">
        <v>227</v>
      </c>
      <c r="HOK270" s="75">
        <v>3253</v>
      </c>
      <c r="HOL270" s="75" t="s">
        <v>227</v>
      </c>
      <c r="HOM270" s="75">
        <v>3253</v>
      </c>
      <c r="HON270" s="75" t="s">
        <v>227</v>
      </c>
      <c r="HOO270" s="75">
        <v>3253</v>
      </c>
      <c r="HOP270" s="75" t="s">
        <v>227</v>
      </c>
      <c r="HOQ270" s="75">
        <v>3253</v>
      </c>
      <c r="HOR270" s="75" t="s">
        <v>227</v>
      </c>
      <c r="HOS270" s="75">
        <v>3253</v>
      </c>
      <c r="HOT270" s="75" t="s">
        <v>227</v>
      </c>
      <c r="HOU270" s="75">
        <v>3253</v>
      </c>
      <c r="HOV270" s="75" t="s">
        <v>227</v>
      </c>
      <c r="HOW270" s="75">
        <v>3253</v>
      </c>
      <c r="HOX270" s="75" t="s">
        <v>227</v>
      </c>
      <c r="HOY270" s="75">
        <v>3253</v>
      </c>
      <c r="HOZ270" s="75" t="s">
        <v>227</v>
      </c>
      <c r="HPA270" s="75">
        <v>3253</v>
      </c>
      <c r="HPB270" s="75" t="s">
        <v>227</v>
      </c>
      <c r="HPC270" s="75">
        <v>3253</v>
      </c>
      <c r="HPD270" s="75" t="s">
        <v>227</v>
      </c>
      <c r="HPE270" s="75">
        <v>3253</v>
      </c>
      <c r="HPF270" s="75" t="s">
        <v>227</v>
      </c>
      <c r="HPG270" s="75">
        <v>3253</v>
      </c>
      <c r="HPH270" s="75" t="s">
        <v>227</v>
      </c>
      <c r="HPI270" s="75">
        <v>3253</v>
      </c>
      <c r="HPJ270" s="75" t="s">
        <v>227</v>
      </c>
      <c r="HPK270" s="75">
        <v>3253</v>
      </c>
      <c r="HPL270" s="75" t="s">
        <v>227</v>
      </c>
      <c r="HPM270" s="75">
        <v>3253</v>
      </c>
      <c r="HPN270" s="75" t="s">
        <v>227</v>
      </c>
      <c r="HPO270" s="75">
        <v>3253</v>
      </c>
      <c r="HPP270" s="75" t="s">
        <v>227</v>
      </c>
      <c r="HPQ270" s="75">
        <v>3253</v>
      </c>
      <c r="HPR270" s="75" t="s">
        <v>227</v>
      </c>
      <c r="HPS270" s="75">
        <v>3253</v>
      </c>
      <c r="HPT270" s="75" t="s">
        <v>227</v>
      </c>
      <c r="HPU270" s="75">
        <v>3253</v>
      </c>
      <c r="HPV270" s="75" t="s">
        <v>227</v>
      </c>
      <c r="HPW270" s="75">
        <v>3253</v>
      </c>
      <c r="HPX270" s="75" t="s">
        <v>227</v>
      </c>
      <c r="HPY270" s="75">
        <v>3253</v>
      </c>
      <c r="HPZ270" s="75" t="s">
        <v>227</v>
      </c>
      <c r="HQA270" s="75">
        <v>3253</v>
      </c>
      <c r="HQB270" s="75" t="s">
        <v>227</v>
      </c>
      <c r="HQC270" s="75">
        <v>3253</v>
      </c>
      <c r="HQD270" s="75" t="s">
        <v>227</v>
      </c>
      <c r="HQE270" s="75">
        <v>3253</v>
      </c>
      <c r="HQF270" s="75" t="s">
        <v>227</v>
      </c>
      <c r="HQG270" s="75">
        <v>3253</v>
      </c>
      <c r="HQH270" s="75" t="s">
        <v>227</v>
      </c>
      <c r="HQI270" s="75">
        <v>3253</v>
      </c>
      <c r="HQJ270" s="75" t="s">
        <v>227</v>
      </c>
      <c r="HQK270" s="75">
        <v>3253</v>
      </c>
      <c r="HQL270" s="75" t="s">
        <v>227</v>
      </c>
      <c r="HQM270" s="75">
        <v>3253</v>
      </c>
      <c r="HQN270" s="75" t="s">
        <v>227</v>
      </c>
      <c r="HQO270" s="75">
        <v>3253</v>
      </c>
      <c r="HQP270" s="75" t="s">
        <v>227</v>
      </c>
      <c r="HQQ270" s="75">
        <v>3253</v>
      </c>
      <c r="HQR270" s="75" t="s">
        <v>227</v>
      </c>
      <c r="HQS270" s="75">
        <v>3253</v>
      </c>
      <c r="HQT270" s="75" t="s">
        <v>227</v>
      </c>
      <c r="HQU270" s="75">
        <v>3253</v>
      </c>
      <c r="HQV270" s="75" t="s">
        <v>227</v>
      </c>
      <c r="HQW270" s="75">
        <v>3253</v>
      </c>
      <c r="HQX270" s="75" t="s">
        <v>227</v>
      </c>
      <c r="HQY270" s="75">
        <v>3253</v>
      </c>
      <c r="HQZ270" s="75" t="s">
        <v>227</v>
      </c>
      <c r="HRA270" s="75">
        <v>3253</v>
      </c>
      <c r="HRB270" s="75" t="s">
        <v>227</v>
      </c>
      <c r="HRC270" s="75">
        <v>3253</v>
      </c>
      <c r="HRD270" s="75" t="s">
        <v>227</v>
      </c>
      <c r="HRE270" s="75">
        <v>3253</v>
      </c>
      <c r="HRF270" s="75" t="s">
        <v>227</v>
      </c>
      <c r="HRG270" s="75">
        <v>3253</v>
      </c>
      <c r="HRH270" s="75" t="s">
        <v>227</v>
      </c>
      <c r="HRI270" s="75">
        <v>3253</v>
      </c>
      <c r="HRJ270" s="75" t="s">
        <v>227</v>
      </c>
      <c r="HRK270" s="75">
        <v>3253</v>
      </c>
      <c r="HRL270" s="75" t="s">
        <v>227</v>
      </c>
      <c r="HRM270" s="75">
        <v>3253</v>
      </c>
      <c r="HRN270" s="75" t="s">
        <v>227</v>
      </c>
      <c r="HRO270" s="75">
        <v>3253</v>
      </c>
      <c r="HRP270" s="75" t="s">
        <v>227</v>
      </c>
      <c r="HRQ270" s="75">
        <v>3253</v>
      </c>
      <c r="HRR270" s="75" t="s">
        <v>227</v>
      </c>
      <c r="HRS270" s="75">
        <v>3253</v>
      </c>
      <c r="HRT270" s="75" t="s">
        <v>227</v>
      </c>
      <c r="HRU270" s="75">
        <v>3253</v>
      </c>
      <c r="HRV270" s="75" t="s">
        <v>227</v>
      </c>
      <c r="HRW270" s="75">
        <v>3253</v>
      </c>
      <c r="HRX270" s="75" t="s">
        <v>227</v>
      </c>
      <c r="HRY270" s="75">
        <v>3253</v>
      </c>
      <c r="HRZ270" s="75" t="s">
        <v>227</v>
      </c>
      <c r="HSA270" s="75">
        <v>3253</v>
      </c>
      <c r="HSB270" s="75" t="s">
        <v>227</v>
      </c>
      <c r="HSC270" s="75">
        <v>3253</v>
      </c>
      <c r="HSD270" s="75" t="s">
        <v>227</v>
      </c>
      <c r="HSE270" s="75">
        <v>3253</v>
      </c>
      <c r="HSF270" s="75" t="s">
        <v>227</v>
      </c>
      <c r="HSG270" s="75">
        <v>3253</v>
      </c>
      <c r="HSH270" s="75" t="s">
        <v>227</v>
      </c>
      <c r="HSI270" s="75">
        <v>3253</v>
      </c>
      <c r="HSJ270" s="75" t="s">
        <v>227</v>
      </c>
      <c r="HSK270" s="75">
        <v>3253</v>
      </c>
      <c r="HSL270" s="75" t="s">
        <v>227</v>
      </c>
      <c r="HSM270" s="75">
        <v>3253</v>
      </c>
      <c r="HSN270" s="75" t="s">
        <v>227</v>
      </c>
      <c r="HSO270" s="75">
        <v>3253</v>
      </c>
      <c r="HSP270" s="75" t="s">
        <v>227</v>
      </c>
      <c r="HSQ270" s="75">
        <v>3253</v>
      </c>
      <c r="HSR270" s="75" t="s">
        <v>227</v>
      </c>
      <c r="HSS270" s="75">
        <v>3253</v>
      </c>
      <c r="HST270" s="75" t="s">
        <v>227</v>
      </c>
      <c r="HSU270" s="75">
        <v>3253</v>
      </c>
      <c r="HSV270" s="75" t="s">
        <v>227</v>
      </c>
      <c r="HSW270" s="75">
        <v>3253</v>
      </c>
      <c r="HSX270" s="75" t="s">
        <v>227</v>
      </c>
      <c r="HSY270" s="75">
        <v>3253</v>
      </c>
      <c r="HSZ270" s="75" t="s">
        <v>227</v>
      </c>
      <c r="HTA270" s="75">
        <v>3253</v>
      </c>
      <c r="HTB270" s="75" t="s">
        <v>227</v>
      </c>
      <c r="HTC270" s="75">
        <v>3253</v>
      </c>
      <c r="HTD270" s="75" t="s">
        <v>227</v>
      </c>
      <c r="HTE270" s="75">
        <v>3253</v>
      </c>
      <c r="HTF270" s="75" t="s">
        <v>227</v>
      </c>
      <c r="HTG270" s="75">
        <v>3253</v>
      </c>
      <c r="HTH270" s="75" t="s">
        <v>227</v>
      </c>
      <c r="HTI270" s="75">
        <v>3253</v>
      </c>
      <c r="HTJ270" s="75" t="s">
        <v>227</v>
      </c>
      <c r="HTK270" s="75">
        <v>3253</v>
      </c>
      <c r="HTL270" s="75" t="s">
        <v>227</v>
      </c>
      <c r="HTM270" s="75">
        <v>3253</v>
      </c>
      <c r="HTN270" s="75" t="s">
        <v>227</v>
      </c>
      <c r="HTO270" s="75">
        <v>3253</v>
      </c>
      <c r="HTP270" s="75" t="s">
        <v>227</v>
      </c>
      <c r="HTQ270" s="75">
        <v>3253</v>
      </c>
      <c r="HTR270" s="75" t="s">
        <v>227</v>
      </c>
      <c r="HTS270" s="75">
        <v>3253</v>
      </c>
      <c r="HTT270" s="75" t="s">
        <v>227</v>
      </c>
      <c r="HTU270" s="75">
        <v>3253</v>
      </c>
      <c r="HTV270" s="75" t="s">
        <v>227</v>
      </c>
      <c r="HTW270" s="75">
        <v>3253</v>
      </c>
      <c r="HTX270" s="75" t="s">
        <v>227</v>
      </c>
      <c r="HTY270" s="75">
        <v>3253</v>
      </c>
      <c r="HTZ270" s="75" t="s">
        <v>227</v>
      </c>
      <c r="HUA270" s="75">
        <v>3253</v>
      </c>
      <c r="HUB270" s="75" t="s">
        <v>227</v>
      </c>
      <c r="HUC270" s="75">
        <v>3253</v>
      </c>
      <c r="HUD270" s="75" t="s">
        <v>227</v>
      </c>
      <c r="HUE270" s="75">
        <v>3253</v>
      </c>
      <c r="HUF270" s="75" t="s">
        <v>227</v>
      </c>
      <c r="HUG270" s="75">
        <v>3253</v>
      </c>
      <c r="HUH270" s="75" t="s">
        <v>227</v>
      </c>
      <c r="HUI270" s="75">
        <v>3253</v>
      </c>
      <c r="HUJ270" s="75" t="s">
        <v>227</v>
      </c>
      <c r="HUK270" s="75">
        <v>3253</v>
      </c>
      <c r="HUL270" s="75" t="s">
        <v>227</v>
      </c>
      <c r="HUM270" s="75">
        <v>3253</v>
      </c>
      <c r="HUN270" s="75" t="s">
        <v>227</v>
      </c>
      <c r="HUO270" s="75">
        <v>3253</v>
      </c>
      <c r="HUP270" s="75" t="s">
        <v>227</v>
      </c>
      <c r="HUQ270" s="75">
        <v>3253</v>
      </c>
      <c r="HUR270" s="75" t="s">
        <v>227</v>
      </c>
      <c r="HUS270" s="75">
        <v>3253</v>
      </c>
      <c r="HUT270" s="75" t="s">
        <v>227</v>
      </c>
      <c r="HUU270" s="75">
        <v>3253</v>
      </c>
      <c r="HUV270" s="75" t="s">
        <v>227</v>
      </c>
      <c r="HUW270" s="75">
        <v>3253</v>
      </c>
      <c r="HUX270" s="75" t="s">
        <v>227</v>
      </c>
      <c r="HUY270" s="75">
        <v>3253</v>
      </c>
      <c r="HUZ270" s="75" t="s">
        <v>227</v>
      </c>
      <c r="HVA270" s="75">
        <v>3253</v>
      </c>
      <c r="HVB270" s="75" t="s">
        <v>227</v>
      </c>
      <c r="HVC270" s="75">
        <v>3253</v>
      </c>
      <c r="HVD270" s="75" t="s">
        <v>227</v>
      </c>
      <c r="HVE270" s="75">
        <v>3253</v>
      </c>
      <c r="HVF270" s="75" t="s">
        <v>227</v>
      </c>
      <c r="HVG270" s="75">
        <v>3253</v>
      </c>
      <c r="HVH270" s="75" t="s">
        <v>227</v>
      </c>
      <c r="HVI270" s="75">
        <v>3253</v>
      </c>
      <c r="HVJ270" s="75" t="s">
        <v>227</v>
      </c>
      <c r="HVK270" s="75">
        <v>3253</v>
      </c>
      <c r="HVL270" s="75" t="s">
        <v>227</v>
      </c>
      <c r="HVM270" s="75">
        <v>3253</v>
      </c>
      <c r="HVN270" s="75" t="s">
        <v>227</v>
      </c>
      <c r="HVO270" s="75">
        <v>3253</v>
      </c>
      <c r="HVP270" s="75" t="s">
        <v>227</v>
      </c>
      <c r="HVQ270" s="75">
        <v>3253</v>
      </c>
      <c r="HVR270" s="75" t="s">
        <v>227</v>
      </c>
      <c r="HVS270" s="75">
        <v>3253</v>
      </c>
      <c r="HVT270" s="75" t="s">
        <v>227</v>
      </c>
      <c r="HVU270" s="75">
        <v>3253</v>
      </c>
      <c r="HVV270" s="75" t="s">
        <v>227</v>
      </c>
      <c r="HVW270" s="75">
        <v>3253</v>
      </c>
      <c r="HVX270" s="75" t="s">
        <v>227</v>
      </c>
      <c r="HVY270" s="75">
        <v>3253</v>
      </c>
      <c r="HVZ270" s="75" t="s">
        <v>227</v>
      </c>
      <c r="HWA270" s="75">
        <v>3253</v>
      </c>
      <c r="HWB270" s="75" t="s">
        <v>227</v>
      </c>
      <c r="HWC270" s="75">
        <v>3253</v>
      </c>
      <c r="HWD270" s="75" t="s">
        <v>227</v>
      </c>
      <c r="HWE270" s="75">
        <v>3253</v>
      </c>
      <c r="HWF270" s="75" t="s">
        <v>227</v>
      </c>
      <c r="HWG270" s="75">
        <v>3253</v>
      </c>
      <c r="HWH270" s="75" t="s">
        <v>227</v>
      </c>
      <c r="HWI270" s="75">
        <v>3253</v>
      </c>
      <c r="HWJ270" s="75" t="s">
        <v>227</v>
      </c>
      <c r="HWK270" s="75">
        <v>3253</v>
      </c>
      <c r="HWL270" s="75" t="s">
        <v>227</v>
      </c>
      <c r="HWM270" s="75">
        <v>3253</v>
      </c>
      <c r="HWN270" s="75" t="s">
        <v>227</v>
      </c>
      <c r="HWO270" s="75">
        <v>3253</v>
      </c>
      <c r="HWP270" s="75" t="s">
        <v>227</v>
      </c>
      <c r="HWQ270" s="75">
        <v>3253</v>
      </c>
      <c r="HWR270" s="75" t="s">
        <v>227</v>
      </c>
      <c r="HWS270" s="75">
        <v>3253</v>
      </c>
      <c r="HWT270" s="75" t="s">
        <v>227</v>
      </c>
      <c r="HWU270" s="75">
        <v>3253</v>
      </c>
      <c r="HWV270" s="75" t="s">
        <v>227</v>
      </c>
      <c r="HWW270" s="75">
        <v>3253</v>
      </c>
      <c r="HWX270" s="75" t="s">
        <v>227</v>
      </c>
      <c r="HWY270" s="75">
        <v>3253</v>
      </c>
      <c r="HWZ270" s="75" t="s">
        <v>227</v>
      </c>
      <c r="HXA270" s="75">
        <v>3253</v>
      </c>
      <c r="HXB270" s="75" t="s">
        <v>227</v>
      </c>
      <c r="HXC270" s="75">
        <v>3253</v>
      </c>
      <c r="HXD270" s="75" t="s">
        <v>227</v>
      </c>
      <c r="HXE270" s="75">
        <v>3253</v>
      </c>
      <c r="HXF270" s="75" t="s">
        <v>227</v>
      </c>
      <c r="HXG270" s="75">
        <v>3253</v>
      </c>
      <c r="HXH270" s="75" t="s">
        <v>227</v>
      </c>
      <c r="HXI270" s="75">
        <v>3253</v>
      </c>
      <c r="HXJ270" s="75" t="s">
        <v>227</v>
      </c>
      <c r="HXK270" s="75">
        <v>3253</v>
      </c>
      <c r="HXL270" s="75" t="s">
        <v>227</v>
      </c>
      <c r="HXM270" s="75">
        <v>3253</v>
      </c>
      <c r="HXN270" s="75" t="s">
        <v>227</v>
      </c>
      <c r="HXO270" s="75">
        <v>3253</v>
      </c>
      <c r="HXP270" s="75" t="s">
        <v>227</v>
      </c>
      <c r="HXQ270" s="75">
        <v>3253</v>
      </c>
      <c r="HXR270" s="75" t="s">
        <v>227</v>
      </c>
      <c r="HXS270" s="75">
        <v>3253</v>
      </c>
      <c r="HXT270" s="75" t="s">
        <v>227</v>
      </c>
      <c r="HXU270" s="75">
        <v>3253</v>
      </c>
      <c r="HXV270" s="75" t="s">
        <v>227</v>
      </c>
      <c r="HXW270" s="75">
        <v>3253</v>
      </c>
      <c r="HXX270" s="75" t="s">
        <v>227</v>
      </c>
      <c r="HXY270" s="75">
        <v>3253</v>
      </c>
      <c r="HXZ270" s="75" t="s">
        <v>227</v>
      </c>
      <c r="HYA270" s="75">
        <v>3253</v>
      </c>
      <c r="HYB270" s="75" t="s">
        <v>227</v>
      </c>
      <c r="HYC270" s="75">
        <v>3253</v>
      </c>
      <c r="HYD270" s="75" t="s">
        <v>227</v>
      </c>
      <c r="HYE270" s="75">
        <v>3253</v>
      </c>
      <c r="HYF270" s="75" t="s">
        <v>227</v>
      </c>
      <c r="HYG270" s="75">
        <v>3253</v>
      </c>
      <c r="HYH270" s="75" t="s">
        <v>227</v>
      </c>
      <c r="HYI270" s="75">
        <v>3253</v>
      </c>
      <c r="HYJ270" s="75" t="s">
        <v>227</v>
      </c>
      <c r="HYK270" s="75">
        <v>3253</v>
      </c>
      <c r="HYL270" s="75" t="s">
        <v>227</v>
      </c>
      <c r="HYM270" s="75">
        <v>3253</v>
      </c>
      <c r="HYN270" s="75" t="s">
        <v>227</v>
      </c>
      <c r="HYO270" s="75">
        <v>3253</v>
      </c>
      <c r="HYP270" s="75" t="s">
        <v>227</v>
      </c>
      <c r="HYQ270" s="75">
        <v>3253</v>
      </c>
      <c r="HYR270" s="75" t="s">
        <v>227</v>
      </c>
      <c r="HYS270" s="75">
        <v>3253</v>
      </c>
      <c r="HYT270" s="75" t="s">
        <v>227</v>
      </c>
      <c r="HYU270" s="75">
        <v>3253</v>
      </c>
      <c r="HYV270" s="75" t="s">
        <v>227</v>
      </c>
      <c r="HYW270" s="75">
        <v>3253</v>
      </c>
      <c r="HYX270" s="75" t="s">
        <v>227</v>
      </c>
      <c r="HYY270" s="75">
        <v>3253</v>
      </c>
      <c r="HYZ270" s="75" t="s">
        <v>227</v>
      </c>
      <c r="HZA270" s="75">
        <v>3253</v>
      </c>
      <c r="HZB270" s="75" t="s">
        <v>227</v>
      </c>
      <c r="HZC270" s="75">
        <v>3253</v>
      </c>
      <c r="HZD270" s="75" t="s">
        <v>227</v>
      </c>
      <c r="HZE270" s="75">
        <v>3253</v>
      </c>
      <c r="HZF270" s="75" t="s">
        <v>227</v>
      </c>
      <c r="HZG270" s="75">
        <v>3253</v>
      </c>
      <c r="HZH270" s="75" t="s">
        <v>227</v>
      </c>
      <c r="HZI270" s="75">
        <v>3253</v>
      </c>
      <c r="HZJ270" s="75" t="s">
        <v>227</v>
      </c>
      <c r="HZK270" s="75">
        <v>3253</v>
      </c>
      <c r="HZL270" s="75" t="s">
        <v>227</v>
      </c>
      <c r="HZM270" s="75">
        <v>3253</v>
      </c>
      <c r="HZN270" s="75" t="s">
        <v>227</v>
      </c>
      <c r="HZO270" s="75">
        <v>3253</v>
      </c>
      <c r="HZP270" s="75" t="s">
        <v>227</v>
      </c>
      <c r="HZQ270" s="75">
        <v>3253</v>
      </c>
      <c r="HZR270" s="75" t="s">
        <v>227</v>
      </c>
      <c r="HZS270" s="75">
        <v>3253</v>
      </c>
      <c r="HZT270" s="75" t="s">
        <v>227</v>
      </c>
      <c r="HZU270" s="75">
        <v>3253</v>
      </c>
      <c r="HZV270" s="75" t="s">
        <v>227</v>
      </c>
      <c r="HZW270" s="75">
        <v>3253</v>
      </c>
      <c r="HZX270" s="75" t="s">
        <v>227</v>
      </c>
      <c r="HZY270" s="75">
        <v>3253</v>
      </c>
      <c r="HZZ270" s="75" t="s">
        <v>227</v>
      </c>
      <c r="IAA270" s="75">
        <v>3253</v>
      </c>
      <c r="IAB270" s="75" t="s">
        <v>227</v>
      </c>
      <c r="IAC270" s="75">
        <v>3253</v>
      </c>
      <c r="IAD270" s="75" t="s">
        <v>227</v>
      </c>
      <c r="IAE270" s="75">
        <v>3253</v>
      </c>
      <c r="IAF270" s="75" t="s">
        <v>227</v>
      </c>
      <c r="IAG270" s="75">
        <v>3253</v>
      </c>
      <c r="IAH270" s="75" t="s">
        <v>227</v>
      </c>
      <c r="IAI270" s="75">
        <v>3253</v>
      </c>
      <c r="IAJ270" s="75" t="s">
        <v>227</v>
      </c>
      <c r="IAK270" s="75">
        <v>3253</v>
      </c>
      <c r="IAL270" s="75" t="s">
        <v>227</v>
      </c>
      <c r="IAM270" s="75">
        <v>3253</v>
      </c>
      <c r="IAN270" s="75" t="s">
        <v>227</v>
      </c>
      <c r="IAO270" s="75">
        <v>3253</v>
      </c>
      <c r="IAP270" s="75" t="s">
        <v>227</v>
      </c>
      <c r="IAQ270" s="75">
        <v>3253</v>
      </c>
      <c r="IAR270" s="75" t="s">
        <v>227</v>
      </c>
      <c r="IAS270" s="75">
        <v>3253</v>
      </c>
      <c r="IAT270" s="75" t="s">
        <v>227</v>
      </c>
      <c r="IAU270" s="75">
        <v>3253</v>
      </c>
      <c r="IAV270" s="75" t="s">
        <v>227</v>
      </c>
      <c r="IAW270" s="75">
        <v>3253</v>
      </c>
      <c r="IAX270" s="75" t="s">
        <v>227</v>
      </c>
      <c r="IAY270" s="75">
        <v>3253</v>
      </c>
      <c r="IAZ270" s="75" t="s">
        <v>227</v>
      </c>
      <c r="IBA270" s="75">
        <v>3253</v>
      </c>
      <c r="IBB270" s="75" t="s">
        <v>227</v>
      </c>
      <c r="IBC270" s="75">
        <v>3253</v>
      </c>
      <c r="IBD270" s="75" t="s">
        <v>227</v>
      </c>
      <c r="IBE270" s="75">
        <v>3253</v>
      </c>
      <c r="IBF270" s="75" t="s">
        <v>227</v>
      </c>
      <c r="IBG270" s="75">
        <v>3253</v>
      </c>
      <c r="IBH270" s="75" t="s">
        <v>227</v>
      </c>
      <c r="IBI270" s="75">
        <v>3253</v>
      </c>
      <c r="IBJ270" s="75" t="s">
        <v>227</v>
      </c>
      <c r="IBK270" s="75">
        <v>3253</v>
      </c>
      <c r="IBL270" s="75" t="s">
        <v>227</v>
      </c>
      <c r="IBM270" s="75">
        <v>3253</v>
      </c>
      <c r="IBN270" s="75" t="s">
        <v>227</v>
      </c>
      <c r="IBO270" s="75">
        <v>3253</v>
      </c>
      <c r="IBP270" s="75" t="s">
        <v>227</v>
      </c>
      <c r="IBQ270" s="75">
        <v>3253</v>
      </c>
      <c r="IBR270" s="75" t="s">
        <v>227</v>
      </c>
      <c r="IBS270" s="75">
        <v>3253</v>
      </c>
      <c r="IBT270" s="75" t="s">
        <v>227</v>
      </c>
      <c r="IBU270" s="75">
        <v>3253</v>
      </c>
      <c r="IBV270" s="75" t="s">
        <v>227</v>
      </c>
      <c r="IBW270" s="75">
        <v>3253</v>
      </c>
      <c r="IBX270" s="75" t="s">
        <v>227</v>
      </c>
      <c r="IBY270" s="75">
        <v>3253</v>
      </c>
      <c r="IBZ270" s="75" t="s">
        <v>227</v>
      </c>
      <c r="ICA270" s="75">
        <v>3253</v>
      </c>
      <c r="ICB270" s="75" t="s">
        <v>227</v>
      </c>
      <c r="ICC270" s="75">
        <v>3253</v>
      </c>
      <c r="ICD270" s="75" t="s">
        <v>227</v>
      </c>
      <c r="ICE270" s="75">
        <v>3253</v>
      </c>
      <c r="ICF270" s="75" t="s">
        <v>227</v>
      </c>
      <c r="ICG270" s="75">
        <v>3253</v>
      </c>
      <c r="ICH270" s="75" t="s">
        <v>227</v>
      </c>
      <c r="ICI270" s="75">
        <v>3253</v>
      </c>
      <c r="ICJ270" s="75" t="s">
        <v>227</v>
      </c>
      <c r="ICK270" s="75">
        <v>3253</v>
      </c>
      <c r="ICL270" s="75" t="s">
        <v>227</v>
      </c>
      <c r="ICM270" s="75">
        <v>3253</v>
      </c>
      <c r="ICN270" s="75" t="s">
        <v>227</v>
      </c>
      <c r="ICO270" s="75">
        <v>3253</v>
      </c>
      <c r="ICP270" s="75" t="s">
        <v>227</v>
      </c>
      <c r="ICQ270" s="75">
        <v>3253</v>
      </c>
      <c r="ICR270" s="75" t="s">
        <v>227</v>
      </c>
      <c r="ICS270" s="75">
        <v>3253</v>
      </c>
      <c r="ICT270" s="75" t="s">
        <v>227</v>
      </c>
      <c r="ICU270" s="75">
        <v>3253</v>
      </c>
      <c r="ICV270" s="75" t="s">
        <v>227</v>
      </c>
      <c r="ICW270" s="75">
        <v>3253</v>
      </c>
      <c r="ICX270" s="75" t="s">
        <v>227</v>
      </c>
      <c r="ICY270" s="75">
        <v>3253</v>
      </c>
      <c r="ICZ270" s="75" t="s">
        <v>227</v>
      </c>
      <c r="IDA270" s="75">
        <v>3253</v>
      </c>
      <c r="IDB270" s="75" t="s">
        <v>227</v>
      </c>
      <c r="IDC270" s="75">
        <v>3253</v>
      </c>
      <c r="IDD270" s="75" t="s">
        <v>227</v>
      </c>
      <c r="IDE270" s="75">
        <v>3253</v>
      </c>
      <c r="IDF270" s="75" t="s">
        <v>227</v>
      </c>
      <c r="IDG270" s="75">
        <v>3253</v>
      </c>
      <c r="IDH270" s="75" t="s">
        <v>227</v>
      </c>
      <c r="IDI270" s="75">
        <v>3253</v>
      </c>
      <c r="IDJ270" s="75" t="s">
        <v>227</v>
      </c>
      <c r="IDK270" s="75">
        <v>3253</v>
      </c>
      <c r="IDL270" s="75" t="s">
        <v>227</v>
      </c>
      <c r="IDM270" s="75">
        <v>3253</v>
      </c>
      <c r="IDN270" s="75" t="s">
        <v>227</v>
      </c>
      <c r="IDO270" s="75">
        <v>3253</v>
      </c>
      <c r="IDP270" s="75" t="s">
        <v>227</v>
      </c>
      <c r="IDQ270" s="75">
        <v>3253</v>
      </c>
      <c r="IDR270" s="75" t="s">
        <v>227</v>
      </c>
      <c r="IDS270" s="75">
        <v>3253</v>
      </c>
      <c r="IDT270" s="75" t="s">
        <v>227</v>
      </c>
      <c r="IDU270" s="75">
        <v>3253</v>
      </c>
      <c r="IDV270" s="75" t="s">
        <v>227</v>
      </c>
      <c r="IDW270" s="75">
        <v>3253</v>
      </c>
      <c r="IDX270" s="75" t="s">
        <v>227</v>
      </c>
      <c r="IDY270" s="75">
        <v>3253</v>
      </c>
      <c r="IDZ270" s="75" t="s">
        <v>227</v>
      </c>
      <c r="IEA270" s="75">
        <v>3253</v>
      </c>
      <c r="IEB270" s="75" t="s">
        <v>227</v>
      </c>
      <c r="IEC270" s="75">
        <v>3253</v>
      </c>
      <c r="IED270" s="75" t="s">
        <v>227</v>
      </c>
      <c r="IEE270" s="75">
        <v>3253</v>
      </c>
      <c r="IEF270" s="75" t="s">
        <v>227</v>
      </c>
      <c r="IEG270" s="75">
        <v>3253</v>
      </c>
      <c r="IEH270" s="75" t="s">
        <v>227</v>
      </c>
      <c r="IEI270" s="75">
        <v>3253</v>
      </c>
      <c r="IEJ270" s="75" t="s">
        <v>227</v>
      </c>
      <c r="IEK270" s="75">
        <v>3253</v>
      </c>
      <c r="IEL270" s="75" t="s">
        <v>227</v>
      </c>
      <c r="IEM270" s="75">
        <v>3253</v>
      </c>
      <c r="IEN270" s="75" t="s">
        <v>227</v>
      </c>
      <c r="IEO270" s="75">
        <v>3253</v>
      </c>
      <c r="IEP270" s="75" t="s">
        <v>227</v>
      </c>
      <c r="IEQ270" s="75">
        <v>3253</v>
      </c>
      <c r="IER270" s="75" t="s">
        <v>227</v>
      </c>
      <c r="IES270" s="75">
        <v>3253</v>
      </c>
      <c r="IET270" s="75" t="s">
        <v>227</v>
      </c>
      <c r="IEU270" s="75">
        <v>3253</v>
      </c>
      <c r="IEV270" s="75" t="s">
        <v>227</v>
      </c>
      <c r="IEW270" s="75">
        <v>3253</v>
      </c>
      <c r="IEX270" s="75" t="s">
        <v>227</v>
      </c>
      <c r="IEY270" s="75">
        <v>3253</v>
      </c>
      <c r="IEZ270" s="75" t="s">
        <v>227</v>
      </c>
      <c r="IFA270" s="75">
        <v>3253</v>
      </c>
      <c r="IFB270" s="75" t="s">
        <v>227</v>
      </c>
      <c r="IFC270" s="75">
        <v>3253</v>
      </c>
      <c r="IFD270" s="75" t="s">
        <v>227</v>
      </c>
      <c r="IFE270" s="75">
        <v>3253</v>
      </c>
      <c r="IFF270" s="75" t="s">
        <v>227</v>
      </c>
      <c r="IFG270" s="75">
        <v>3253</v>
      </c>
      <c r="IFH270" s="75" t="s">
        <v>227</v>
      </c>
      <c r="IFI270" s="75">
        <v>3253</v>
      </c>
      <c r="IFJ270" s="75" t="s">
        <v>227</v>
      </c>
      <c r="IFK270" s="75">
        <v>3253</v>
      </c>
      <c r="IFL270" s="75" t="s">
        <v>227</v>
      </c>
      <c r="IFM270" s="75">
        <v>3253</v>
      </c>
      <c r="IFN270" s="75" t="s">
        <v>227</v>
      </c>
      <c r="IFO270" s="75">
        <v>3253</v>
      </c>
      <c r="IFP270" s="75" t="s">
        <v>227</v>
      </c>
      <c r="IFQ270" s="75">
        <v>3253</v>
      </c>
      <c r="IFR270" s="75" t="s">
        <v>227</v>
      </c>
      <c r="IFS270" s="75">
        <v>3253</v>
      </c>
      <c r="IFT270" s="75" t="s">
        <v>227</v>
      </c>
      <c r="IFU270" s="75">
        <v>3253</v>
      </c>
      <c r="IFV270" s="75" t="s">
        <v>227</v>
      </c>
      <c r="IFW270" s="75">
        <v>3253</v>
      </c>
      <c r="IFX270" s="75" t="s">
        <v>227</v>
      </c>
      <c r="IFY270" s="75">
        <v>3253</v>
      </c>
      <c r="IFZ270" s="75" t="s">
        <v>227</v>
      </c>
      <c r="IGA270" s="75">
        <v>3253</v>
      </c>
      <c r="IGB270" s="75" t="s">
        <v>227</v>
      </c>
      <c r="IGC270" s="75">
        <v>3253</v>
      </c>
      <c r="IGD270" s="75" t="s">
        <v>227</v>
      </c>
      <c r="IGE270" s="75">
        <v>3253</v>
      </c>
      <c r="IGF270" s="75" t="s">
        <v>227</v>
      </c>
      <c r="IGG270" s="75">
        <v>3253</v>
      </c>
      <c r="IGH270" s="75" t="s">
        <v>227</v>
      </c>
      <c r="IGI270" s="75">
        <v>3253</v>
      </c>
      <c r="IGJ270" s="75" t="s">
        <v>227</v>
      </c>
      <c r="IGK270" s="75">
        <v>3253</v>
      </c>
      <c r="IGL270" s="75" t="s">
        <v>227</v>
      </c>
      <c r="IGM270" s="75">
        <v>3253</v>
      </c>
      <c r="IGN270" s="75" t="s">
        <v>227</v>
      </c>
      <c r="IGO270" s="75">
        <v>3253</v>
      </c>
      <c r="IGP270" s="75" t="s">
        <v>227</v>
      </c>
      <c r="IGQ270" s="75">
        <v>3253</v>
      </c>
      <c r="IGR270" s="75" t="s">
        <v>227</v>
      </c>
      <c r="IGS270" s="75">
        <v>3253</v>
      </c>
      <c r="IGT270" s="75" t="s">
        <v>227</v>
      </c>
      <c r="IGU270" s="75">
        <v>3253</v>
      </c>
      <c r="IGV270" s="75" t="s">
        <v>227</v>
      </c>
      <c r="IGW270" s="75">
        <v>3253</v>
      </c>
      <c r="IGX270" s="75" t="s">
        <v>227</v>
      </c>
      <c r="IGY270" s="75">
        <v>3253</v>
      </c>
      <c r="IGZ270" s="75" t="s">
        <v>227</v>
      </c>
      <c r="IHA270" s="75">
        <v>3253</v>
      </c>
      <c r="IHB270" s="75" t="s">
        <v>227</v>
      </c>
      <c r="IHC270" s="75">
        <v>3253</v>
      </c>
      <c r="IHD270" s="75" t="s">
        <v>227</v>
      </c>
      <c r="IHE270" s="75">
        <v>3253</v>
      </c>
      <c r="IHF270" s="75" t="s">
        <v>227</v>
      </c>
      <c r="IHG270" s="75">
        <v>3253</v>
      </c>
      <c r="IHH270" s="75" t="s">
        <v>227</v>
      </c>
      <c r="IHI270" s="75">
        <v>3253</v>
      </c>
      <c r="IHJ270" s="75" t="s">
        <v>227</v>
      </c>
      <c r="IHK270" s="75">
        <v>3253</v>
      </c>
      <c r="IHL270" s="75" t="s">
        <v>227</v>
      </c>
      <c r="IHM270" s="75">
        <v>3253</v>
      </c>
      <c r="IHN270" s="75" t="s">
        <v>227</v>
      </c>
      <c r="IHO270" s="75">
        <v>3253</v>
      </c>
      <c r="IHP270" s="75" t="s">
        <v>227</v>
      </c>
      <c r="IHQ270" s="75">
        <v>3253</v>
      </c>
      <c r="IHR270" s="75" t="s">
        <v>227</v>
      </c>
      <c r="IHS270" s="75">
        <v>3253</v>
      </c>
      <c r="IHT270" s="75" t="s">
        <v>227</v>
      </c>
      <c r="IHU270" s="75">
        <v>3253</v>
      </c>
      <c r="IHV270" s="75" t="s">
        <v>227</v>
      </c>
      <c r="IHW270" s="75">
        <v>3253</v>
      </c>
      <c r="IHX270" s="75" t="s">
        <v>227</v>
      </c>
      <c r="IHY270" s="75">
        <v>3253</v>
      </c>
      <c r="IHZ270" s="75" t="s">
        <v>227</v>
      </c>
      <c r="IIA270" s="75">
        <v>3253</v>
      </c>
      <c r="IIB270" s="75" t="s">
        <v>227</v>
      </c>
      <c r="IIC270" s="75">
        <v>3253</v>
      </c>
      <c r="IID270" s="75" t="s">
        <v>227</v>
      </c>
      <c r="IIE270" s="75">
        <v>3253</v>
      </c>
      <c r="IIF270" s="75" t="s">
        <v>227</v>
      </c>
      <c r="IIG270" s="75">
        <v>3253</v>
      </c>
      <c r="IIH270" s="75" t="s">
        <v>227</v>
      </c>
      <c r="III270" s="75">
        <v>3253</v>
      </c>
      <c r="IIJ270" s="75" t="s">
        <v>227</v>
      </c>
      <c r="IIK270" s="75">
        <v>3253</v>
      </c>
      <c r="IIL270" s="75" t="s">
        <v>227</v>
      </c>
      <c r="IIM270" s="75">
        <v>3253</v>
      </c>
      <c r="IIN270" s="75" t="s">
        <v>227</v>
      </c>
      <c r="IIO270" s="75">
        <v>3253</v>
      </c>
      <c r="IIP270" s="75" t="s">
        <v>227</v>
      </c>
      <c r="IIQ270" s="75">
        <v>3253</v>
      </c>
      <c r="IIR270" s="75" t="s">
        <v>227</v>
      </c>
      <c r="IIS270" s="75">
        <v>3253</v>
      </c>
      <c r="IIT270" s="75" t="s">
        <v>227</v>
      </c>
      <c r="IIU270" s="75">
        <v>3253</v>
      </c>
      <c r="IIV270" s="75" t="s">
        <v>227</v>
      </c>
      <c r="IIW270" s="75">
        <v>3253</v>
      </c>
      <c r="IIX270" s="75" t="s">
        <v>227</v>
      </c>
      <c r="IIY270" s="75">
        <v>3253</v>
      </c>
      <c r="IIZ270" s="75" t="s">
        <v>227</v>
      </c>
      <c r="IJA270" s="75">
        <v>3253</v>
      </c>
      <c r="IJB270" s="75" t="s">
        <v>227</v>
      </c>
      <c r="IJC270" s="75">
        <v>3253</v>
      </c>
      <c r="IJD270" s="75" t="s">
        <v>227</v>
      </c>
      <c r="IJE270" s="75">
        <v>3253</v>
      </c>
      <c r="IJF270" s="75" t="s">
        <v>227</v>
      </c>
      <c r="IJG270" s="75">
        <v>3253</v>
      </c>
      <c r="IJH270" s="75" t="s">
        <v>227</v>
      </c>
      <c r="IJI270" s="75">
        <v>3253</v>
      </c>
      <c r="IJJ270" s="75" t="s">
        <v>227</v>
      </c>
      <c r="IJK270" s="75">
        <v>3253</v>
      </c>
      <c r="IJL270" s="75" t="s">
        <v>227</v>
      </c>
      <c r="IJM270" s="75">
        <v>3253</v>
      </c>
      <c r="IJN270" s="75" t="s">
        <v>227</v>
      </c>
      <c r="IJO270" s="75">
        <v>3253</v>
      </c>
      <c r="IJP270" s="75" t="s">
        <v>227</v>
      </c>
      <c r="IJQ270" s="75">
        <v>3253</v>
      </c>
      <c r="IJR270" s="75" t="s">
        <v>227</v>
      </c>
      <c r="IJS270" s="75">
        <v>3253</v>
      </c>
      <c r="IJT270" s="75" t="s">
        <v>227</v>
      </c>
      <c r="IJU270" s="75">
        <v>3253</v>
      </c>
      <c r="IJV270" s="75" t="s">
        <v>227</v>
      </c>
      <c r="IJW270" s="75">
        <v>3253</v>
      </c>
      <c r="IJX270" s="75" t="s">
        <v>227</v>
      </c>
      <c r="IJY270" s="75">
        <v>3253</v>
      </c>
      <c r="IJZ270" s="75" t="s">
        <v>227</v>
      </c>
      <c r="IKA270" s="75">
        <v>3253</v>
      </c>
      <c r="IKB270" s="75" t="s">
        <v>227</v>
      </c>
      <c r="IKC270" s="75">
        <v>3253</v>
      </c>
      <c r="IKD270" s="75" t="s">
        <v>227</v>
      </c>
      <c r="IKE270" s="75">
        <v>3253</v>
      </c>
      <c r="IKF270" s="75" t="s">
        <v>227</v>
      </c>
      <c r="IKG270" s="75">
        <v>3253</v>
      </c>
      <c r="IKH270" s="75" t="s">
        <v>227</v>
      </c>
      <c r="IKI270" s="75">
        <v>3253</v>
      </c>
      <c r="IKJ270" s="75" t="s">
        <v>227</v>
      </c>
      <c r="IKK270" s="75">
        <v>3253</v>
      </c>
      <c r="IKL270" s="75" t="s">
        <v>227</v>
      </c>
      <c r="IKM270" s="75">
        <v>3253</v>
      </c>
      <c r="IKN270" s="75" t="s">
        <v>227</v>
      </c>
      <c r="IKO270" s="75">
        <v>3253</v>
      </c>
      <c r="IKP270" s="75" t="s">
        <v>227</v>
      </c>
      <c r="IKQ270" s="75">
        <v>3253</v>
      </c>
      <c r="IKR270" s="75" t="s">
        <v>227</v>
      </c>
      <c r="IKS270" s="75">
        <v>3253</v>
      </c>
      <c r="IKT270" s="75" t="s">
        <v>227</v>
      </c>
      <c r="IKU270" s="75">
        <v>3253</v>
      </c>
      <c r="IKV270" s="75" t="s">
        <v>227</v>
      </c>
      <c r="IKW270" s="75">
        <v>3253</v>
      </c>
      <c r="IKX270" s="75" t="s">
        <v>227</v>
      </c>
      <c r="IKY270" s="75">
        <v>3253</v>
      </c>
      <c r="IKZ270" s="75" t="s">
        <v>227</v>
      </c>
      <c r="ILA270" s="75">
        <v>3253</v>
      </c>
      <c r="ILB270" s="75" t="s">
        <v>227</v>
      </c>
      <c r="ILC270" s="75">
        <v>3253</v>
      </c>
      <c r="ILD270" s="75" t="s">
        <v>227</v>
      </c>
      <c r="ILE270" s="75">
        <v>3253</v>
      </c>
      <c r="ILF270" s="75" t="s">
        <v>227</v>
      </c>
      <c r="ILG270" s="75">
        <v>3253</v>
      </c>
      <c r="ILH270" s="75" t="s">
        <v>227</v>
      </c>
      <c r="ILI270" s="75">
        <v>3253</v>
      </c>
      <c r="ILJ270" s="75" t="s">
        <v>227</v>
      </c>
      <c r="ILK270" s="75">
        <v>3253</v>
      </c>
      <c r="ILL270" s="75" t="s">
        <v>227</v>
      </c>
      <c r="ILM270" s="75">
        <v>3253</v>
      </c>
      <c r="ILN270" s="75" t="s">
        <v>227</v>
      </c>
      <c r="ILO270" s="75">
        <v>3253</v>
      </c>
      <c r="ILP270" s="75" t="s">
        <v>227</v>
      </c>
      <c r="ILQ270" s="75">
        <v>3253</v>
      </c>
      <c r="ILR270" s="75" t="s">
        <v>227</v>
      </c>
      <c r="ILS270" s="75">
        <v>3253</v>
      </c>
      <c r="ILT270" s="75" t="s">
        <v>227</v>
      </c>
      <c r="ILU270" s="75">
        <v>3253</v>
      </c>
      <c r="ILV270" s="75" t="s">
        <v>227</v>
      </c>
      <c r="ILW270" s="75">
        <v>3253</v>
      </c>
      <c r="ILX270" s="75" t="s">
        <v>227</v>
      </c>
      <c r="ILY270" s="75">
        <v>3253</v>
      </c>
      <c r="ILZ270" s="75" t="s">
        <v>227</v>
      </c>
      <c r="IMA270" s="75">
        <v>3253</v>
      </c>
      <c r="IMB270" s="75" t="s">
        <v>227</v>
      </c>
      <c r="IMC270" s="75">
        <v>3253</v>
      </c>
      <c r="IMD270" s="75" t="s">
        <v>227</v>
      </c>
      <c r="IME270" s="75">
        <v>3253</v>
      </c>
      <c r="IMF270" s="75" t="s">
        <v>227</v>
      </c>
      <c r="IMG270" s="75">
        <v>3253</v>
      </c>
      <c r="IMH270" s="75" t="s">
        <v>227</v>
      </c>
      <c r="IMI270" s="75">
        <v>3253</v>
      </c>
      <c r="IMJ270" s="75" t="s">
        <v>227</v>
      </c>
      <c r="IMK270" s="75">
        <v>3253</v>
      </c>
      <c r="IML270" s="75" t="s">
        <v>227</v>
      </c>
      <c r="IMM270" s="75">
        <v>3253</v>
      </c>
      <c r="IMN270" s="75" t="s">
        <v>227</v>
      </c>
      <c r="IMO270" s="75">
        <v>3253</v>
      </c>
      <c r="IMP270" s="75" t="s">
        <v>227</v>
      </c>
      <c r="IMQ270" s="75">
        <v>3253</v>
      </c>
      <c r="IMR270" s="75" t="s">
        <v>227</v>
      </c>
      <c r="IMS270" s="75">
        <v>3253</v>
      </c>
      <c r="IMT270" s="75" t="s">
        <v>227</v>
      </c>
      <c r="IMU270" s="75">
        <v>3253</v>
      </c>
      <c r="IMV270" s="75" t="s">
        <v>227</v>
      </c>
      <c r="IMW270" s="75">
        <v>3253</v>
      </c>
      <c r="IMX270" s="75" t="s">
        <v>227</v>
      </c>
      <c r="IMY270" s="75">
        <v>3253</v>
      </c>
      <c r="IMZ270" s="75" t="s">
        <v>227</v>
      </c>
      <c r="INA270" s="75">
        <v>3253</v>
      </c>
      <c r="INB270" s="75" t="s">
        <v>227</v>
      </c>
      <c r="INC270" s="75">
        <v>3253</v>
      </c>
      <c r="IND270" s="75" t="s">
        <v>227</v>
      </c>
      <c r="INE270" s="75">
        <v>3253</v>
      </c>
      <c r="INF270" s="75" t="s">
        <v>227</v>
      </c>
      <c r="ING270" s="75">
        <v>3253</v>
      </c>
      <c r="INH270" s="75" t="s">
        <v>227</v>
      </c>
      <c r="INI270" s="75">
        <v>3253</v>
      </c>
      <c r="INJ270" s="75" t="s">
        <v>227</v>
      </c>
      <c r="INK270" s="75">
        <v>3253</v>
      </c>
      <c r="INL270" s="75" t="s">
        <v>227</v>
      </c>
      <c r="INM270" s="75">
        <v>3253</v>
      </c>
      <c r="INN270" s="75" t="s">
        <v>227</v>
      </c>
      <c r="INO270" s="75">
        <v>3253</v>
      </c>
      <c r="INP270" s="75" t="s">
        <v>227</v>
      </c>
      <c r="INQ270" s="75">
        <v>3253</v>
      </c>
      <c r="INR270" s="75" t="s">
        <v>227</v>
      </c>
      <c r="INS270" s="75">
        <v>3253</v>
      </c>
      <c r="INT270" s="75" t="s">
        <v>227</v>
      </c>
      <c r="INU270" s="75">
        <v>3253</v>
      </c>
      <c r="INV270" s="75" t="s">
        <v>227</v>
      </c>
      <c r="INW270" s="75">
        <v>3253</v>
      </c>
      <c r="INX270" s="75" t="s">
        <v>227</v>
      </c>
      <c r="INY270" s="75">
        <v>3253</v>
      </c>
      <c r="INZ270" s="75" t="s">
        <v>227</v>
      </c>
      <c r="IOA270" s="75">
        <v>3253</v>
      </c>
      <c r="IOB270" s="75" t="s">
        <v>227</v>
      </c>
      <c r="IOC270" s="75">
        <v>3253</v>
      </c>
      <c r="IOD270" s="75" t="s">
        <v>227</v>
      </c>
      <c r="IOE270" s="75">
        <v>3253</v>
      </c>
      <c r="IOF270" s="75" t="s">
        <v>227</v>
      </c>
      <c r="IOG270" s="75">
        <v>3253</v>
      </c>
      <c r="IOH270" s="75" t="s">
        <v>227</v>
      </c>
      <c r="IOI270" s="75">
        <v>3253</v>
      </c>
      <c r="IOJ270" s="75" t="s">
        <v>227</v>
      </c>
      <c r="IOK270" s="75">
        <v>3253</v>
      </c>
      <c r="IOL270" s="75" t="s">
        <v>227</v>
      </c>
      <c r="IOM270" s="75">
        <v>3253</v>
      </c>
      <c r="ION270" s="75" t="s">
        <v>227</v>
      </c>
      <c r="IOO270" s="75">
        <v>3253</v>
      </c>
      <c r="IOP270" s="75" t="s">
        <v>227</v>
      </c>
      <c r="IOQ270" s="75">
        <v>3253</v>
      </c>
      <c r="IOR270" s="75" t="s">
        <v>227</v>
      </c>
      <c r="IOS270" s="75">
        <v>3253</v>
      </c>
      <c r="IOT270" s="75" t="s">
        <v>227</v>
      </c>
      <c r="IOU270" s="75">
        <v>3253</v>
      </c>
      <c r="IOV270" s="75" t="s">
        <v>227</v>
      </c>
      <c r="IOW270" s="75">
        <v>3253</v>
      </c>
      <c r="IOX270" s="75" t="s">
        <v>227</v>
      </c>
      <c r="IOY270" s="75">
        <v>3253</v>
      </c>
      <c r="IOZ270" s="75" t="s">
        <v>227</v>
      </c>
      <c r="IPA270" s="75">
        <v>3253</v>
      </c>
      <c r="IPB270" s="75" t="s">
        <v>227</v>
      </c>
      <c r="IPC270" s="75">
        <v>3253</v>
      </c>
      <c r="IPD270" s="75" t="s">
        <v>227</v>
      </c>
      <c r="IPE270" s="75">
        <v>3253</v>
      </c>
      <c r="IPF270" s="75" t="s">
        <v>227</v>
      </c>
      <c r="IPG270" s="75">
        <v>3253</v>
      </c>
      <c r="IPH270" s="75" t="s">
        <v>227</v>
      </c>
      <c r="IPI270" s="75">
        <v>3253</v>
      </c>
      <c r="IPJ270" s="75" t="s">
        <v>227</v>
      </c>
      <c r="IPK270" s="75">
        <v>3253</v>
      </c>
      <c r="IPL270" s="75" t="s">
        <v>227</v>
      </c>
      <c r="IPM270" s="75">
        <v>3253</v>
      </c>
      <c r="IPN270" s="75" t="s">
        <v>227</v>
      </c>
      <c r="IPO270" s="75">
        <v>3253</v>
      </c>
      <c r="IPP270" s="75" t="s">
        <v>227</v>
      </c>
      <c r="IPQ270" s="75">
        <v>3253</v>
      </c>
      <c r="IPR270" s="75" t="s">
        <v>227</v>
      </c>
      <c r="IPS270" s="75">
        <v>3253</v>
      </c>
      <c r="IPT270" s="75" t="s">
        <v>227</v>
      </c>
      <c r="IPU270" s="75">
        <v>3253</v>
      </c>
      <c r="IPV270" s="75" t="s">
        <v>227</v>
      </c>
      <c r="IPW270" s="75">
        <v>3253</v>
      </c>
      <c r="IPX270" s="75" t="s">
        <v>227</v>
      </c>
      <c r="IPY270" s="75">
        <v>3253</v>
      </c>
      <c r="IPZ270" s="75" t="s">
        <v>227</v>
      </c>
      <c r="IQA270" s="75">
        <v>3253</v>
      </c>
      <c r="IQB270" s="75" t="s">
        <v>227</v>
      </c>
      <c r="IQC270" s="75">
        <v>3253</v>
      </c>
      <c r="IQD270" s="75" t="s">
        <v>227</v>
      </c>
      <c r="IQE270" s="75">
        <v>3253</v>
      </c>
      <c r="IQF270" s="75" t="s">
        <v>227</v>
      </c>
      <c r="IQG270" s="75">
        <v>3253</v>
      </c>
      <c r="IQH270" s="75" t="s">
        <v>227</v>
      </c>
      <c r="IQI270" s="75">
        <v>3253</v>
      </c>
      <c r="IQJ270" s="75" t="s">
        <v>227</v>
      </c>
      <c r="IQK270" s="75">
        <v>3253</v>
      </c>
      <c r="IQL270" s="75" t="s">
        <v>227</v>
      </c>
      <c r="IQM270" s="75">
        <v>3253</v>
      </c>
      <c r="IQN270" s="75" t="s">
        <v>227</v>
      </c>
      <c r="IQO270" s="75">
        <v>3253</v>
      </c>
      <c r="IQP270" s="75" t="s">
        <v>227</v>
      </c>
      <c r="IQQ270" s="75">
        <v>3253</v>
      </c>
      <c r="IQR270" s="75" t="s">
        <v>227</v>
      </c>
      <c r="IQS270" s="75">
        <v>3253</v>
      </c>
      <c r="IQT270" s="75" t="s">
        <v>227</v>
      </c>
      <c r="IQU270" s="75">
        <v>3253</v>
      </c>
      <c r="IQV270" s="75" t="s">
        <v>227</v>
      </c>
      <c r="IQW270" s="75">
        <v>3253</v>
      </c>
      <c r="IQX270" s="75" t="s">
        <v>227</v>
      </c>
      <c r="IQY270" s="75">
        <v>3253</v>
      </c>
      <c r="IQZ270" s="75" t="s">
        <v>227</v>
      </c>
      <c r="IRA270" s="75">
        <v>3253</v>
      </c>
      <c r="IRB270" s="75" t="s">
        <v>227</v>
      </c>
      <c r="IRC270" s="75">
        <v>3253</v>
      </c>
      <c r="IRD270" s="75" t="s">
        <v>227</v>
      </c>
      <c r="IRE270" s="75">
        <v>3253</v>
      </c>
      <c r="IRF270" s="75" t="s">
        <v>227</v>
      </c>
      <c r="IRG270" s="75">
        <v>3253</v>
      </c>
      <c r="IRH270" s="75" t="s">
        <v>227</v>
      </c>
      <c r="IRI270" s="75">
        <v>3253</v>
      </c>
      <c r="IRJ270" s="75" t="s">
        <v>227</v>
      </c>
      <c r="IRK270" s="75">
        <v>3253</v>
      </c>
      <c r="IRL270" s="75" t="s">
        <v>227</v>
      </c>
      <c r="IRM270" s="75">
        <v>3253</v>
      </c>
      <c r="IRN270" s="75" t="s">
        <v>227</v>
      </c>
      <c r="IRO270" s="75">
        <v>3253</v>
      </c>
      <c r="IRP270" s="75" t="s">
        <v>227</v>
      </c>
      <c r="IRQ270" s="75">
        <v>3253</v>
      </c>
      <c r="IRR270" s="75" t="s">
        <v>227</v>
      </c>
      <c r="IRS270" s="75">
        <v>3253</v>
      </c>
      <c r="IRT270" s="75" t="s">
        <v>227</v>
      </c>
      <c r="IRU270" s="75">
        <v>3253</v>
      </c>
      <c r="IRV270" s="75" t="s">
        <v>227</v>
      </c>
      <c r="IRW270" s="75">
        <v>3253</v>
      </c>
      <c r="IRX270" s="75" t="s">
        <v>227</v>
      </c>
      <c r="IRY270" s="75">
        <v>3253</v>
      </c>
      <c r="IRZ270" s="75" t="s">
        <v>227</v>
      </c>
      <c r="ISA270" s="75">
        <v>3253</v>
      </c>
      <c r="ISB270" s="75" t="s">
        <v>227</v>
      </c>
      <c r="ISC270" s="75">
        <v>3253</v>
      </c>
      <c r="ISD270" s="75" t="s">
        <v>227</v>
      </c>
      <c r="ISE270" s="75">
        <v>3253</v>
      </c>
      <c r="ISF270" s="75" t="s">
        <v>227</v>
      </c>
      <c r="ISG270" s="75">
        <v>3253</v>
      </c>
      <c r="ISH270" s="75" t="s">
        <v>227</v>
      </c>
      <c r="ISI270" s="75">
        <v>3253</v>
      </c>
      <c r="ISJ270" s="75" t="s">
        <v>227</v>
      </c>
      <c r="ISK270" s="75">
        <v>3253</v>
      </c>
      <c r="ISL270" s="75" t="s">
        <v>227</v>
      </c>
      <c r="ISM270" s="75">
        <v>3253</v>
      </c>
      <c r="ISN270" s="75" t="s">
        <v>227</v>
      </c>
      <c r="ISO270" s="75">
        <v>3253</v>
      </c>
      <c r="ISP270" s="75" t="s">
        <v>227</v>
      </c>
      <c r="ISQ270" s="75">
        <v>3253</v>
      </c>
      <c r="ISR270" s="75" t="s">
        <v>227</v>
      </c>
      <c r="ISS270" s="75">
        <v>3253</v>
      </c>
      <c r="IST270" s="75" t="s">
        <v>227</v>
      </c>
      <c r="ISU270" s="75">
        <v>3253</v>
      </c>
      <c r="ISV270" s="75" t="s">
        <v>227</v>
      </c>
      <c r="ISW270" s="75">
        <v>3253</v>
      </c>
      <c r="ISX270" s="75" t="s">
        <v>227</v>
      </c>
      <c r="ISY270" s="75">
        <v>3253</v>
      </c>
      <c r="ISZ270" s="75" t="s">
        <v>227</v>
      </c>
      <c r="ITA270" s="75">
        <v>3253</v>
      </c>
      <c r="ITB270" s="75" t="s">
        <v>227</v>
      </c>
      <c r="ITC270" s="75">
        <v>3253</v>
      </c>
      <c r="ITD270" s="75" t="s">
        <v>227</v>
      </c>
      <c r="ITE270" s="75">
        <v>3253</v>
      </c>
      <c r="ITF270" s="75" t="s">
        <v>227</v>
      </c>
      <c r="ITG270" s="75">
        <v>3253</v>
      </c>
      <c r="ITH270" s="75" t="s">
        <v>227</v>
      </c>
      <c r="ITI270" s="75">
        <v>3253</v>
      </c>
      <c r="ITJ270" s="75" t="s">
        <v>227</v>
      </c>
      <c r="ITK270" s="75">
        <v>3253</v>
      </c>
      <c r="ITL270" s="75" t="s">
        <v>227</v>
      </c>
      <c r="ITM270" s="75">
        <v>3253</v>
      </c>
      <c r="ITN270" s="75" t="s">
        <v>227</v>
      </c>
      <c r="ITO270" s="75">
        <v>3253</v>
      </c>
      <c r="ITP270" s="75" t="s">
        <v>227</v>
      </c>
      <c r="ITQ270" s="75">
        <v>3253</v>
      </c>
      <c r="ITR270" s="75" t="s">
        <v>227</v>
      </c>
      <c r="ITS270" s="75">
        <v>3253</v>
      </c>
      <c r="ITT270" s="75" t="s">
        <v>227</v>
      </c>
      <c r="ITU270" s="75">
        <v>3253</v>
      </c>
      <c r="ITV270" s="75" t="s">
        <v>227</v>
      </c>
      <c r="ITW270" s="75">
        <v>3253</v>
      </c>
      <c r="ITX270" s="75" t="s">
        <v>227</v>
      </c>
      <c r="ITY270" s="75">
        <v>3253</v>
      </c>
      <c r="ITZ270" s="75" t="s">
        <v>227</v>
      </c>
      <c r="IUA270" s="75">
        <v>3253</v>
      </c>
      <c r="IUB270" s="75" t="s">
        <v>227</v>
      </c>
      <c r="IUC270" s="75">
        <v>3253</v>
      </c>
      <c r="IUD270" s="75" t="s">
        <v>227</v>
      </c>
      <c r="IUE270" s="75">
        <v>3253</v>
      </c>
      <c r="IUF270" s="75" t="s">
        <v>227</v>
      </c>
      <c r="IUG270" s="75">
        <v>3253</v>
      </c>
      <c r="IUH270" s="75" t="s">
        <v>227</v>
      </c>
      <c r="IUI270" s="75">
        <v>3253</v>
      </c>
      <c r="IUJ270" s="75" t="s">
        <v>227</v>
      </c>
      <c r="IUK270" s="75">
        <v>3253</v>
      </c>
      <c r="IUL270" s="75" t="s">
        <v>227</v>
      </c>
      <c r="IUM270" s="75">
        <v>3253</v>
      </c>
      <c r="IUN270" s="75" t="s">
        <v>227</v>
      </c>
      <c r="IUO270" s="75">
        <v>3253</v>
      </c>
      <c r="IUP270" s="75" t="s">
        <v>227</v>
      </c>
      <c r="IUQ270" s="75">
        <v>3253</v>
      </c>
      <c r="IUR270" s="75" t="s">
        <v>227</v>
      </c>
      <c r="IUS270" s="75">
        <v>3253</v>
      </c>
      <c r="IUT270" s="75" t="s">
        <v>227</v>
      </c>
      <c r="IUU270" s="75">
        <v>3253</v>
      </c>
      <c r="IUV270" s="75" t="s">
        <v>227</v>
      </c>
      <c r="IUW270" s="75">
        <v>3253</v>
      </c>
      <c r="IUX270" s="75" t="s">
        <v>227</v>
      </c>
      <c r="IUY270" s="75">
        <v>3253</v>
      </c>
      <c r="IUZ270" s="75" t="s">
        <v>227</v>
      </c>
      <c r="IVA270" s="75">
        <v>3253</v>
      </c>
      <c r="IVB270" s="75" t="s">
        <v>227</v>
      </c>
      <c r="IVC270" s="75">
        <v>3253</v>
      </c>
      <c r="IVD270" s="75" t="s">
        <v>227</v>
      </c>
      <c r="IVE270" s="75">
        <v>3253</v>
      </c>
      <c r="IVF270" s="75" t="s">
        <v>227</v>
      </c>
      <c r="IVG270" s="75">
        <v>3253</v>
      </c>
      <c r="IVH270" s="75" t="s">
        <v>227</v>
      </c>
      <c r="IVI270" s="75">
        <v>3253</v>
      </c>
      <c r="IVJ270" s="75" t="s">
        <v>227</v>
      </c>
      <c r="IVK270" s="75">
        <v>3253</v>
      </c>
      <c r="IVL270" s="75" t="s">
        <v>227</v>
      </c>
      <c r="IVM270" s="75">
        <v>3253</v>
      </c>
      <c r="IVN270" s="75" t="s">
        <v>227</v>
      </c>
      <c r="IVO270" s="75">
        <v>3253</v>
      </c>
      <c r="IVP270" s="75" t="s">
        <v>227</v>
      </c>
      <c r="IVQ270" s="75">
        <v>3253</v>
      </c>
      <c r="IVR270" s="75" t="s">
        <v>227</v>
      </c>
      <c r="IVS270" s="75">
        <v>3253</v>
      </c>
      <c r="IVT270" s="75" t="s">
        <v>227</v>
      </c>
      <c r="IVU270" s="75">
        <v>3253</v>
      </c>
      <c r="IVV270" s="75" t="s">
        <v>227</v>
      </c>
      <c r="IVW270" s="75">
        <v>3253</v>
      </c>
      <c r="IVX270" s="75" t="s">
        <v>227</v>
      </c>
      <c r="IVY270" s="75">
        <v>3253</v>
      </c>
      <c r="IVZ270" s="75" t="s">
        <v>227</v>
      </c>
      <c r="IWA270" s="75">
        <v>3253</v>
      </c>
      <c r="IWB270" s="75" t="s">
        <v>227</v>
      </c>
      <c r="IWC270" s="75">
        <v>3253</v>
      </c>
      <c r="IWD270" s="75" t="s">
        <v>227</v>
      </c>
      <c r="IWE270" s="75">
        <v>3253</v>
      </c>
      <c r="IWF270" s="75" t="s">
        <v>227</v>
      </c>
      <c r="IWG270" s="75">
        <v>3253</v>
      </c>
      <c r="IWH270" s="75" t="s">
        <v>227</v>
      </c>
      <c r="IWI270" s="75">
        <v>3253</v>
      </c>
      <c r="IWJ270" s="75" t="s">
        <v>227</v>
      </c>
      <c r="IWK270" s="75">
        <v>3253</v>
      </c>
      <c r="IWL270" s="75" t="s">
        <v>227</v>
      </c>
      <c r="IWM270" s="75">
        <v>3253</v>
      </c>
      <c r="IWN270" s="75" t="s">
        <v>227</v>
      </c>
      <c r="IWO270" s="75">
        <v>3253</v>
      </c>
      <c r="IWP270" s="75" t="s">
        <v>227</v>
      </c>
      <c r="IWQ270" s="75">
        <v>3253</v>
      </c>
      <c r="IWR270" s="75" t="s">
        <v>227</v>
      </c>
      <c r="IWS270" s="75">
        <v>3253</v>
      </c>
      <c r="IWT270" s="75" t="s">
        <v>227</v>
      </c>
      <c r="IWU270" s="75">
        <v>3253</v>
      </c>
      <c r="IWV270" s="75" t="s">
        <v>227</v>
      </c>
      <c r="IWW270" s="75">
        <v>3253</v>
      </c>
      <c r="IWX270" s="75" t="s">
        <v>227</v>
      </c>
      <c r="IWY270" s="75">
        <v>3253</v>
      </c>
      <c r="IWZ270" s="75" t="s">
        <v>227</v>
      </c>
      <c r="IXA270" s="75">
        <v>3253</v>
      </c>
      <c r="IXB270" s="75" t="s">
        <v>227</v>
      </c>
      <c r="IXC270" s="75">
        <v>3253</v>
      </c>
      <c r="IXD270" s="75" t="s">
        <v>227</v>
      </c>
      <c r="IXE270" s="75">
        <v>3253</v>
      </c>
      <c r="IXF270" s="75" t="s">
        <v>227</v>
      </c>
      <c r="IXG270" s="75">
        <v>3253</v>
      </c>
      <c r="IXH270" s="75" t="s">
        <v>227</v>
      </c>
      <c r="IXI270" s="75">
        <v>3253</v>
      </c>
      <c r="IXJ270" s="75" t="s">
        <v>227</v>
      </c>
      <c r="IXK270" s="75">
        <v>3253</v>
      </c>
      <c r="IXL270" s="75" t="s">
        <v>227</v>
      </c>
      <c r="IXM270" s="75">
        <v>3253</v>
      </c>
      <c r="IXN270" s="75" t="s">
        <v>227</v>
      </c>
      <c r="IXO270" s="75">
        <v>3253</v>
      </c>
      <c r="IXP270" s="75" t="s">
        <v>227</v>
      </c>
      <c r="IXQ270" s="75">
        <v>3253</v>
      </c>
      <c r="IXR270" s="75" t="s">
        <v>227</v>
      </c>
      <c r="IXS270" s="75">
        <v>3253</v>
      </c>
      <c r="IXT270" s="75" t="s">
        <v>227</v>
      </c>
      <c r="IXU270" s="75">
        <v>3253</v>
      </c>
      <c r="IXV270" s="75" t="s">
        <v>227</v>
      </c>
      <c r="IXW270" s="75">
        <v>3253</v>
      </c>
      <c r="IXX270" s="75" t="s">
        <v>227</v>
      </c>
      <c r="IXY270" s="75">
        <v>3253</v>
      </c>
      <c r="IXZ270" s="75" t="s">
        <v>227</v>
      </c>
      <c r="IYA270" s="75">
        <v>3253</v>
      </c>
      <c r="IYB270" s="75" t="s">
        <v>227</v>
      </c>
      <c r="IYC270" s="75">
        <v>3253</v>
      </c>
      <c r="IYD270" s="75" t="s">
        <v>227</v>
      </c>
      <c r="IYE270" s="75">
        <v>3253</v>
      </c>
      <c r="IYF270" s="75" t="s">
        <v>227</v>
      </c>
      <c r="IYG270" s="75">
        <v>3253</v>
      </c>
      <c r="IYH270" s="75" t="s">
        <v>227</v>
      </c>
      <c r="IYI270" s="75">
        <v>3253</v>
      </c>
      <c r="IYJ270" s="75" t="s">
        <v>227</v>
      </c>
      <c r="IYK270" s="75">
        <v>3253</v>
      </c>
      <c r="IYL270" s="75" t="s">
        <v>227</v>
      </c>
      <c r="IYM270" s="75">
        <v>3253</v>
      </c>
      <c r="IYN270" s="75" t="s">
        <v>227</v>
      </c>
      <c r="IYO270" s="75">
        <v>3253</v>
      </c>
      <c r="IYP270" s="75" t="s">
        <v>227</v>
      </c>
      <c r="IYQ270" s="75">
        <v>3253</v>
      </c>
      <c r="IYR270" s="75" t="s">
        <v>227</v>
      </c>
      <c r="IYS270" s="75">
        <v>3253</v>
      </c>
      <c r="IYT270" s="75" t="s">
        <v>227</v>
      </c>
      <c r="IYU270" s="75">
        <v>3253</v>
      </c>
      <c r="IYV270" s="75" t="s">
        <v>227</v>
      </c>
      <c r="IYW270" s="75">
        <v>3253</v>
      </c>
      <c r="IYX270" s="75" t="s">
        <v>227</v>
      </c>
      <c r="IYY270" s="75">
        <v>3253</v>
      </c>
      <c r="IYZ270" s="75" t="s">
        <v>227</v>
      </c>
      <c r="IZA270" s="75">
        <v>3253</v>
      </c>
      <c r="IZB270" s="75" t="s">
        <v>227</v>
      </c>
      <c r="IZC270" s="75">
        <v>3253</v>
      </c>
      <c r="IZD270" s="75" t="s">
        <v>227</v>
      </c>
      <c r="IZE270" s="75">
        <v>3253</v>
      </c>
      <c r="IZF270" s="75" t="s">
        <v>227</v>
      </c>
      <c r="IZG270" s="75">
        <v>3253</v>
      </c>
      <c r="IZH270" s="75" t="s">
        <v>227</v>
      </c>
      <c r="IZI270" s="75">
        <v>3253</v>
      </c>
      <c r="IZJ270" s="75" t="s">
        <v>227</v>
      </c>
      <c r="IZK270" s="75">
        <v>3253</v>
      </c>
      <c r="IZL270" s="75" t="s">
        <v>227</v>
      </c>
      <c r="IZM270" s="75">
        <v>3253</v>
      </c>
      <c r="IZN270" s="75" t="s">
        <v>227</v>
      </c>
      <c r="IZO270" s="75">
        <v>3253</v>
      </c>
      <c r="IZP270" s="75" t="s">
        <v>227</v>
      </c>
      <c r="IZQ270" s="75">
        <v>3253</v>
      </c>
      <c r="IZR270" s="75" t="s">
        <v>227</v>
      </c>
      <c r="IZS270" s="75">
        <v>3253</v>
      </c>
      <c r="IZT270" s="75" t="s">
        <v>227</v>
      </c>
      <c r="IZU270" s="75">
        <v>3253</v>
      </c>
      <c r="IZV270" s="75" t="s">
        <v>227</v>
      </c>
      <c r="IZW270" s="75">
        <v>3253</v>
      </c>
      <c r="IZX270" s="75" t="s">
        <v>227</v>
      </c>
      <c r="IZY270" s="75">
        <v>3253</v>
      </c>
      <c r="IZZ270" s="75" t="s">
        <v>227</v>
      </c>
      <c r="JAA270" s="75">
        <v>3253</v>
      </c>
      <c r="JAB270" s="75" t="s">
        <v>227</v>
      </c>
      <c r="JAC270" s="75">
        <v>3253</v>
      </c>
      <c r="JAD270" s="75" t="s">
        <v>227</v>
      </c>
      <c r="JAE270" s="75">
        <v>3253</v>
      </c>
      <c r="JAF270" s="75" t="s">
        <v>227</v>
      </c>
      <c r="JAG270" s="75">
        <v>3253</v>
      </c>
      <c r="JAH270" s="75" t="s">
        <v>227</v>
      </c>
      <c r="JAI270" s="75">
        <v>3253</v>
      </c>
      <c r="JAJ270" s="75" t="s">
        <v>227</v>
      </c>
      <c r="JAK270" s="75">
        <v>3253</v>
      </c>
      <c r="JAL270" s="75" t="s">
        <v>227</v>
      </c>
      <c r="JAM270" s="75">
        <v>3253</v>
      </c>
      <c r="JAN270" s="75" t="s">
        <v>227</v>
      </c>
      <c r="JAO270" s="75">
        <v>3253</v>
      </c>
      <c r="JAP270" s="75" t="s">
        <v>227</v>
      </c>
      <c r="JAQ270" s="75">
        <v>3253</v>
      </c>
      <c r="JAR270" s="75" t="s">
        <v>227</v>
      </c>
      <c r="JAS270" s="75">
        <v>3253</v>
      </c>
      <c r="JAT270" s="75" t="s">
        <v>227</v>
      </c>
      <c r="JAU270" s="75">
        <v>3253</v>
      </c>
      <c r="JAV270" s="75" t="s">
        <v>227</v>
      </c>
      <c r="JAW270" s="75">
        <v>3253</v>
      </c>
      <c r="JAX270" s="75" t="s">
        <v>227</v>
      </c>
      <c r="JAY270" s="75">
        <v>3253</v>
      </c>
      <c r="JAZ270" s="75" t="s">
        <v>227</v>
      </c>
      <c r="JBA270" s="75">
        <v>3253</v>
      </c>
      <c r="JBB270" s="75" t="s">
        <v>227</v>
      </c>
      <c r="JBC270" s="75">
        <v>3253</v>
      </c>
      <c r="JBD270" s="75" t="s">
        <v>227</v>
      </c>
      <c r="JBE270" s="75">
        <v>3253</v>
      </c>
      <c r="JBF270" s="75" t="s">
        <v>227</v>
      </c>
      <c r="JBG270" s="75">
        <v>3253</v>
      </c>
      <c r="JBH270" s="75" t="s">
        <v>227</v>
      </c>
      <c r="JBI270" s="75">
        <v>3253</v>
      </c>
      <c r="JBJ270" s="75" t="s">
        <v>227</v>
      </c>
      <c r="JBK270" s="75">
        <v>3253</v>
      </c>
      <c r="JBL270" s="75" t="s">
        <v>227</v>
      </c>
      <c r="JBM270" s="75">
        <v>3253</v>
      </c>
      <c r="JBN270" s="75" t="s">
        <v>227</v>
      </c>
      <c r="JBO270" s="75">
        <v>3253</v>
      </c>
      <c r="JBP270" s="75" t="s">
        <v>227</v>
      </c>
      <c r="JBQ270" s="75">
        <v>3253</v>
      </c>
      <c r="JBR270" s="75" t="s">
        <v>227</v>
      </c>
      <c r="JBS270" s="75">
        <v>3253</v>
      </c>
      <c r="JBT270" s="75" t="s">
        <v>227</v>
      </c>
      <c r="JBU270" s="75">
        <v>3253</v>
      </c>
      <c r="JBV270" s="75" t="s">
        <v>227</v>
      </c>
      <c r="JBW270" s="75">
        <v>3253</v>
      </c>
      <c r="JBX270" s="75" t="s">
        <v>227</v>
      </c>
      <c r="JBY270" s="75">
        <v>3253</v>
      </c>
      <c r="JBZ270" s="75" t="s">
        <v>227</v>
      </c>
      <c r="JCA270" s="75">
        <v>3253</v>
      </c>
      <c r="JCB270" s="75" t="s">
        <v>227</v>
      </c>
      <c r="JCC270" s="75">
        <v>3253</v>
      </c>
      <c r="JCD270" s="75" t="s">
        <v>227</v>
      </c>
      <c r="JCE270" s="75">
        <v>3253</v>
      </c>
      <c r="JCF270" s="75" t="s">
        <v>227</v>
      </c>
      <c r="JCG270" s="75">
        <v>3253</v>
      </c>
      <c r="JCH270" s="75" t="s">
        <v>227</v>
      </c>
      <c r="JCI270" s="75">
        <v>3253</v>
      </c>
      <c r="JCJ270" s="75" t="s">
        <v>227</v>
      </c>
      <c r="JCK270" s="75">
        <v>3253</v>
      </c>
      <c r="JCL270" s="75" t="s">
        <v>227</v>
      </c>
      <c r="JCM270" s="75">
        <v>3253</v>
      </c>
      <c r="JCN270" s="75" t="s">
        <v>227</v>
      </c>
      <c r="JCO270" s="75">
        <v>3253</v>
      </c>
      <c r="JCP270" s="75" t="s">
        <v>227</v>
      </c>
      <c r="JCQ270" s="75">
        <v>3253</v>
      </c>
      <c r="JCR270" s="75" t="s">
        <v>227</v>
      </c>
      <c r="JCS270" s="75">
        <v>3253</v>
      </c>
      <c r="JCT270" s="75" t="s">
        <v>227</v>
      </c>
      <c r="JCU270" s="75">
        <v>3253</v>
      </c>
      <c r="JCV270" s="75" t="s">
        <v>227</v>
      </c>
      <c r="JCW270" s="75">
        <v>3253</v>
      </c>
      <c r="JCX270" s="75" t="s">
        <v>227</v>
      </c>
      <c r="JCY270" s="75">
        <v>3253</v>
      </c>
      <c r="JCZ270" s="75" t="s">
        <v>227</v>
      </c>
      <c r="JDA270" s="75">
        <v>3253</v>
      </c>
      <c r="JDB270" s="75" t="s">
        <v>227</v>
      </c>
      <c r="JDC270" s="75">
        <v>3253</v>
      </c>
      <c r="JDD270" s="75" t="s">
        <v>227</v>
      </c>
      <c r="JDE270" s="75">
        <v>3253</v>
      </c>
      <c r="JDF270" s="75" t="s">
        <v>227</v>
      </c>
      <c r="JDG270" s="75">
        <v>3253</v>
      </c>
      <c r="JDH270" s="75" t="s">
        <v>227</v>
      </c>
      <c r="JDI270" s="75">
        <v>3253</v>
      </c>
      <c r="JDJ270" s="75" t="s">
        <v>227</v>
      </c>
      <c r="JDK270" s="75">
        <v>3253</v>
      </c>
      <c r="JDL270" s="75" t="s">
        <v>227</v>
      </c>
      <c r="JDM270" s="75">
        <v>3253</v>
      </c>
      <c r="JDN270" s="75" t="s">
        <v>227</v>
      </c>
      <c r="JDO270" s="75">
        <v>3253</v>
      </c>
      <c r="JDP270" s="75" t="s">
        <v>227</v>
      </c>
      <c r="JDQ270" s="75">
        <v>3253</v>
      </c>
      <c r="JDR270" s="75" t="s">
        <v>227</v>
      </c>
      <c r="JDS270" s="75">
        <v>3253</v>
      </c>
      <c r="JDT270" s="75" t="s">
        <v>227</v>
      </c>
      <c r="JDU270" s="75">
        <v>3253</v>
      </c>
      <c r="JDV270" s="75" t="s">
        <v>227</v>
      </c>
      <c r="JDW270" s="75">
        <v>3253</v>
      </c>
      <c r="JDX270" s="75" t="s">
        <v>227</v>
      </c>
      <c r="JDY270" s="75">
        <v>3253</v>
      </c>
      <c r="JDZ270" s="75" t="s">
        <v>227</v>
      </c>
      <c r="JEA270" s="75">
        <v>3253</v>
      </c>
      <c r="JEB270" s="75" t="s">
        <v>227</v>
      </c>
      <c r="JEC270" s="75">
        <v>3253</v>
      </c>
      <c r="JED270" s="75" t="s">
        <v>227</v>
      </c>
      <c r="JEE270" s="75">
        <v>3253</v>
      </c>
      <c r="JEF270" s="75" t="s">
        <v>227</v>
      </c>
      <c r="JEG270" s="75">
        <v>3253</v>
      </c>
      <c r="JEH270" s="75" t="s">
        <v>227</v>
      </c>
      <c r="JEI270" s="75">
        <v>3253</v>
      </c>
      <c r="JEJ270" s="75" t="s">
        <v>227</v>
      </c>
      <c r="JEK270" s="75">
        <v>3253</v>
      </c>
      <c r="JEL270" s="75" t="s">
        <v>227</v>
      </c>
      <c r="JEM270" s="75">
        <v>3253</v>
      </c>
      <c r="JEN270" s="75" t="s">
        <v>227</v>
      </c>
      <c r="JEO270" s="75">
        <v>3253</v>
      </c>
      <c r="JEP270" s="75" t="s">
        <v>227</v>
      </c>
      <c r="JEQ270" s="75">
        <v>3253</v>
      </c>
      <c r="JER270" s="75" t="s">
        <v>227</v>
      </c>
      <c r="JES270" s="75">
        <v>3253</v>
      </c>
      <c r="JET270" s="75" t="s">
        <v>227</v>
      </c>
      <c r="JEU270" s="75">
        <v>3253</v>
      </c>
      <c r="JEV270" s="75" t="s">
        <v>227</v>
      </c>
      <c r="JEW270" s="75">
        <v>3253</v>
      </c>
      <c r="JEX270" s="75" t="s">
        <v>227</v>
      </c>
      <c r="JEY270" s="75">
        <v>3253</v>
      </c>
      <c r="JEZ270" s="75" t="s">
        <v>227</v>
      </c>
      <c r="JFA270" s="75">
        <v>3253</v>
      </c>
      <c r="JFB270" s="75" t="s">
        <v>227</v>
      </c>
      <c r="JFC270" s="75">
        <v>3253</v>
      </c>
      <c r="JFD270" s="75" t="s">
        <v>227</v>
      </c>
      <c r="JFE270" s="75">
        <v>3253</v>
      </c>
      <c r="JFF270" s="75" t="s">
        <v>227</v>
      </c>
      <c r="JFG270" s="75">
        <v>3253</v>
      </c>
      <c r="JFH270" s="75" t="s">
        <v>227</v>
      </c>
      <c r="JFI270" s="75">
        <v>3253</v>
      </c>
      <c r="JFJ270" s="75" t="s">
        <v>227</v>
      </c>
      <c r="JFK270" s="75">
        <v>3253</v>
      </c>
      <c r="JFL270" s="75" t="s">
        <v>227</v>
      </c>
      <c r="JFM270" s="75">
        <v>3253</v>
      </c>
      <c r="JFN270" s="75" t="s">
        <v>227</v>
      </c>
      <c r="JFO270" s="75">
        <v>3253</v>
      </c>
      <c r="JFP270" s="75" t="s">
        <v>227</v>
      </c>
      <c r="JFQ270" s="75">
        <v>3253</v>
      </c>
      <c r="JFR270" s="75" t="s">
        <v>227</v>
      </c>
      <c r="JFS270" s="75">
        <v>3253</v>
      </c>
      <c r="JFT270" s="75" t="s">
        <v>227</v>
      </c>
      <c r="JFU270" s="75">
        <v>3253</v>
      </c>
      <c r="JFV270" s="75" t="s">
        <v>227</v>
      </c>
      <c r="JFW270" s="75">
        <v>3253</v>
      </c>
      <c r="JFX270" s="75" t="s">
        <v>227</v>
      </c>
      <c r="JFY270" s="75">
        <v>3253</v>
      </c>
      <c r="JFZ270" s="75" t="s">
        <v>227</v>
      </c>
      <c r="JGA270" s="75">
        <v>3253</v>
      </c>
      <c r="JGB270" s="75" t="s">
        <v>227</v>
      </c>
      <c r="JGC270" s="75">
        <v>3253</v>
      </c>
      <c r="JGD270" s="75" t="s">
        <v>227</v>
      </c>
      <c r="JGE270" s="75">
        <v>3253</v>
      </c>
      <c r="JGF270" s="75" t="s">
        <v>227</v>
      </c>
      <c r="JGG270" s="75">
        <v>3253</v>
      </c>
      <c r="JGH270" s="75" t="s">
        <v>227</v>
      </c>
      <c r="JGI270" s="75">
        <v>3253</v>
      </c>
      <c r="JGJ270" s="75" t="s">
        <v>227</v>
      </c>
      <c r="JGK270" s="75">
        <v>3253</v>
      </c>
      <c r="JGL270" s="75" t="s">
        <v>227</v>
      </c>
      <c r="JGM270" s="75">
        <v>3253</v>
      </c>
      <c r="JGN270" s="75" t="s">
        <v>227</v>
      </c>
      <c r="JGO270" s="75">
        <v>3253</v>
      </c>
      <c r="JGP270" s="75" t="s">
        <v>227</v>
      </c>
      <c r="JGQ270" s="75">
        <v>3253</v>
      </c>
      <c r="JGR270" s="75" t="s">
        <v>227</v>
      </c>
      <c r="JGS270" s="75">
        <v>3253</v>
      </c>
      <c r="JGT270" s="75" t="s">
        <v>227</v>
      </c>
      <c r="JGU270" s="75">
        <v>3253</v>
      </c>
      <c r="JGV270" s="75" t="s">
        <v>227</v>
      </c>
      <c r="JGW270" s="75">
        <v>3253</v>
      </c>
      <c r="JGX270" s="75" t="s">
        <v>227</v>
      </c>
      <c r="JGY270" s="75">
        <v>3253</v>
      </c>
      <c r="JGZ270" s="75" t="s">
        <v>227</v>
      </c>
      <c r="JHA270" s="75">
        <v>3253</v>
      </c>
      <c r="JHB270" s="75" t="s">
        <v>227</v>
      </c>
      <c r="JHC270" s="75">
        <v>3253</v>
      </c>
      <c r="JHD270" s="75" t="s">
        <v>227</v>
      </c>
      <c r="JHE270" s="75">
        <v>3253</v>
      </c>
      <c r="JHF270" s="75" t="s">
        <v>227</v>
      </c>
      <c r="JHG270" s="75">
        <v>3253</v>
      </c>
      <c r="JHH270" s="75" t="s">
        <v>227</v>
      </c>
      <c r="JHI270" s="75">
        <v>3253</v>
      </c>
      <c r="JHJ270" s="75" t="s">
        <v>227</v>
      </c>
      <c r="JHK270" s="75">
        <v>3253</v>
      </c>
      <c r="JHL270" s="75" t="s">
        <v>227</v>
      </c>
      <c r="JHM270" s="75">
        <v>3253</v>
      </c>
      <c r="JHN270" s="75" t="s">
        <v>227</v>
      </c>
      <c r="JHO270" s="75">
        <v>3253</v>
      </c>
      <c r="JHP270" s="75" t="s">
        <v>227</v>
      </c>
      <c r="JHQ270" s="75">
        <v>3253</v>
      </c>
      <c r="JHR270" s="75" t="s">
        <v>227</v>
      </c>
      <c r="JHS270" s="75">
        <v>3253</v>
      </c>
      <c r="JHT270" s="75" t="s">
        <v>227</v>
      </c>
      <c r="JHU270" s="75">
        <v>3253</v>
      </c>
      <c r="JHV270" s="75" t="s">
        <v>227</v>
      </c>
      <c r="JHW270" s="75">
        <v>3253</v>
      </c>
      <c r="JHX270" s="75" t="s">
        <v>227</v>
      </c>
      <c r="JHY270" s="75">
        <v>3253</v>
      </c>
      <c r="JHZ270" s="75" t="s">
        <v>227</v>
      </c>
      <c r="JIA270" s="75">
        <v>3253</v>
      </c>
      <c r="JIB270" s="75" t="s">
        <v>227</v>
      </c>
      <c r="JIC270" s="75">
        <v>3253</v>
      </c>
      <c r="JID270" s="75" t="s">
        <v>227</v>
      </c>
      <c r="JIE270" s="75">
        <v>3253</v>
      </c>
      <c r="JIF270" s="75" t="s">
        <v>227</v>
      </c>
      <c r="JIG270" s="75">
        <v>3253</v>
      </c>
      <c r="JIH270" s="75" t="s">
        <v>227</v>
      </c>
      <c r="JII270" s="75">
        <v>3253</v>
      </c>
      <c r="JIJ270" s="75" t="s">
        <v>227</v>
      </c>
      <c r="JIK270" s="75">
        <v>3253</v>
      </c>
      <c r="JIL270" s="75" t="s">
        <v>227</v>
      </c>
      <c r="JIM270" s="75">
        <v>3253</v>
      </c>
      <c r="JIN270" s="75" t="s">
        <v>227</v>
      </c>
      <c r="JIO270" s="75">
        <v>3253</v>
      </c>
      <c r="JIP270" s="75" t="s">
        <v>227</v>
      </c>
      <c r="JIQ270" s="75">
        <v>3253</v>
      </c>
      <c r="JIR270" s="75" t="s">
        <v>227</v>
      </c>
      <c r="JIS270" s="75">
        <v>3253</v>
      </c>
      <c r="JIT270" s="75" t="s">
        <v>227</v>
      </c>
      <c r="JIU270" s="75">
        <v>3253</v>
      </c>
      <c r="JIV270" s="75" t="s">
        <v>227</v>
      </c>
      <c r="JIW270" s="75">
        <v>3253</v>
      </c>
      <c r="JIX270" s="75" t="s">
        <v>227</v>
      </c>
      <c r="JIY270" s="75">
        <v>3253</v>
      </c>
      <c r="JIZ270" s="75" t="s">
        <v>227</v>
      </c>
      <c r="JJA270" s="75">
        <v>3253</v>
      </c>
      <c r="JJB270" s="75" t="s">
        <v>227</v>
      </c>
      <c r="JJC270" s="75">
        <v>3253</v>
      </c>
      <c r="JJD270" s="75" t="s">
        <v>227</v>
      </c>
      <c r="JJE270" s="75">
        <v>3253</v>
      </c>
      <c r="JJF270" s="75" t="s">
        <v>227</v>
      </c>
      <c r="JJG270" s="75">
        <v>3253</v>
      </c>
      <c r="JJH270" s="75" t="s">
        <v>227</v>
      </c>
      <c r="JJI270" s="75">
        <v>3253</v>
      </c>
      <c r="JJJ270" s="75" t="s">
        <v>227</v>
      </c>
      <c r="JJK270" s="75">
        <v>3253</v>
      </c>
      <c r="JJL270" s="75" t="s">
        <v>227</v>
      </c>
      <c r="JJM270" s="75">
        <v>3253</v>
      </c>
      <c r="JJN270" s="75" t="s">
        <v>227</v>
      </c>
      <c r="JJO270" s="75">
        <v>3253</v>
      </c>
      <c r="JJP270" s="75" t="s">
        <v>227</v>
      </c>
      <c r="JJQ270" s="75">
        <v>3253</v>
      </c>
      <c r="JJR270" s="75" t="s">
        <v>227</v>
      </c>
      <c r="JJS270" s="75">
        <v>3253</v>
      </c>
      <c r="JJT270" s="75" t="s">
        <v>227</v>
      </c>
      <c r="JJU270" s="75">
        <v>3253</v>
      </c>
      <c r="JJV270" s="75" t="s">
        <v>227</v>
      </c>
      <c r="JJW270" s="75">
        <v>3253</v>
      </c>
      <c r="JJX270" s="75" t="s">
        <v>227</v>
      </c>
      <c r="JJY270" s="75">
        <v>3253</v>
      </c>
      <c r="JJZ270" s="75" t="s">
        <v>227</v>
      </c>
      <c r="JKA270" s="75">
        <v>3253</v>
      </c>
      <c r="JKB270" s="75" t="s">
        <v>227</v>
      </c>
      <c r="JKC270" s="75">
        <v>3253</v>
      </c>
      <c r="JKD270" s="75" t="s">
        <v>227</v>
      </c>
      <c r="JKE270" s="75">
        <v>3253</v>
      </c>
      <c r="JKF270" s="75" t="s">
        <v>227</v>
      </c>
      <c r="JKG270" s="75">
        <v>3253</v>
      </c>
      <c r="JKH270" s="75" t="s">
        <v>227</v>
      </c>
      <c r="JKI270" s="75">
        <v>3253</v>
      </c>
      <c r="JKJ270" s="75" t="s">
        <v>227</v>
      </c>
      <c r="JKK270" s="75">
        <v>3253</v>
      </c>
      <c r="JKL270" s="75" t="s">
        <v>227</v>
      </c>
      <c r="JKM270" s="75">
        <v>3253</v>
      </c>
      <c r="JKN270" s="75" t="s">
        <v>227</v>
      </c>
      <c r="JKO270" s="75">
        <v>3253</v>
      </c>
      <c r="JKP270" s="75" t="s">
        <v>227</v>
      </c>
      <c r="JKQ270" s="75">
        <v>3253</v>
      </c>
      <c r="JKR270" s="75" t="s">
        <v>227</v>
      </c>
      <c r="JKS270" s="75">
        <v>3253</v>
      </c>
      <c r="JKT270" s="75" t="s">
        <v>227</v>
      </c>
      <c r="JKU270" s="75">
        <v>3253</v>
      </c>
      <c r="JKV270" s="75" t="s">
        <v>227</v>
      </c>
      <c r="JKW270" s="75">
        <v>3253</v>
      </c>
      <c r="JKX270" s="75" t="s">
        <v>227</v>
      </c>
      <c r="JKY270" s="75">
        <v>3253</v>
      </c>
      <c r="JKZ270" s="75" t="s">
        <v>227</v>
      </c>
      <c r="JLA270" s="75">
        <v>3253</v>
      </c>
      <c r="JLB270" s="75" t="s">
        <v>227</v>
      </c>
      <c r="JLC270" s="75">
        <v>3253</v>
      </c>
      <c r="JLD270" s="75" t="s">
        <v>227</v>
      </c>
      <c r="JLE270" s="75">
        <v>3253</v>
      </c>
      <c r="JLF270" s="75" t="s">
        <v>227</v>
      </c>
      <c r="JLG270" s="75">
        <v>3253</v>
      </c>
      <c r="JLH270" s="75" t="s">
        <v>227</v>
      </c>
      <c r="JLI270" s="75">
        <v>3253</v>
      </c>
      <c r="JLJ270" s="75" t="s">
        <v>227</v>
      </c>
      <c r="JLK270" s="75">
        <v>3253</v>
      </c>
      <c r="JLL270" s="75" t="s">
        <v>227</v>
      </c>
      <c r="JLM270" s="75">
        <v>3253</v>
      </c>
      <c r="JLN270" s="75" t="s">
        <v>227</v>
      </c>
      <c r="JLO270" s="75">
        <v>3253</v>
      </c>
      <c r="JLP270" s="75" t="s">
        <v>227</v>
      </c>
      <c r="JLQ270" s="75">
        <v>3253</v>
      </c>
      <c r="JLR270" s="75" t="s">
        <v>227</v>
      </c>
      <c r="JLS270" s="75">
        <v>3253</v>
      </c>
      <c r="JLT270" s="75" t="s">
        <v>227</v>
      </c>
      <c r="JLU270" s="75">
        <v>3253</v>
      </c>
      <c r="JLV270" s="75" t="s">
        <v>227</v>
      </c>
      <c r="JLW270" s="75">
        <v>3253</v>
      </c>
      <c r="JLX270" s="75" t="s">
        <v>227</v>
      </c>
      <c r="JLY270" s="75">
        <v>3253</v>
      </c>
      <c r="JLZ270" s="75" t="s">
        <v>227</v>
      </c>
      <c r="JMA270" s="75">
        <v>3253</v>
      </c>
      <c r="JMB270" s="75" t="s">
        <v>227</v>
      </c>
      <c r="JMC270" s="75">
        <v>3253</v>
      </c>
      <c r="JMD270" s="75" t="s">
        <v>227</v>
      </c>
      <c r="JME270" s="75">
        <v>3253</v>
      </c>
      <c r="JMF270" s="75" t="s">
        <v>227</v>
      </c>
      <c r="JMG270" s="75">
        <v>3253</v>
      </c>
      <c r="JMH270" s="75" t="s">
        <v>227</v>
      </c>
      <c r="JMI270" s="75">
        <v>3253</v>
      </c>
      <c r="JMJ270" s="75" t="s">
        <v>227</v>
      </c>
      <c r="JMK270" s="75">
        <v>3253</v>
      </c>
      <c r="JML270" s="75" t="s">
        <v>227</v>
      </c>
      <c r="JMM270" s="75">
        <v>3253</v>
      </c>
      <c r="JMN270" s="75" t="s">
        <v>227</v>
      </c>
      <c r="JMO270" s="75">
        <v>3253</v>
      </c>
      <c r="JMP270" s="75" t="s">
        <v>227</v>
      </c>
      <c r="JMQ270" s="75">
        <v>3253</v>
      </c>
      <c r="JMR270" s="75" t="s">
        <v>227</v>
      </c>
      <c r="JMS270" s="75">
        <v>3253</v>
      </c>
      <c r="JMT270" s="75" t="s">
        <v>227</v>
      </c>
      <c r="JMU270" s="75">
        <v>3253</v>
      </c>
      <c r="JMV270" s="75" t="s">
        <v>227</v>
      </c>
      <c r="JMW270" s="75">
        <v>3253</v>
      </c>
      <c r="JMX270" s="75" t="s">
        <v>227</v>
      </c>
      <c r="JMY270" s="75">
        <v>3253</v>
      </c>
      <c r="JMZ270" s="75" t="s">
        <v>227</v>
      </c>
      <c r="JNA270" s="75">
        <v>3253</v>
      </c>
      <c r="JNB270" s="75" t="s">
        <v>227</v>
      </c>
      <c r="JNC270" s="75">
        <v>3253</v>
      </c>
      <c r="JND270" s="75" t="s">
        <v>227</v>
      </c>
      <c r="JNE270" s="75">
        <v>3253</v>
      </c>
      <c r="JNF270" s="75" t="s">
        <v>227</v>
      </c>
      <c r="JNG270" s="75">
        <v>3253</v>
      </c>
      <c r="JNH270" s="75" t="s">
        <v>227</v>
      </c>
      <c r="JNI270" s="75">
        <v>3253</v>
      </c>
      <c r="JNJ270" s="75" t="s">
        <v>227</v>
      </c>
      <c r="JNK270" s="75">
        <v>3253</v>
      </c>
      <c r="JNL270" s="75" t="s">
        <v>227</v>
      </c>
      <c r="JNM270" s="75">
        <v>3253</v>
      </c>
      <c r="JNN270" s="75" t="s">
        <v>227</v>
      </c>
      <c r="JNO270" s="75">
        <v>3253</v>
      </c>
      <c r="JNP270" s="75" t="s">
        <v>227</v>
      </c>
      <c r="JNQ270" s="75">
        <v>3253</v>
      </c>
      <c r="JNR270" s="75" t="s">
        <v>227</v>
      </c>
      <c r="JNS270" s="75">
        <v>3253</v>
      </c>
      <c r="JNT270" s="75" t="s">
        <v>227</v>
      </c>
      <c r="JNU270" s="75">
        <v>3253</v>
      </c>
      <c r="JNV270" s="75" t="s">
        <v>227</v>
      </c>
      <c r="JNW270" s="75">
        <v>3253</v>
      </c>
      <c r="JNX270" s="75" t="s">
        <v>227</v>
      </c>
      <c r="JNY270" s="75">
        <v>3253</v>
      </c>
      <c r="JNZ270" s="75" t="s">
        <v>227</v>
      </c>
      <c r="JOA270" s="75">
        <v>3253</v>
      </c>
      <c r="JOB270" s="75" t="s">
        <v>227</v>
      </c>
      <c r="JOC270" s="75">
        <v>3253</v>
      </c>
      <c r="JOD270" s="75" t="s">
        <v>227</v>
      </c>
      <c r="JOE270" s="75">
        <v>3253</v>
      </c>
      <c r="JOF270" s="75" t="s">
        <v>227</v>
      </c>
      <c r="JOG270" s="75">
        <v>3253</v>
      </c>
      <c r="JOH270" s="75" t="s">
        <v>227</v>
      </c>
      <c r="JOI270" s="75">
        <v>3253</v>
      </c>
      <c r="JOJ270" s="75" t="s">
        <v>227</v>
      </c>
      <c r="JOK270" s="75">
        <v>3253</v>
      </c>
      <c r="JOL270" s="75" t="s">
        <v>227</v>
      </c>
      <c r="JOM270" s="75">
        <v>3253</v>
      </c>
      <c r="JON270" s="75" t="s">
        <v>227</v>
      </c>
      <c r="JOO270" s="75">
        <v>3253</v>
      </c>
      <c r="JOP270" s="75" t="s">
        <v>227</v>
      </c>
      <c r="JOQ270" s="75">
        <v>3253</v>
      </c>
      <c r="JOR270" s="75" t="s">
        <v>227</v>
      </c>
      <c r="JOS270" s="75">
        <v>3253</v>
      </c>
      <c r="JOT270" s="75" t="s">
        <v>227</v>
      </c>
      <c r="JOU270" s="75">
        <v>3253</v>
      </c>
      <c r="JOV270" s="75" t="s">
        <v>227</v>
      </c>
      <c r="JOW270" s="75">
        <v>3253</v>
      </c>
      <c r="JOX270" s="75" t="s">
        <v>227</v>
      </c>
      <c r="JOY270" s="75">
        <v>3253</v>
      </c>
      <c r="JOZ270" s="75" t="s">
        <v>227</v>
      </c>
      <c r="JPA270" s="75">
        <v>3253</v>
      </c>
      <c r="JPB270" s="75" t="s">
        <v>227</v>
      </c>
      <c r="JPC270" s="75">
        <v>3253</v>
      </c>
      <c r="JPD270" s="75" t="s">
        <v>227</v>
      </c>
      <c r="JPE270" s="75">
        <v>3253</v>
      </c>
      <c r="JPF270" s="75" t="s">
        <v>227</v>
      </c>
      <c r="JPG270" s="75">
        <v>3253</v>
      </c>
      <c r="JPH270" s="75" t="s">
        <v>227</v>
      </c>
      <c r="JPI270" s="75">
        <v>3253</v>
      </c>
      <c r="JPJ270" s="75" t="s">
        <v>227</v>
      </c>
      <c r="JPK270" s="75">
        <v>3253</v>
      </c>
      <c r="JPL270" s="75" t="s">
        <v>227</v>
      </c>
      <c r="JPM270" s="75">
        <v>3253</v>
      </c>
      <c r="JPN270" s="75" t="s">
        <v>227</v>
      </c>
      <c r="JPO270" s="75">
        <v>3253</v>
      </c>
      <c r="JPP270" s="75" t="s">
        <v>227</v>
      </c>
      <c r="JPQ270" s="75">
        <v>3253</v>
      </c>
      <c r="JPR270" s="75" t="s">
        <v>227</v>
      </c>
      <c r="JPS270" s="75">
        <v>3253</v>
      </c>
      <c r="JPT270" s="75" t="s">
        <v>227</v>
      </c>
      <c r="JPU270" s="75">
        <v>3253</v>
      </c>
      <c r="JPV270" s="75" t="s">
        <v>227</v>
      </c>
      <c r="JPW270" s="75">
        <v>3253</v>
      </c>
      <c r="JPX270" s="75" t="s">
        <v>227</v>
      </c>
      <c r="JPY270" s="75">
        <v>3253</v>
      </c>
      <c r="JPZ270" s="75" t="s">
        <v>227</v>
      </c>
      <c r="JQA270" s="75">
        <v>3253</v>
      </c>
      <c r="JQB270" s="75" t="s">
        <v>227</v>
      </c>
      <c r="JQC270" s="75">
        <v>3253</v>
      </c>
      <c r="JQD270" s="75" t="s">
        <v>227</v>
      </c>
      <c r="JQE270" s="75">
        <v>3253</v>
      </c>
      <c r="JQF270" s="75" t="s">
        <v>227</v>
      </c>
      <c r="JQG270" s="75">
        <v>3253</v>
      </c>
      <c r="JQH270" s="75" t="s">
        <v>227</v>
      </c>
      <c r="JQI270" s="75">
        <v>3253</v>
      </c>
      <c r="JQJ270" s="75" t="s">
        <v>227</v>
      </c>
      <c r="JQK270" s="75">
        <v>3253</v>
      </c>
      <c r="JQL270" s="75" t="s">
        <v>227</v>
      </c>
      <c r="JQM270" s="75">
        <v>3253</v>
      </c>
      <c r="JQN270" s="75" t="s">
        <v>227</v>
      </c>
      <c r="JQO270" s="75">
        <v>3253</v>
      </c>
      <c r="JQP270" s="75" t="s">
        <v>227</v>
      </c>
      <c r="JQQ270" s="75">
        <v>3253</v>
      </c>
      <c r="JQR270" s="75" t="s">
        <v>227</v>
      </c>
      <c r="JQS270" s="75">
        <v>3253</v>
      </c>
      <c r="JQT270" s="75" t="s">
        <v>227</v>
      </c>
      <c r="JQU270" s="75">
        <v>3253</v>
      </c>
      <c r="JQV270" s="75" t="s">
        <v>227</v>
      </c>
      <c r="JQW270" s="75">
        <v>3253</v>
      </c>
      <c r="JQX270" s="75" t="s">
        <v>227</v>
      </c>
      <c r="JQY270" s="75">
        <v>3253</v>
      </c>
      <c r="JQZ270" s="75" t="s">
        <v>227</v>
      </c>
      <c r="JRA270" s="75">
        <v>3253</v>
      </c>
      <c r="JRB270" s="75" t="s">
        <v>227</v>
      </c>
      <c r="JRC270" s="75">
        <v>3253</v>
      </c>
      <c r="JRD270" s="75" t="s">
        <v>227</v>
      </c>
      <c r="JRE270" s="75">
        <v>3253</v>
      </c>
      <c r="JRF270" s="75" t="s">
        <v>227</v>
      </c>
      <c r="JRG270" s="75">
        <v>3253</v>
      </c>
      <c r="JRH270" s="75" t="s">
        <v>227</v>
      </c>
      <c r="JRI270" s="75">
        <v>3253</v>
      </c>
      <c r="JRJ270" s="75" t="s">
        <v>227</v>
      </c>
      <c r="JRK270" s="75">
        <v>3253</v>
      </c>
      <c r="JRL270" s="75" t="s">
        <v>227</v>
      </c>
      <c r="JRM270" s="75">
        <v>3253</v>
      </c>
      <c r="JRN270" s="75" t="s">
        <v>227</v>
      </c>
      <c r="JRO270" s="75">
        <v>3253</v>
      </c>
      <c r="JRP270" s="75" t="s">
        <v>227</v>
      </c>
      <c r="JRQ270" s="75">
        <v>3253</v>
      </c>
      <c r="JRR270" s="75" t="s">
        <v>227</v>
      </c>
      <c r="JRS270" s="75">
        <v>3253</v>
      </c>
      <c r="JRT270" s="75" t="s">
        <v>227</v>
      </c>
      <c r="JRU270" s="75">
        <v>3253</v>
      </c>
      <c r="JRV270" s="75" t="s">
        <v>227</v>
      </c>
      <c r="JRW270" s="75">
        <v>3253</v>
      </c>
      <c r="JRX270" s="75" t="s">
        <v>227</v>
      </c>
      <c r="JRY270" s="75">
        <v>3253</v>
      </c>
      <c r="JRZ270" s="75" t="s">
        <v>227</v>
      </c>
      <c r="JSA270" s="75">
        <v>3253</v>
      </c>
      <c r="JSB270" s="75" t="s">
        <v>227</v>
      </c>
      <c r="JSC270" s="75">
        <v>3253</v>
      </c>
      <c r="JSD270" s="75" t="s">
        <v>227</v>
      </c>
      <c r="JSE270" s="75">
        <v>3253</v>
      </c>
      <c r="JSF270" s="75" t="s">
        <v>227</v>
      </c>
      <c r="JSG270" s="75">
        <v>3253</v>
      </c>
      <c r="JSH270" s="75" t="s">
        <v>227</v>
      </c>
      <c r="JSI270" s="75">
        <v>3253</v>
      </c>
      <c r="JSJ270" s="75" t="s">
        <v>227</v>
      </c>
      <c r="JSK270" s="75">
        <v>3253</v>
      </c>
      <c r="JSL270" s="75" t="s">
        <v>227</v>
      </c>
      <c r="JSM270" s="75">
        <v>3253</v>
      </c>
      <c r="JSN270" s="75" t="s">
        <v>227</v>
      </c>
      <c r="JSO270" s="75">
        <v>3253</v>
      </c>
      <c r="JSP270" s="75" t="s">
        <v>227</v>
      </c>
      <c r="JSQ270" s="75">
        <v>3253</v>
      </c>
      <c r="JSR270" s="75" t="s">
        <v>227</v>
      </c>
      <c r="JSS270" s="75">
        <v>3253</v>
      </c>
      <c r="JST270" s="75" t="s">
        <v>227</v>
      </c>
      <c r="JSU270" s="75">
        <v>3253</v>
      </c>
      <c r="JSV270" s="75" t="s">
        <v>227</v>
      </c>
      <c r="JSW270" s="75">
        <v>3253</v>
      </c>
      <c r="JSX270" s="75" t="s">
        <v>227</v>
      </c>
      <c r="JSY270" s="75">
        <v>3253</v>
      </c>
      <c r="JSZ270" s="75" t="s">
        <v>227</v>
      </c>
      <c r="JTA270" s="75">
        <v>3253</v>
      </c>
      <c r="JTB270" s="75" t="s">
        <v>227</v>
      </c>
      <c r="JTC270" s="75">
        <v>3253</v>
      </c>
      <c r="JTD270" s="75" t="s">
        <v>227</v>
      </c>
      <c r="JTE270" s="75">
        <v>3253</v>
      </c>
      <c r="JTF270" s="75" t="s">
        <v>227</v>
      </c>
      <c r="JTG270" s="75">
        <v>3253</v>
      </c>
      <c r="JTH270" s="75" t="s">
        <v>227</v>
      </c>
      <c r="JTI270" s="75">
        <v>3253</v>
      </c>
      <c r="JTJ270" s="75" t="s">
        <v>227</v>
      </c>
      <c r="JTK270" s="75">
        <v>3253</v>
      </c>
      <c r="JTL270" s="75" t="s">
        <v>227</v>
      </c>
      <c r="JTM270" s="75">
        <v>3253</v>
      </c>
      <c r="JTN270" s="75" t="s">
        <v>227</v>
      </c>
      <c r="JTO270" s="75">
        <v>3253</v>
      </c>
      <c r="JTP270" s="75" t="s">
        <v>227</v>
      </c>
      <c r="JTQ270" s="75">
        <v>3253</v>
      </c>
      <c r="JTR270" s="75" t="s">
        <v>227</v>
      </c>
      <c r="JTS270" s="75">
        <v>3253</v>
      </c>
      <c r="JTT270" s="75" t="s">
        <v>227</v>
      </c>
      <c r="JTU270" s="75">
        <v>3253</v>
      </c>
      <c r="JTV270" s="75" t="s">
        <v>227</v>
      </c>
      <c r="JTW270" s="75">
        <v>3253</v>
      </c>
      <c r="JTX270" s="75" t="s">
        <v>227</v>
      </c>
      <c r="JTY270" s="75">
        <v>3253</v>
      </c>
      <c r="JTZ270" s="75" t="s">
        <v>227</v>
      </c>
      <c r="JUA270" s="75">
        <v>3253</v>
      </c>
      <c r="JUB270" s="75" t="s">
        <v>227</v>
      </c>
      <c r="JUC270" s="75">
        <v>3253</v>
      </c>
      <c r="JUD270" s="75" t="s">
        <v>227</v>
      </c>
      <c r="JUE270" s="75">
        <v>3253</v>
      </c>
      <c r="JUF270" s="75" t="s">
        <v>227</v>
      </c>
      <c r="JUG270" s="75">
        <v>3253</v>
      </c>
      <c r="JUH270" s="75" t="s">
        <v>227</v>
      </c>
      <c r="JUI270" s="75">
        <v>3253</v>
      </c>
      <c r="JUJ270" s="75" t="s">
        <v>227</v>
      </c>
      <c r="JUK270" s="75">
        <v>3253</v>
      </c>
      <c r="JUL270" s="75" t="s">
        <v>227</v>
      </c>
      <c r="JUM270" s="75">
        <v>3253</v>
      </c>
      <c r="JUN270" s="75" t="s">
        <v>227</v>
      </c>
      <c r="JUO270" s="75">
        <v>3253</v>
      </c>
      <c r="JUP270" s="75" t="s">
        <v>227</v>
      </c>
      <c r="JUQ270" s="75">
        <v>3253</v>
      </c>
      <c r="JUR270" s="75" t="s">
        <v>227</v>
      </c>
      <c r="JUS270" s="75">
        <v>3253</v>
      </c>
      <c r="JUT270" s="75" t="s">
        <v>227</v>
      </c>
      <c r="JUU270" s="75">
        <v>3253</v>
      </c>
      <c r="JUV270" s="75" t="s">
        <v>227</v>
      </c>
      <c r="JUW270" s="75">
        <v>3253</v>
      </c>
      <c r="JUX270" s="75" t="s">
        <v>227</v>
      </c>
      <c r="JUY270" s="75">
        <v>3253</v>
      </c>
      <c r="JUZ270" s="75" t="s">
        <v>227</v>
      </c>
      <c r="JVA270" s="75">
        <v>3253</v>
      </c>
      <c r="JVB270" s="75" t="s">
        <v>227</v>
      </c>
      <c r="JVC270" s="75">
        <v>3253</v>
      </c>
      <c r="JVD270" s="75" t="s">
        <v>227</v>
      </c>
      <c r="JVE270" s="75">
        <v>3253</v>
      </c>
      <c r="JVF270" s="75" t="s">
        <v>227</v>
      </c>
      <c r="JVG270" s="75">
        <v>3253</v>
      </c>
      <c r="JVH270" s="75" t="s">
        <v>227</v>
      </c>
      <c r="JVI270" s="75">
        <v>3253</v>
      </c>
      <c r="JVJ270" s="75" t="s">
        <v>227</v>
      </c>
      <c r="JVK270" s="75">
        <v>3253</v>
      </c>
      <c r="JVL270" s="75" t="s">
        <v>227</v>
      </c>
      <c r="JVM270" s="75">
        <v>3253</v>
      </c>
      <c r="JVN270" s="75" t="s">
        <v>227</v>
      </c>
      <c r="JVO270" s="75">
        <v>3253</v>
      </c>
      <c r="JVP270" s="75" t="s">
        <v>227</v>
      </c>
      <c r="JVQ270" s="75">
        <v>3253</v>
      </c>
      <c r="JVR270" s="75" t="s">
        <v>227</v>
      </c>
      <c r="JVS270" s="75">
        <v>3253</v>
      </c>
      <c r="JVT270" s="75" t="s">
        <v>227</v>
      </c>
      <c r="JVU270" s="75">
        <v>3253</v>
      </c>
      <c r="JVV270" s="75" t="s">
        <v>227</v>
      </c>
      <c r="JVW270" s="75">
        <v>3253</v>
      </c>
      <c r="JVX270" s="75" t="s">
        <v>227</v>
      </c>
      <c r="JVY270" s="75">
        <v>3253</v>
      </c>
      <c r="JVZ270" s="75" t="s">
        <v>227</v>
      </c>
      <c r="JWA270" s="75">
        <v>3253</v>
      </c>
      <c r="JWB270" s="75" t="s">
        <v>227</v>
      </c>
      <c r="JWC270" s="75">
        <v>3253</v>
      </c>
      <c r="JWD270" s="75" t="s">
        <v>227</v>
      </c>
      <c r="JWE270" s="75">
        <v>3253</v>
      </c>
      <c r="JWF270" s="75" t="s">
        <v>227</v>
      </c>
      <c r="JWG270" s="75">
        <v>3253</v>
      </c>
      <c r="JWH270" s="75" t="s">
        <v>227</v>
      </c>
      <c r="JWI270" s="75">
        <v>3253</v>
      </c>
      <c r="JWJ270" s="75" t="s">
        <v>227</v>
      </c>
      <c r="JWK270" s="75">
        <v>3253</v>
      </c>
      <c r="JWL270" s="75" t="s">
        <v>227</v>
      </c>
      <c r="JWM270" s="75">
        <v>3253</v>
      </c>
      <c r="JWN270" s="75" t="s">
        <v>227</v>
      </c>
      <c r="JWO270" s="75">
        <v>3253</v>
      </c>
      <c r="JWP270" s="75" t="s">
        <v>227</v>
      </c>
      <c r="JWQ270" s="75">
        <v>3253</v>
      </c>
      <c r="JWR270" s="75" t="s">
        <v>227</v>
      </c>
      <c r="JWS270" s="75">
        <v>3253</v>
      </c>
      <c r="JWT270" s="75" t="s">
        <v>227</v>
      </c>
      <c r="JWU270" s="75">
        <v>3253</v>
      </c>
      <c r="JWV270" s="75" t="s">
        <v>227</v>
      </c>
      <c r="JWW270" s="75">
        <v>3253</v>
      </c>
      <c r="JWX270" s="75" t="s">
        <v>227</v>
      </c>
      <c r="JWY270" s="75">
        <v>3253</v>
      </c>
      <c r="JWZ270" s="75" t="s">
        <v>227</v>
      </c>
      <c r="JXA270" s="75">
        <v>3253</v>
      </c>
      <c r="JXB270" s="75" t="s">
        <v>227</v>
      </c>
      <c r="JXC270" s="75">
        <v>3253</v>
      </c>
      <c r="JXD270" s="75" t="s">
        <v>227</v>
      </c>
      <c r="JXE270" s="75">
        <v>3253</v>
      </c>
      <c r="JXF270" s="75" t="s">
        <v>227</v>
      </c>
      <c r="JXG270" s="75">
        <v>3253</v>
      </c>
      <c r="JXH270" s="75" t="s">
        <v>227</v>
      </c>
      <c r="JXI270" s="75">
        <v>3253</v>
      </c>
      <c r="JXJ270" s="75" t="s">
        <v>227</v>
      </c>
      <c r="JXK270" s="75">
        <v>3253</v>
      </c>
      <c r="JXL270" s="75" t="s">
        <v>227</v>
      </c>
      <c r="JXM270" s="75">
        <v>3253</v>
      </c>
      <c r="JXN270" s="75" t="s">
        <v>227</v>
      </c>
      <c r="JXO270" s="75">
        <v>3253</v>
      </c>
      <c r="JXP270" s="75" t="s">
        <v>227</v>
      </c>
      <c r="JXQ270" s="75">
        <v>3253</v>
      </c>
      <c r="JXR270" s="75" t="s">
        <v>227</v>
      </c>
      <c r="JXS270" s="75">
        <v>3253</v>
      </c>
      <c r="JXT270" s="75" t="s">
        <v>227</v>
      </c>
      <c r="JXU270" s="75">
        <v>3253</v>
      </c>
      <c r="JXV270" s="75" t="s">
        <v>227</v>
      </c>
      <c r="JXW270" s="75">
        <v>3253</v>
      </c>
      <c r="JXX270" s="75" t="s">
        <v>227</v>
      </c>
      <c r="JXY270" s="75">
        <v>3253</v>
      </c>
      <c r="JXZ270" s="75" t="s">
        <v>227</v>
      </c>
      <c r="JYA270" s="75">
        <v>3253</v>
      </c>
      <c r="JYB270" s="75" t="s">
        <v>227</v>
      </c>
      <c r="JYC270" s="75">
        <v>3253</v>
      </c>
      <c r="JYD270" s="75" t="s">
        <v>227</v>
      </c>
      <c r="JYE270" s="75">
        <v>3253</v>
      </c>
      <c r="JYF270" s="75" t="s">
        <v>227</v>
      </c>
      <c r="JYG270" s="75">
        <v>3253</v>
      </c>
      <c r="JYH270" s="75" t="s">
        <v>227</v>
      </c>
      <c r="JYI270" s="75">
        <v>3253</v>
      </c>
      <c r="JYJ270" s="75" t="s">
        <v>227</v>
      </c>
      <c r="JYK270" s="75">
        <v>3253</v>
      </c>
      <c r="JYL270" s="75" t="s">
        <v>227</v>
      </c>
      <c r="JYM270" s="75">
        <v>3253</v>
      </c>
      <c r="JYN270" s="75" t="s">
        <v>227</v>
      </c>
      <c r="JYO270" s="75">
        <v>3253</v>
      </c>
      <c r="JYP270" s="75" t="s">
        <v>227</v>
      </c>
      <c r="JYQ270" s="75">
        <v>3253</v>
      </c>
      <c r="JYR270" s="75" t="s">
        <v>227</v>
      </c>
      <c r="JYS270" s="75">
        <v>3253</v>
      </c>
      <c r="JYT270" s="75" t="s">
        <v>227</v>
      </c>
      <c r="JYU270" s="75">
        <v>3253</v>
      </c>
      <c r="JYV270" s="75" t="s">
        <v>227</v>
      </c>
      <c r="JYW270" s="75">
        <v>3253</v>
      </c>
      <c r="JYX270" s="75" t="s">
        <v>227</v>
      </c>
      <c r="JYY270" s="75">
        <v>3253</v>
      </c>
      <c r="JYZ270" s="75" t="s">
        <v>227</v>
      </c>
      <c r="JZA270" s="75">
        <v>3253</v>
      </c>
      <c r="JZB270" s="75" t="s">
        <v>227</v>
      </c>
      <c r="JZC270" s="75">
        <v>3253</v>
      </c>
      <c r="JZD270" s="75" t="s">
        <v>227</v>
      </c>
      <c r="JZE270" s="75">
        <v>3253</v>
      </c>
      <c r="JZF270" s="75" t="s">
        <v>227</v>
      </c>
      <c r="JZG270" s="75">
        <v>3253</v>
      </c>
      <c r="JZH270" s="75" t="s">
        <v>227</v>
      </c>
      <c r="JZI270" s="75">
        <v>3253</v>
      </c>
      <c r="JZJ270" s="75" t="s">
        <v>227</v>
      </c>
      <c r="JZK270" s="75">
        <v>3253</v>
      </c>
      <c r="JZL270" s="75" t="s">
        <v>227</v>
      </c>
      <c r="JZM270" s="75">
        <v>3253</v>
      </c>
      <c r="JZN270" s="75" t="s">
        <v>227</v>
      </c>
      <c r="JZO270" s="75">
        <v>3253</v>
      </c>
      <c r="JZP270" s="75" t="s">
        <v>227</v>
      </c>
      <c r="JZQ270" s="75">
        <v>3253</v>
      </c>
      <c r="JZR270" s="75" t="s">
        <v>227</v>
      </c>
      <c r="JZS270" s="75">
        <v>3253</v>
      </c>
      <c r="JZT270" s="75" t="s">
        <v>227</v>
      </c>
      <c r="JZU270" s="75">
        <v>3253</v>
      </c>
      <c r="JZV270" s="75" t="s">
        <v>227</v>
      </c>
      <c r="JZW270" s="75">
        <v>3253</v>
      </c>
      <c r="JZX270" s="75" t="s">
        <v>227</v>
      </c>
      <c r="JZY270" s="75">
        <v>3253</v>
      </c>
      <c r="JZZ270" s="75" t="s">
        <v>227</v>
      </c>
      <c r="KAA270" s="75">
        <v>3253</v>
      </c>
      <c r="KAB270" s="75" t="s">
        <v>227</v>
      </c>
      <c r="KAC270" s="75">
        <v>3253</v>
      </c>
      <c r="KAD270" s="75" t="s">
        <v>227</v>
      </c>
      <c r="KAE270" s="75">
        <v>3253</v>
      </c>
      <c r="KAF270" s="75" t="s">
        <v>227</v>
      </c>
      <c r="KAG270" s="75">
        <v>3253</v>
      </c>
      <c r="KAH270" s="75" t="s">
        <v>227</v>
      </c>
      <c r="KAI270" s="75">
        <v>3253</v>
      </c>
      <c r="KAJ270" s="75" t="s">
        <v>227</v>
      </c>
      <c r="KAK270" s="75">
        <v>3253</v>
      </c>
      <c r="KAL270" s="75" t="s">
        <v>227</v>
      </c>
      <c r="KAM270" s="75">
        <v>3253</v>
      </c>
      <c r="KAN270" s="75" t="s">
        <v>227</v>
      </c>
      <c r="KAO270" s="75">
        <v>3253</v>
      </c>
      <c r="KAP270" s="75" t="s">
        <v>227</v>
      </c>
      <c r="KAQ270" s="75">
        <v>3253</v>
      </c>
      <c r="KAR270" s="75" t="s">
        <v>227</v>
      </c>
      <c r="KAS270" s="75">
        <v>3253</v>
      </c>
      <c r="KAT270" s="75" t="s">
        <v>227</v>
      </c>
      <c r="KAU270" s="75">
        <v>3253</v>
      </c>
      <c r="KAV270" s="75" t="s">
        <v>227</v>
      </c>
      <c r="KAW270" s="75">
        <v>3253</v>
      </c>
      <c r="KAX270" s="75" t="s">
        <v>227</v>
      </c>
      <c r="KAY270" s="75">
        <v>3253</v>
      </c>
      <c r="KAZ270" s="75" t="s">
        <v>227</v>
      </c>
      <c r="KBA270" s="75">
        <v>3253</v>
      </c>
      <c r="KBB270" s="75" t="s">
        <v>227</v>
      </c>
      <c r="KBC270" s="75">
        <v>3253</v>
      </c>
      <c r="KBD270" s="75" t="s">
        <v>227</v>
      </c>
      <c r="KBE270" s="75">
        <v>3253</v>
      </c>
      <c r="KBF270" s="75" t="s">
        <v>227</v>
      </c>
      <c r="KBG270" s="75">
        <v>3253</v>
      </c>
      <c r="KBH270" s="75" t="s">
        <v>227</v>
      </c>
      <c r="KBI270" s="75">
        <v>3253</v>
      </c>
      <c r="KBJ270" s="75" t="s">
        <v>227</v>
      </c>
      <c r="KBK270" s="75">
        <v>3253</v>
      </c>
      <c r="KBL270" s="75" t="s">
        <v>227</v>
      </c>
      <c r="KBM270" s="75">
        <v>3253</v>
      </c>
      <c r="KBN270" s="75" t="s">
        <v>227</v>
      </c>
      <c r="KBO270" s="75">
        <v>3253</v>
      </c>
      <c r="KBP270" s="75" t="s">
        <v>227</v>
      </c>
      <c r="KBQ270" s="75">
        <v>3253</v>
      </c>
      <c r="KBR270" s="75" t="s">
        <v>227</v>
      </c>
      <c r="KBS270" s="75">
        <v>3253</v>
      </c>
      <c r="KBT270" s="75" t="s">
        <v>227</v>
      </c>
      <c r="KBU270" s="75">
        <v>3253</v>
      </c>
      <c r="KBV270" s="75" t="s">
        <v>227</v>
      </c>
      <c r="KBW270" s="75">
        <v>3253</v>
      </c>
      <c r="KBX270" s="75" t="s">
        <v>227</v>
      </c>
      <c r="KBY270" s="75">
        <v>3253</v>
      </c>
      <c r="KBZ270" s="75" t="s">
        <v>227</v>
      </c>
      <c r="KCA270" s="75">
        <v>3253</v>
      </c>
      <c r="KCB270" s="75" t="s">
        <v>227</v>
      </c>
      <c r="KCC270" s="75">
        <v>3253</v>
      </c>
      <c r="KCD270" s="75" t="s">
        <v>227</v>
      </c>
      <c r="KCE270" s="75">
        <v>3253</v>
      </c>
      <c r="KCF270" s="75" t="s">
        <v>227</v>
      </c>
      <c r="KCG270" s="75">
        <v>3253</v>
      </c>
      <c r="KCH270" s="75" t="s">
        <v>227</v>
      </c>
      <c r="KCI270" s="75">
        <v>3253</v>
      </c>
      <c r="KCJ270" s="75" t="s">
        <v>227</v>
      </c>
      <c r="KCK270" s="75">
        <v>3253</v>
      </c>
      <c r="KCL270" s="75" t="s">
        <v>227</v>
      </c>
      <c r="KCM270" s="75">
        <v>3253</v>
      </c>
      <c r="KCN270" s="75" t="s">
        <v>227</v>
      </c>
      <c r="KCO270" s="75">
        <v>3253</v>
      </c>
      <c r="KCP270" s="75" t="s">
        <v>227</v>
      </c>
      <c r="KCQ270" s="75">
        <v>3253</v>
      </c>
      <c r="KCR270" s="75" t="s">
        <v>227</v>
      </c>
      <c r="KCS270" s="75">
        <v>3253</v>
      </c>
      <c r="KCT270" s="75" t="s">
        <v>227</v>
      </c>
      <c r="KCU270" s="75">
        <v>3253</v>
      </c>
      <c r="KCV270" s="75" t="s">
        <v>227</v>
      </c>
      <c r="KCW270" s="75">
        <v>3253</v>
      </c>
      <c r="KCX270" s="75" t="s">
        <v>227</v>
      </c>
      <c r="KCY270" s="75">
        <v>3253</v>
      </c>
      <c r="KCZ270" s="75" t="s">
        <v>227</v>
      </c>
      <c r="KDA270" s="75">
        <v>3253</v>
      </c>
      <c r="KDB270" s="75" t="s">
        <v>227</v>
      </c>
      <c r="KDC270" s="75">
        <v>3253</v>
      </c>
      <c r="KDD270" s="75" t="s">
        <v>227</v>
      </c>
      <c r="KDE270" s="75">
        <v>3253</v>
      </c>
      <c r="KDF270" s="75" t="s">
        <v>227</v>
      </c>
      <c r="KDG270" s="75">
        <v>3253</v>
      </c>
      <c r="KDH270" s="75" t="s">
        <v>227</v>
      </c>
      <c r="KDI270" s="75">
        <v>3253</v>
      </c>
      <c r="KDJ270" s="75" t="s">
        <v>227</v>
      </c>
      <c r="KDK270" s="75">
        <v>3253</v>
      </c>
      <c r="KDL270" s="75" t="s">
        <v>227</v>
      </c>
      <c r="KDM270" s="75">
        <v>3253</v>
      </c>
      <c r="KDN270" s="75" t="s">
        <v>227</v>
      </c>
      <c r="KDO270" s="75">
        <v>3253</v>
      </c>
      <c r="KDP270" s="75" t="s">
        <v>227</v>
      </c>
      <c r="KDQ270" s="75">
        <v>3253</v>
      </c>
      <c r="KDR270" s="75" t="s">
        <v>227</v>
      </c>
      <c r="KDS270" s="75">
        <v>3253</v>
      </c>
      <c r="KDT270" s="75" t="s">
        <v>227</v>
      </c>
      <c r="KDU270" s="75">
        <v>3253</v>
      </c>
      <c r="KDV270" s="75" t="s">
        <v>227</v>
      </c>
      <c r="KDW270" s="75">
        <v>3253</v>
      </c>
      <c r="KDX270" s="75" t="s">
        <v>227</v>
      </c>
      <c r="KDY270" s="75">
        <v>3253</v>
      </c>
      <c r="KDZ270" s="75" t="s">
        <v>227</v>
      </c>
      <c r="KEA270" s="75">
        <v>3253</v>
      </c>
      <c r="KEB270" s="75" t="s">
        <v>227</v>
      </c>
      <c r="KEC270" s="75">
        <v>3253</v>
      </c>
      <c r="KED270" s="75" t="s">
        <v>227</v>
      </c>
      <c r="KEE270" s="75">
        <v>3253</v>
      </c>
      <c r="KEF270" s="75" t="s">
        <v>227</v>
      </c>
      <c r="KEG270" s="75">
        <v>3253</v>
      </c>
      <c r="KEH270" s="75" t="s">
        <v>227</v>
      </c>
      <c r="KEI270" s="75">
        <v>3253</v>
      </c>
      <c r="KEJ270" s="75" t="s">
        <v>227</v>
      </c>
      <c r="KEK270" s="75">
        <v>3253</v>
      </c>
      <c r="KEL270" s="75" t="s">
        <v>227</v>
      </c>
      <c r="KEM270" s="75">
        <v>3253</v>
      </c>
      <c r="KEN270" s="75" t="s">
        <v>227</v>
      </c>
      <c r="KEO270" s="75">
        <v>3253</v>
      </c>
      <c r="KEP270" s="75" t="s">
        <v>227</v>
      </c>
      <c r="KEQ270" s="75">
        <v>3253</v>
      </c>
      <c r="KER270" s="75" t="s">
        <v>227</v>
      </c>
      <c r="KES270" s="75">
        <v>3253</v>
      </c>
      <c r="KET270" s="75" t="s">
        <v>227</v>
      </c>
      <c r="KEU270" s="75">
        <v>3253</v>
      </c>
      <c r="KEV270" s="75" t="s">
        <v>227</v>
      </c>
      <c r="KEW270" s="75">
        <v>3253</v>
      </c>
      <c r="KEX270" s="75" t="s">
        <v>227</v>
      </c>
      <c r="KEY270" s="75">
        <v>3253</v>
      </c>
      <c r="KEZ270" s="75" t="s">
        <v>227</v>
      </c>
      <c r="KFA270" s="75">
        <v>3253</v>
      </c>
      <c r="KFB270" s="75" t="s">
        <v>227</v>
      </c>
      <c r="KFC270" s="75">
        <v>3253</v>
      </c>
      <c r="KFD270" s="75" t="s">
        <v>227</v>
      </c>
      <c r="KFE270" s="75">
        <v>3253</v>
      </c>
      <c r="KFF270" s="75" t="s">
        <v>227</v>
      </c>
      <c r="KFG270" s="75">
        <v>3253</v>
      </c>
      <c r="KFH270" s="75" t="s">
        <v>227</v>
      </c>
      <c r="KFI270" s="75">
        <v>3253</v>
      </c>
      <c r="KFJ270" s="75" t="s">
        <v>227</v>
      </c>
      <c r="KFK270" s="75">
        <v>3253</v>
      </c>
      <c r="KFL270" s="75" t="s">
        <v>227</v>
      </c>
      <c r="KFM270" s="75">
        <v>3253</v>
      </c>
      <c r="KFN270" s="75" t="s">
        <v>227</v>
      </c>
      <c r="KFO270" s="75">
        <v>3253</v>
      </c>
      <c r="KFP270" s="75" t="s">
        <v>227</v>
      </c>
      <c r="KFQ270" s="75">
        <v>3253</v>
      </c>
      <c r="KFR270" s="75" t="s">
        <v>227</v>
      </c>
      <c r="KFS270" s="75">
        <v>3253</v>
      </c>
      <c r="KFT270" s="75" t="s">
        <v>227</v>
      </c>
      <c r="KFU270" s="75">
        <v>3253</v>
      </c>
      <c r="KFV270" s="75" t="s">
        <v>227</v>
      </c>
      <c r="KFW270" s="75">
        <v>3253</v>
      </c>
      <c r="KFX270" s="75" t="s">
        <v>227</v>
      </c>
      <c r="KFY270" s="75">
        <v>3253</v>
      </c>
      <c r="KFZ270" s="75" t="s">
        <v>227</v>
      </c>
      <c r="KGA270" s="75">
        <v>3253</v>
      </c>
      <c r="KGB270" s="75" t="s">
        <v>227</v>
      </c>
      <c r="KGC270" s="75">
        <v>3253</v>
      </c>
      <c r="KGD270" s="75" t="s">
        <v>227</v>
      </c>
      <c r="KGE270" s="75">
        <v>3253</v>
      </c>
      <c r="KGF270" s="75" t="s">
        <v>227</v>
      </c>
      <c r="KGG270" s="75">
        <v>3253</v>
      </c>
      <c r="KGH270" s="75" t="s">
        <v>227</v>
      </c>
      <c r="KGI270" s="75">
        <v>3253</v>
      </c>
      <c r="KGJ270" s="75" t="s">
        <v>227</v>
      </c>
      <c r="KGK270" s="75">
        <v>3253</v>
      </c>
      <c r="KGL270" s="75" t="s">
        <v>227</v>
      </c>
      <c r="KGM270" s="75">
        <v>3253</v>
      </c>
      <c r="KGN270" s="75" t="s">
        <v>227</v>
      </c>
      <c r="KGO270" s="75">
        <v>3253</v>
      </c>
      <c r="KGP270" s="75" t="s">
        <v>227</v>
      </c>
      <c r="KGQ270" s="75">
        <v>3253</v>
      </c>
      <c r="KGR270" s="75" t="s">
        <v>227</v>
      </c>
      <c r="KGS270" s="75">
        <v>3253</v>
      </c>
      <c r="KGT270" s="75" t="s">
        <v>227</v>
      </c>
      <c r="KGU270" s="75">
        <v>3253</v>
      </c>
      <c r="KGV270" s="75" t="s">
        <v>227</v>
      </c>
      <c r="KGW270" s="75">
        <v>3253</v>
      </c>
      <c r="KGX270" s="75" t="s">
        <v>227</v>
      </c>
      <c r="KGY270" s="75">
        <v>3253</v>
      </c>
      <c r="KGZ270" s="75" t="s">
        <v>227</v>
      </c>
      <c r="KHA270" s="75">
        <v>3253</v>
      </c>
      <c r="KHB270" s="75" t="s">
        <v>227</v>
      </c>
      <c r="KHC270" s="75">
        <v>3253</v>
      </c>
      <c r="KHD270" s="75" t="s">
        <v>227</v>
      </c>
      <c r="KHE270" s="75">
        <v>3253</v>
      </c>
      <c r="KHF270" s="75" t="s">
        <v>227</v>
      </c>
      <c r="KHG270" s="75">
        <v>3253</v>
      </c>
      <c r="KHH270" s="75" t="s">
        <v>227</v>
      </c>
      <c r="KHI270" s="75">
        <v>3253</v>
      </c>
      <c r="KHJ270" s="75" t="s">
        <v>227</v>
      </c>
      <c r="KHK270" s="75">
        <v>3253</v>
      </c>
      <c r="KHL270" s="75" t="s">
        <v>227</v>
      </c>
      <c r="KHM270" s="75">
        <v>3253</v>
      </c>
      <c r="KHN270" s="75" t="s">
        <v>227</v>
      </c>
      <c r="KHO270" s="75">
        <v>3253</v>
      </c>
      <c r="KHP270" s="75" t="s">
        <v>227</v>
      </c>
      <c r="KHQ270" s="75">
        <v>3253</v>
      </c>
      <c r="KHR270" s="75" t="s">
        <v>227</v>
      </c>
      <c r="KHS270" s="75">
        <v>3253</v>
      </c>
      <c r="KHT270" s="75" t="s">
        <v>227</v>
      </c>
      <c r="KHU270" s="75">
        <v>3253</v>
      </c>
      <c r="KHV270" s="75" t="s">
        <v>227</v>
      </c>
      <c r="KHW270" s="75">
        <v>3253</v>
      </c>
      <c r="KHX270" s="75" t="s">
        <v>227</v>
      </c>
      <c r="KHY270" s="75">
        <v>3253</v>
      </c>
      <c r="KHZ270" s="75" t="s">
        <v>227</v>
      </c>
      <c r="KIA270" s="75">
        <v>3253</v>
      </c>
      <c r="KIB270" s="75" t="s">
        <v>227</v>
      </c>
      <c r="KIC270" s="75">
        <v>3253</v>
      </c>
      <c r="KID270" s="75" t="s">
        <v>227</v>
      </c>
      <c r="KIE270" s="75">
        <v>3253</v>
      </c>
      <c r="KIF270" s="75" t="s">
        <v>227</v>
      </c>
      <c r="KIG270" s="75">
        <v>3253</v>
      </c>
      <c r="KIH270" s="75" t="s">
        <v>227</v>
      </c>
      <c r="KII270" s="75">
        <v>3253</v>
      </c>
      <c r="KIJ270" s="75" t="s">
        <v>227</v>
      </c>
      <c r="KIK270" s="75">
        <v>3253</v>
      </c>
      <c r="KIL270" s="75" t="s">
        <v>227</v>
      </c>
      <c r="KIM270" s="75">
        <v>3253</v>
      </c>
      <c r="KIN270" s="75" t="s">
        <v>227</v>
      </c>
      <c r="KIO270" s="75">
        <v>3253</v>
      </c>
      <c r="KIP270" s="75" t="s">
        <v>227</v>
      </c>
      <c r="KIQ270" s="75">
        <v>3253</v>
      </c>
      <c r="KIR270" s="75" t="s">
        <v>227</v>
      </c>
      <c r="KIS270" s="75">
        <v>3253</v>
      </c>
      <c r="KIT270" s="75" t="s">
        <v>227</v>
      </c>
      <c r="KIU270" s="75">
        <v>3253</v>
      </c>
      <c r="KIV270" s="75" t="s">
        <v>227</v>
      </c>
      <c r="KIW270" s="75">
        <v>3253</v>
      </c>
      <c r="KIX270" s="75" t="s">
        <v>227</v>
      </c>
      <c r="KIY270" s="75">
        <v>3253</v>
      </c>
      <c r="KIZ270" s="75" t="s">
        <v>227</v>
      </c>
      <c r="KJA270" s="75">
        <v>3253</v>
      </c>
      <c r="KJB270" s="75" t="s">
        <v>227</v>
      </c>
      <c r="KJC270" s="75">
        <v>3253</v>
      </c>
      <c r="KJD270" s="75" t="s">
        <v>227</v>
      </c>
      <c r="KJE270" s="75">
        <v>3253</v>
      </c>
      <c r="KJF270" s="75" t="s">
        <v>227</v>
      </c>
      <c r="KJG270" s="75">
        <v>3253</v>
      </c>
      <c r="KJH270" s="75" t="s">
        <v>227</v>
      </c>
      <c r="KJI270" s="75">
        <v>3253</v>
      </c>
      <c r="KJJ270" s="75" t="s">
        <v>227</v>
      </c>
      <c r="KJK270" s="75">
        <v>3253</v>
      </c>
      <c r="KJL270" s="75" t="s">
        <v>227</v>
      </c>
      <c r="KJM270" s="75">
        <v>3253</v>
      </c>
      <c r="KJN270" s="75" t="s">
        <v>227</v>
      </c>
      <c r="KJO270" s="75">
        <v>3253</v>
      </c>
      <c r="KJP270" s="75" t="s">
        <v>227</v>
      </c>
      <c r="KJQ270" s="75">
        <v>3253</v>
      </c>
      <c r="KJR270" s="75" t="s">
        <v>227</v>
      </c>
      <c r="KJS270" s="75">
        <v>3253</v>
      </c>
      <c r="KJT270" s="75" t="s">
        <v>227</v>
      </c>
      <c r="KJU270" s="75">
        <v>3253</v>
      </c>
      <c r="KJV270" s="75" t="s">
        <v>227</v>
      </c>
      <c r="KJW270" s="75">
        <v>3253</v>
      </c>
      <c r="KJX270" s="75" t="s">
        <v>227</v>
      </c>
      <c r="KJY270" s="75">
        <v>3253</v>
      </c>
      <c r="KJZ270" s="75" t="s">
        <v>227</v>
      </c>
      <c r="KKA270" s="75">
        <v>3253</v>
      </c>
      <c r="KKB270" s="75" t="s">
        <v>227</v>
      </c>
      <c r="KKC270" s="75">
        <v>3253</v>
      </c>
      <c r="KKD270" s="75" t="s">
        <v>227</v>
      </c>
      <c r="KKE270" s="75">
        <v>3253</v>
      </c>
      <c r="KKF270" s="75" t="s">
        <v>227</v>
      </c>
      <c r="KKG270" s="75">
        <v>3253</v>
      </c>
      <c r="KKH270" s="75" t="s">
        <v>227</v>
      </c>
      <c r="KKI270" s="75">
        <v>3253</v>
      </c>
      <c r="KKJ270" s="75" t="s">
        <v>227</v>
      </c>
      <c r="KKK270" s="75">
        <v>3253</v>
      </c>
      <c r="KKL270" s="75" t="s">
        <v>227</v>
      </c>
      <c r="KKM270" s="75">
        <v>3253</v>
      </c>
      <c r="KKN270" s="75" t="s">
        <v>227</v>
      </c>
      <c r="KKO270" s="75">
        <v>3253</v>
      </c>
      <c r="KKP270" s="75" t="s">
        <v>227</v>
      </c>
      <c r="KKQ270" s="75">
        <v>3253</v>
      </c>
      <c r="KKR270" s="75" t="s">
        <v>227</v>
      </c>
      <c r="KKS270" s="75">
        <v>3253</v>
      </c>
      <c r="KKT270" s="75" t="s">
        <v>227</v>
      </c>
      <c r="KKU270" s="75">
        <v>3253</v>
      </c>
      <c r="KKV270" s="75" t="s">
        <v>227</v>
      </c>
      <c r="KKW270" s="75">
        <v>3253</v>
      </c>
      <c r="KKX270" s="75" t="s">
        <v>227</v>
      </c>
      <c r="KKY270" s="75">
        <v>3253</v>
      </c>
      <c r="KKZ270" s="75" t="s">
        <v>227</v>
      </c>
      <c r="KLA270" s="75">
        <v>3253</v>
      </c>
      <c r="KLB270" s="75" t="s">
        <v>227</v>
      </c>
      <c r="KLC270" s="75">
        <v>3253</v>
      </c>
      <c r="KLD270" s="75" t="s">
        <v>227</v>
      </c>
      <c r="KLE270" s="75">
        <v>3253</v>
      </c>
      <c r="KLF270" s="75" t="s">
        <v>227</v>
      </c>
      <c r="KLG270" s="75">
        <v>3253</v>
      </c>
      <c r="KLH270" s="75" t="s">
        <v>227</v>
      </c>
      <c r="KLI270" s="75">
        <v>3253</v>
      </c>
      <c r="KLJ270" s="75" t="s">
        <v>227</v>
      </c>
      <c r="KLK270" s="75">
        <v>3253</v>
      </c>
      <c r="KLL270" s="75" t="s">
        <v>227</v>
      </c>
      <c r="KLM270" s="75">
        <v>3253</v>
      </c>
      <c r="KLN270" s="75" t="s">
        <v>227</v>
      </c>
      <c r="KLO270" s="75">
        <v>3253</v>
      </c>
      <c r="KLP270" s="75" t="s">
        <v>227</v>
      </c>
      <c r="KLQ270" s="75">
        <v>3253</v>
      </c>
      <c r="KLR270" s="75" t="s">
        <v>227</v>
      </c>
      <c r="KLS270" s="75">
        <v>3253</v>
      </c>
      <c r="KLT270" s="75" t="s">
        <v>227</v>
      </c>
      <c r="KLU270" s="75">
        <v>3253</v>
      </c>
      <c r="KLV270" s="75" t="s">
        <v>227</v>
      </c>
      <c r="KLW270" s="75">
        <v>3253</v>
      </c>
      <c r="KLX270" s="75" t="s">
        <v>227</v>
      </c>
      <c r="KLY270" s="75">
        <v>3253</v>
      </c>
      <c r="KLZ270" s="75" t="s">
        <v>227</v>
      </c>
      <c r="KMA270" s="75">
        <v>3253</v>
      </c>
      <c r="KMB270" s="75" t="s">
        <v>227</v>
      </c>
      <c r="KMC270" s="75">
        <v>3253</v>
      </c>
      <c r="KMD270" s="75" t="s">
        <v>227</v>
      </c>
      <c r="KME270" s="75">
        <v>3253</v>
      </c>
      <c r="KMF270" s="75" t="s">
        <v>227</v>
      </c>
      <c r="KMG270" s="75">
        <v>3253</v>
      </c>
      <c r="KMH270" s="75" t="s">
        <v>227</v>
      </c>
      <c r="KMI270" s="75">
        <v>3253</v>
      </c>
      <c r="KMJ270" s="75" t="s">
        <v>227</v>
      </c>
      <c r="KMK270" s="75">
        <v>3253</v>
      </c>
      <c r="KML270" s="75" t="s">
        <v>227</v>
      </c>
      <c r="KMM270" s="75">
        <v>3253</v>
      </c>
      <c r="KMN270" s="75" t="s">
        <v>227</v>
      </c>
      <c r="KMO270" s="75">
        <v>3253</v>
      </c>
      <c r="KMP270" s="75" t="s">
        <v>227</v>
      </c>
      <c r="KMQ270" s="75">
        <v>3253</v>
      </c>
      <c r="KMR270" s="75" t="s">
        <v>227</v>
      </c>
      <c r="KMS270" s="75">
        <v>3253</v>
      </c>
      <c r="KMT270" s="75" t="s">
        <v>227</v>
      </c>
      <c r="KMU270" s="75">
        <v>3253</v>
      </c>
      <c r="KMV270" s="75" t="s">
        <v>227</v>
      </c>
      <c r="KMW270" s="75">
        <v>3253</v>
      </c>
      <c r="KMX270" s="75" t="s">
        <v>227</v>
      </c>
      <c r="KMY270" s="75">
        <v>3253</v>
      </c>
      <c r="KMZ270" s="75" t="s">
        <v>227</v>
      </c>
      <c r="KNA270" s="75">
        <v>3253</v>
      </c>
      <c r="KNB270" s="75" t="s">
        <v>227</v>
      </c>
      <c r="KNC270" s="75">
        <v>3253</v>
      </c>
      <c r="KND270" s="75" t="s">
        <v>227</v>
      </c>
      <c r="KNE270" s="75">
        <v>3253</v>
      </c>
      <c r="KNF270" s="75" t="s">
        <v>227</v>
      </c>
      <c r="KNG270" s="75">
        <v>3253</v>
      </c>
      <c r="KNH270" s="75" t="s">
        <v>227</v>
      </c>
      <c r="KNI270" s="75">
        <v>3253</v>
      </c>
      <c r="KNJ270" s="75" t="s">
        <v>227</v>
      </c>
      <c r="KNK270" s="75">
        <v>3253</v>
      </c>
      <c r="KNL270" s="75" t="s">
        <v>227</v>
      </c>
      <c r="KNM270" s="75">
        <v>3253</v>
      </c>
      <c r="KNN270" s="75" t="s">
        <v>227</v>
      </c>
      <c r="KNO270" s="75">
        <v>3253</v>
      </c>
      <c r="KNP270" s="75" t="s">
        <v>227</v>
      </c>
      <c r="KNQ270" s="75">
        <v>3253</v>
      </c>
      <c r="KNR270" s="75" t="s">
        <v>227</v>
      </c>
      <c r="KNS270" s="75">
        <v>3253</v>
      </c>
      <c r="KNT270" s="75" t="s">
        <v>227</v>
      </c>
      <c r="KNU270" s="75">
        <v>3253</v>
      </c>
      <c r="KNV270" s="75" t="s">
        <v>227</v>
      </c>
      <c r="KNW270" s="75">
        <v>3253</v>
      </c>
      <c r="KNX270" s="75" t="s">
        <v>227</v>
      </c>
      <c r="KNY270" s="75">
        <v>3253</v>
      </c>
      <c r="KNZ270" s="75" t="s">
        <v>227</v>
      </c>
      <c r="KOA270" s="75">
        <v>3253</v>
      </c>
      <c r="KOB270" s="75" t="s">
        <v>227</v>
      </c>
      <c r="KOC270" s="75">
        <v>3253</v>
      </c>
      <c r="KOD270" s="75" t="s">
        <v>227</v>
      </c>
      <c r="KOE270" s="75">
        <v>3253</v>
      </c>
      <c r="KOF270" s="75" t="s">
        <v>227</v>
      </c>
      <c r="KOG270" s="75">
        <v>3253</v>
      </c>
      <c r="KOH270" s="75" t="s">
        <v>227</v>
      </c>
      <c r="KOI270" s="75">
        <v>3253</v>
      </c>
      <c r="KOJ270" s="75" t="s">
        <v>227</v>
      </c>
      <c r="KOK270" s="75">
        <v>3253</v>
      </c>
      <c r="KOL270" s="75" t="s">
        <v>227</v>
      </c>
      <c r="KOM270" s="75">
        <v>3253</v>
      </c>
      <c r="KON270" s="75" t="s">
        <v>227</v>
      </c>
      <c r="KOO270" s="75">
        <v>3253</v>
      </c>
      <c r="KOP270" s="75" t="s">
        <v>227</v>
      </c>
      <c r="KOQ270" s="75">
        <v>3253</v>
      </c>
      <c r="KOR270" s="75" t="s">
        <v>227</v>
      </c>
      <c r="KOS270" s="75">
        <v>3253</v>
      </c>
      <c r="KOT270" s="75" t="s">
        <v>227</v>
      </c>
      <c r="KOU270" s="75">
        <v>3253</v>
      </c>
      <c r="KOV270" s="75" t="s">
        <v>227</v>
      </c>
      <c r="KOW270" s="75">
        <v>3253</v>
      </c>
      <c r="KOX270" s="75" t="s">
        <v>227</v>
      </c>
      <c r="KOY270" s="75">
        <v>3253</v>
      </c>
      <c r="KOZ270" s="75" t="s">
        <v>227</v>
      </c>
      <c r="KPA270" s="75">
        <v>3253</v>
      </c>
      <c r="KPB270" s="75" t="s">
        <v>227</v>
      </c>
      <c r="KPC270" s="75">
        <v>3253</v>
      </c>
      <c r="KPD270" s="75" t="s">
        <v>227</v>
      </c>
      <c r="KPE270" s="75">
        <v>3253</v>
      </c>
      <c r="KPF270" s="75" t="s">
        <v>227</v>
      </c>
      <c r="KPG270" s="75">
        <v>3253</v>
      </c>
      <c r="KPH270" s="75" t="s">
        <v>227</v>
      </c>
      <c r="KPI270" s="75">
        <v>3253</v>
      </c>
      <c r="KPJ270" s="75" t="s">
        <v>227</v>
      </c>
      <c r="KPK270" s="75">
        <v>3253</v>
      </c>
      <c r="KPL270" s="75" t="s">
        <v>227</v>
      </c>
      <c r="KPM270" s="75">
        <v>3253</v>
      </c>
      <c r="KPN270" s="75" t="s">
        <v>227</v>
      </c>
      <c r="KPO270" s="75">
        <v>3253</v>
      </c>
      <c r="KPP270" s="75" t="s">
        <v>227</v>
      </c>
      <c r="KPQ270" s="75">
        <v>3253</v>
      </c>
      <c r="KPR270" s="75" t="s">
        <v>227</v>
      </c>
      <c r="KPS270" s="75">
        <v>3253</v>
      </c>
      <c r="KPT270" s="75" t="s">
        <v>227</v>
      </c>
      <c r="KPU270" s="75">
        <v>3253</v>
      </c>
      <c r="KPV270" s="75" t="s">
        <v>227</v>
      </c>
      <c r="KPW270" s="75">
        <v>3253</v>
      </c>
      <c r="KPX270" s="75" t="s">
        <v>227</v>
      </c>
      <c r="KPY270" s="75">
        <v>3253</v>
      </c>
      <c r="KPZ270" s="75" t="s">
        <v>227</v>
      </c>
      <c r="KQA270" s="75">
        <v>3253</v>
      </c>
      <c r="KQB270" s="75" t="s">
        <v>227</v>
      </c>
      <c r="KQC270" s="75">
        <v>3253</v>
      </c>
      <c r="KQD270" s="75" t="s">
        <v>227</v>
      </c>
      <c r="KQE270" s="75">
        <v>3253</v>
      </c>
      <c r="KQF270" s="75" t="s">
        <v>227</v>
      </c>
      <c r="KQG270" s="75">
        <v>3253</v>
      </c>
      <c r="KQH270" s="75" t="s">
        <v>227</v>
      </c>
      <c r="KQI270" s="75">
        <v>3253</v>
      </c>
      <c r="KQJ270" s="75" t="s">
        <v>227</v>
      </c>
      <c r="KQK270" s="75">
        <v>3253</v>
      </c>
      <c r="KQL270" s="75" t="s">
        <v>227</v>
      </c>
      <c r="KQM270" s="75">
        <v>3253</v>
      </c>
      <c r="KQN270" s="75" t="s">
        <v>227</v>
      </c>
      <c r="KQO270" s="75">
        <v>3253</v>
      </c>
      <c r="KQP270" s="75" t="s">
        <v>227</v>
      </c>
      <c r="KQQ270" s="75">
        <v>3253</v>
      </c>
      <c r="KQR270" s="75" t="s">
        <v>227</v>
      </c>
      <c r="KQS270" s="75">
        <v>3253</v>
      </c>
      <c r="KQT270" s="75" t="s">
        <v>227</v>
      </c>
      <c r="KQU270" s="75">
        <v>3253</v>
      </c>
      <c r="KQV270" s="75" t="s">
        <v>227</v>
      </c>
      <c r="KQW270" s="75">
        <v>3253</v>
      </c>
      <c r="KQX270" s="75" t="s">
        <v>227</v>
      </c>
      <c r="KQY270" s="75">
        <v>3253</v>
      </c>
      <c r="KQZ270" s="75" t="s">
        <v>227</v>
      </c>
      <c r="KRA270" s="75">
        <v>3253</v>
      </c>
      <c r="KRB270" s="75" t="s">
        <v>227</v>
      </c>
      <c r="KRC270" s="75">
        <v>3253</v>
      </c>
      <c r="KRD270" s="75" t="s">
        <v>227</v>
      </c>
      <c r="KRE270" s="75">
        <v>3253</v>
      </c>
      <c r="KRF270" s="75" t="s">
        <v>227</v>
      </c>
      <c r="KRG270" s="75">
        <v>3253</v>
      </c>
      <c r="KRH270" s="75" t="s">
        <v>227</v>
      </c>
      <c r="KRI270" s="75">
        <v>3253</v>
      </c>
      <c r="KRJ270" s="75" t="s">
        <v>227</v>
      </c>
      <c r="KRK270" s="75">
        <v>3253</v>
      </c>
      <c r="KRL270" s="75" t="s">
        <v>227</v>
      </c>
      <c r="KRM270" s="75">
        <v>3253</v>
      </c>
      <c r="KRN270" s="75" t="s">
        <v>227</v>
      </c>
      <c r="KRO270" s="75">
        <v>3253</v>
      </c>
      <c r="KRP270" s="75" t="s">
        <v>227</v>
      </c>
      <c r="KRQ270" s="75">
        <v>3253</v>
      </c>
      <c r="KRR270" s="75" t="s">
        <v>227</v>
      </c>
      <c r="KRS270" s="75">
        <v>3253</v>
      </c>
      <c r="KRT270" s="75" t="s">
        <v>227</v>
      </c>
      <c r="KRU270" s="75">
        <v>3253</v>
      </c>
      <c r="KRV270" s="75" t="s">
        <v>227</v>
      </c>
      <c r="KRW270" s="75">
        <v>3253</v>
      </c>
      <c r="KRX270" s="75" t="s">
        <v>227</v>
      </c>
      <c r="KRY270" s="75">
        <v>3253</v>
      </c>
      <c r="KRZ270" s="75" t="s">
        <v>227</v>
      </c>
      <c r="KSA270" s="75">
        <v>3253</v>
      </c>
      <c r="KSB270" s="75" t="s">
        <v>227</v>
      </c>
      <c r="KSC270" s="75">
        <v>3253</v>
      </c>
      <c r="KSD270" s="75" t="s">
        <v>227</v>
      </c>
      <c r="KSE270" s="75">
        <v>3253</v>
      </c>
      <c r="KSF270" s="75" t="s">
        <v>227</v>
      </c>
      <c r="KSG270" s="75">
        <v>3253</v>
      </c>
      <c r="KSH270" s="75" t="s">
        <v>227</v>
      </c>
      <c r="KSI270" s="75">
        <v>3253</v>
      </c>
      <c r="KSJ270" s="75" t="s">
        <v>227</v>
      </c>
      <c r="KSK270" s="75">
        <v>3253</v>
      </c>
      <c r="KSL270" s="75" t="s">
        <v>227</v>
      </c>
      <c r="KSM270" s="75">
        <v>3253</v>
      </c>
      <c r="KSN270" s="75" t="s">
        <v>227</v>
      </c>
      <c r="KSO270" s="75">
        <v>3253</v>
      </c>
      <c r="KSP270" s="75" t="s">
        <v>227</v>
      </c>
      <c r="KSQ270" s="75">
        <v>3253</v>
      </c>
      <c r="KSR270" s="75" t="s">
        <v>227</v>
      </c>
      <c r="KSS270" s="75">
        <v>3253</v>
      </c>
      <c r="KST270" s="75" t="s">
        <v>227</v>
      </c>
      <c r="KSU270" s="75">
        <v>3253</v>
      </c>
      <c r="KSV270" s="75" t="s">
        <v>227</v>
      </c>
      <c r="KSW270" s="75">
        <v>3253</v>
      </c>
      <c r="KSX270" s="75" t="s">
        <v>227</v>
      </c>
      <c r="KSY270" s="75">
        <v>3253</v>
      </c>
      <c r="KSZ270" s="75" t="s">
        <v>227</v>
      </c>
      <c r="KTA270" s="75">
        <v>3253</v>
      </c>
      <c r="KTB270" s="75" t="s">
        <v>227</v>
      </c>
      <c r="KTC270" s="75">
        <v>3253</v>
      </c>
      <c r="KTD270" s="75" t="s">
        <v>227</v>
      </c>
      <c r="KTE270" s="75">
        <v>3253</v>
      </c>
      <c r="KTF270" s="75" t="s">
        <v>227</v>
      </c>
      <c r="KTG270" s="75">
        <v>3253</v>
      </c>
      <c r="KTH270" s="75" t="s">
        <v>227</v>
      </c>
      <c r="KTI270" s="75">
        <v>3253</v>
      </c>
      <c r="KTJ270" s="75" t="s">
        <v>227</v>
      </c>
      <c r="KTK270" s="75">
        <v>3253</v>
      </c>
      <c r="KTL270" s="75" t="s">
        <v>227</v>
      </c>
      <c r="KTM270" s="75">
        <v>3253</v>
      </c>
      <c r="KTN270" s="75" t="s">
        <v>227</v>
      </c>
      <c r="KTO270" s="75">
        <v>3253</v>
      </c>
      <c r="KTP270" s="75" t="s">
        <v>227</v>
      </c>
      <c r="KTQ270" s="75">
        <v>3253</v>
      </c>
      <c r="KTR270" s="75" t="s">
        <v>227</v>
      </c>
      <c r="KTS270" s="75">
        <v>3253</v>
      </c>
      <c r="KTT270" s="75" t="s">
        <v>227</v>
      </c>
      <c r="KTU270" s="75">
        <v>3253</v>
      </c>
      <c r="KTV270" s="75" t="s">
        <v>227</v>
      </c>
      <c r="KTW270" s="75">
        <v>3253</v>
      </c>
      <c r="KTX270" s="75" t="s">
        <v>227</v>
      </c>
      <c r="KTY270" s="75">
        <v>3253</v>
      </c>
      <c r="KTZ270" s="75" t="s">
        <v>227</v>
      </c>
      <c r="KUA270" s="75">
        <v>3253</v>
      </c>
      <c r="KUB270" s="75" t="s">
        <v>227</v>
      </c>
      <c r="KUC270" s="75">
        <v>3253</v>
      </c>
      <c r="KUD270" s="75" t="s">
        <v>227</v>
      </c>
      <c r="KUE270" s="75">
        <v>3253</v>
      </c>
      <c r="KUF270" s="75" t="s">
        <v>227</v>
      </c>
      <c r="KUG270" s="75">
        <v>3253</v>
      </c>
      <c r="KUH270" s="75" t="s">
        <v>227</v>
      </c>
      <c r="KUI270" s="75">
        <v>3253</v>
      </c>
      <c r="KUJ270" s="75" t="s">
        <v>227</v>
      </c>
      <c r="KUK270" s="75">
        <v>3253</v>
      </c>
      <c r="KUL270" s="75" t="s">
        <v>227</v>
      </c>
      <c r="KUM270" s="75">
        <v>3253</v>
      </c>
      <c r="KUN270" s="75" t="s">
        <v>227</v>
      </c>
      <c r="KUO270" s="75">
        <v>3253</v>
      </c>
      <c r="KUP270" s="75" t="s">
        <v>227</v>
      </c>
      <c r="KUQ270" s="75">
        <v>3253</v>
      </c>
      <c r="KUR270" s="75" t="s">
        <v>227</v>
      </c>
      <c r="KUS270" s="75">
        <v>3253</v>
      </c>
      <c r="KUT270" s="75" t="s">
        <v>227</v>
      </c>
      <c r="KUU270" s="75">
        <v>3253</v>
      </c>
      <c r="KUV270" s="75" t="s">
        <v>227</v>
      </c>
      <c r="KUW270" s="75">
        <v>3253</v>
      </c>
      <c r="KUX270" s="75" t="s">
        <v>227</v>
      </c>
      <c r="KUY270" s="75">
        <v>3253</v>
      </c>
      <c r="KUZ270" s="75" t="s">
        <v>227</v>
      </c>
      <c r="KVA270" s="75">
        <v>3253</v>
      </c>
      <c r="KVB270" s="75" t="s">
        <v>227</v>
      </c>
      <c r="KVC270" s="75">
        <v>3253</v>
      </c>
      <c r="KVD270" s="75" t="s">
        <v>227</v>
      </c>
      <c r="KVE270" s="75">
        <v>3253</v>
      </c>
      <c r="KVF270" s="75" t="s">
        <v>227</v>
      </c>
      <c r="KVG270" s="75">
        <v>3253</v>
      </c>
      <c r="KVH270" s="75" t="s">
        <v>227</v>
      </c>
      <c r="KVI270" s="75">
        <v>3253</v>
      </c>
      <c r="KVJ270" s="75" t="s">
        <v>227</v>
      </c>
      <c r="KVK270" s="75">
        <v>3253</v>
      </c>
      <c r="KVL270" s="75" t="s">
        <v>227</v>
      </c>
      <c r="KVM270" s="75">
        <v>3253</v>
      </c>
      <c r="KVN270" s="75" t="s">
        <v>227</v>
      </c>
      <c r="KVO270" s="75">
        <v>3253</v>
      </c>
      <c r="KVP270" s="75" t="s">
        <v>227</v>
      </c>
      <c r="KVQ270" s="75">
        <v>3253</v>
      </c>
      <c r="KVR270" s="75" t="s">
        <v>227</v>
      </c>
      <c r="KVS270" s="75">
        <v>3253</v>
      </c>
      <c r="KVT270" s="75" t="s">
        <v>227</v>
      </c>
      <c r="KVU270" s="75">
        <v>3253</v>
      </c>
      <c r="KVV270" s="75" t="s">
        <v>227</v>
      </c>
      <c r="KVW270" s="75">
        <v>3253</v>
      </c>
      <c r="KVX270" s="75" t="s">
        <v>227</v>
      </c>
      <c r="KVY270" s="75">
        <v>3253</v>
      </c>
      <c r="KVZ270" s="75" t="s">
        <v>227</v>
      </c>
      <c r="KWA270" s="75">
        <v>3253</v>
      </c>
      <c r="KWB270" s="75" t="s">
        <v>227</v>
      </c>
      <c r="KWC270" s="75">
        <v>3253</v>
      </c>
      <c r="KWD270" s="75" t="s">
        <v>227</v>
      </c>
      <c r="KWE270" s="75">
        <v>3253</v>
      </c>
      <c r="KWF270" s="75" t="s">
        <v>227</v>
      </c>
      <c r="KWG270" s="75">
        <v>3253</v>
      </c>
      <c r="KWH270" s="75" t="s">
        <v>227</v>
      </c>
      <c r="KWI270" s="75">
        <v>3253</v>
      </c>
      <c r="KWJ270" s="75" t="s">
        <v>227</v>
      </c>
      <c r="KWK270" s="75">
        <v>3253</v>
      </c>
      <c r="KWL270" s="75" t="s">
        <v>227</v>
      </c>
      <c r="KWM270" s="75">
        <v>3253</v>
      </c>
      <c r="KWN270" s="75" t="s">
        <v>227</v>
      </c>
      <c r="KWO270" s="75">
        <v>3253</v>
      </c>
      <c r="KWP270" s="75" t="s">
        <v>227</v>
      </c>
      <c r="KWQ270" s="75">
        <v>3253</v>
      </c>
      <c r="KWR270" s="75" t="s">
        <v>227</v>
      </c>
      <c r="KWS270" s="75">
        <v>3253</v>
      </c>
      <c r="KWT270" s="75" t="s">
        <v>227</v>
      </c>
      <c r="KWU270" s="75">
        <v>3253</v>
      </c>
      <c r="KWV270" s="75" t="s">
        <v>227</v>
      </c>
      <c r="KWW270" s="75">
        <v>3253</v>
      </c>
      <c r="KWX270" s="75" t="s">
        <v>227</v>
      </c>
      <c r="KWY270" s="75">
        <v>3253</v>
      </c>
      <c r="KWZ270" s="75" t="s">
        <v>227</v>
      </c>
      <c r="KXA270" s="75">
        <v>3253</v>
      </c>
      <c r="KXB270" s="75" t="s">
        <v>227</v>
      </c>
      <c r="KXC270" s="75">
        <v>3253</v>
      </c>
      <c r="KXD270" s="75" t="s">
        <v>227</v>
      </c>
      <c r="KXE270" s="75">
        <v>3253</v>
      </c>
      <c r="KXF270" s="75" t="s">
        <v>227</v>
      </c>
      <c r="KXG270" s="75">
        <v>3253</v>
      </c>
      <c r="KXH270" s="75" t="s">
        <v>227</v>
      </c>
      <c r="KXI270" s="75">
        <v>3253</v>
      </c>
      <c r="KXJ270" s="75" t="s">
        <v>227</v>
      </c>
      <c r="KXK270" s="75">
        <v>3253</v>
      </c>
      <c r="KXL270" s="75" t="s">
        <v>227</v>
      </c>
      <c r="KXM270" s="75">
        <v>3253</v>
      </c>
      <c r="KXN270" s="75" t="s">
        <v>227</v>
      </c>
      <c r="KXO270" s="75">
        <v>3253</v>
      </c>
      <c r="KXP270" s="75" t="s">
        <v>227</v>
      </c>
      <c r="KXQ270" s="75">
        <v>3253</v>
      </c>
      <c r="KXR270" s="75" t="s">
        <v>227</v>
      </c>
      <c r="KXS270" s="75">
        <v>3253</v>
      </c>
      <c r="KXT270" s="75" t="s">
        <v>227</v>
      </c>
      <c r="KXU270" s="75">
        <v>3253</v>
      </c>
      <c r="KXV270" s="75" t="s">
        <v>227</v>
      </c>
      <c r="KXW270" s="75">
        <v>3253</v>
      </c>
      <c r="KXX270" s="75" t="s">
        <v>227</v>
      </c>
      <c r="KXY270" s="75">
        <v>3253</v>
      </c>
      <c r="KXZ270" s="75" t="s">
        <v>227</v>
      </c>
      <c r="KYA270" s="75">
        <v>3253</v>
      </c>
      <c r="KYB270" s="75" t="s">
        <v>227</v>
      </c>
      <c r="KYC270" s="75">
        <v>3253</v>
      </c>
      <c r="KYD270" s="75" t="s">
        <v>227</v>
      </c>
      <c r="KYE270" s="75">
        <v>3253</v>
      </c>
      <c r="KYF270" s="75" t="s">
        <v>227</v>
      </c>
      <c r="KYG270" s="75">
        <v>3253</v>
      </c>
      <c r="KYH270" s="75" t="s">
        <v>227</v>
      </c>
      <c r="KYI270" s="75">
        <v>3253</v>
      </c>
      <c r="KYJ270" s="75" t="s">
        <v>227</v>
      </c>
      <c r="KYK270" s="75">
        <v>3253</v>
      </c>
      <c r="KYL270" s="75" t="s">
        <v>227</v>
      </c>
      <c r="KYM270" s="75">
        <v>3253</v>
      </c>
      <c r="KYN270" s="75" t="s">
        <v>227</v>
      </c>
      <c r="KYO270" s="75">
        <v>3253</v>
      </c>
      <c r="KYP270" s="75" t="s">
        <v>227</v>
      </c>
      <c r="KYQ270" s="75">
        <v>3253</v>
      </c>
      <c r="KYR270" s="75" t="s">
        <v>227</v>
      </c>
      <c r="KYS270" s="75">
        <v>3253</v>
      </c>
      <c r="KYT270" s="75" t="s">
        <v>227</v>
      </c>
      <c r="KYU270" s="75">
        <v>3253</v>
      </c>
      <c r="KYV270" s="75" t="s">
        <v>227</v>
      </c>
      <c r="KYW270" s="75">
        <v>3253</v>
      </c>
      <c r="KYX270" s="75" t="s">
        <v>227</v>
      </c>
      <c r="KYY270" s="75">
        <v>3253</v>
      </c>
      <c r="KYZ270" s="75" t="s">
        <v>227</v>
      </c>
      <c r="KZA270" s="75">
        <v>3253</v>
      </c>
      <c r="KZB270" s="75" t="s">
        <v>227</v>
      </c>
      <c r="KZC270" s="75">
        <v>3253</v>
      </c>
      <c r="KZD270" s="75" t="s">
        <v>227</v>
      </c>
      <c r="KZE270" s="75">
        <v>3253</v>
      </c>
      <c r="KZF270" s="75" t="s">
        <v>227</v>
      </c>
      <c r="KZG270" s="75">
        <v>3253</v>
      </c>
      <c r="KZH270" s="75" t="s">
        <v>227</v>
      </c>
      <c r="KZI270" s="75">
        <v>3253</v>
      </c>
      <c r="KZJ270" s="75" t="s">
        <v>227</v>
      </c>
      <c r="KZK270" s="75">
        <v>3253</v>
      </c>
      <c r="KZL270" s="75" t="s">
        <v>227</v>
      </c>
      <c r="KZM270" s="75">
        <v>3253</v>
      </c>
      <c r="KZN270" s="75" t="s">
        <v>227</v>
      </c>
      <c r="KZO270" s="75">
        <v>3253</v>
      </c>
      <c r="KZP270" s="75" t="s">
        <v>227</v>
      </c>
      <c r="KZQ270" s="75">
        <v>3253</v>
      </c>
      <c r="KZR270" s="75" t="s">
        <v>227</v>
      </c>
      <c r="KZS270" s="75">
        <v>3253</v>
      </c>
      <c r="KZT270" s="75" t="s">
        <v>227</v>
      </c>
      <c r="KZU270" s="75">
        <v>3253</v>
      </c>
      <c r="KZV270" s="75" t="s">
        <v>227</v>
      </c>
      <c r="KZW270" s="75">
        <v>3253</v>
      </c>
      <c r="KZX270" s="75" t="s">
        <v>227</v>
      </c>
      <c r="KZY270" s="75">
        <v>3253</v>
      </c>
      <c r="KZZ270" s="75" t="s">
        <v>227</v>
      </c>
      <c r="LAA270" s="75">
        <v>3253</v>
      </c>
      <c r="LAB270" s="75" t="s">
        <v>227</v>
      </c>
      <c r="LAC270" s="75">
        <v>3253</v>
      </c>
      <c r="LAD270" s="75" t="s">
        <v>227</v>
      </c>
      <c r="LAE270" s="75">
        <v>3253</v>
      </c>
      <c r="LAF270" s="75" t="s">
        <v>227</v>
      </c>
      <c r="LAG270" s="75">
        <v>3253</v>
      </c>
      <c r="LAH270" s="75" t="s">
        <v>227</v>
      </c>
      <c r="LAI270" s="75">
        <v>3253</v>
      </c>
      <c r="LAJ270" s="75" t="s">
        <v>227</v>
      </c>
      <c r="LAK270" s="75">
        <v>3253</v>
      </c>
      <c r="LAL270" s="75" t="s">
        <v>227</v>
      </c>
      <c r="LAM270" s="75">
        <v>3253</v>
      </c>
      <c r="LAN270" s="75" t="s">
        <v>227</v>
      </c>
      <c r="LAO270" s="75">
        <v>3253</v>
      </c>
      <c r="LAP270" s="75" t="s">
        <v>227</v>
      </c>
      <c r="LAQ270" s="75">
        <v>3253</v>
      </c>
      <c r="LAR270" s="75" t="s">
        <v>227</v>
      </c>
      <c r="LAS270" s="75">
        <v>3253</v>
      </c>
      <c r="LAT270" s="75" t="s">
        <v>227</v>
      </c>
      <c r="LAU270" s="75">
        <v>3253</v>
      </c>
      <c r="LAV270" s="75" t="s">
        <v>227</v>
      </c>
      <c r="LAW270" s="75">
        <v>3253</v>
      </c>
      <c r="LAX270" s="75" t="s">
        <v>227</v>
      </c>
      <c r="LAY270" s="75">
        <v>3253</v>
      </c>
      <c r="LAZ270" s="75" t="s">
        <v>227</v>
      </c>
      <c r="LBA270" s="75">
        <v>3253</v>
      </c>
      <c r="LBB270" s="75" t="s">
        <v>227</v>
      </c>
      <c r="LBC270" s="75">
        <v>3253</v>
      </c>
      <c r="LBD270" s="75" t="s">
        <v>227</v>
      </c>
      <c r="LBE270" s="75">
        <v>3253</v>
      </c>
      <c r="LBF270" s="75" t="s">
        <v>227</v>
      </c>
      <c r="LBG270" s="75">
        <v>3253</v>
      </c>
      <c r="LBH270" s="75" t="s">
        <v>227</v>
      </c>
      <c r="LBI270" s="75">
        <v>3253</v>
      </c>
      <c r="LBJ270" s="75" t="s">
        <v>227</v>
      </c>
      <c r="LBK270" s="75">
        <v>3253</v>
      </c>
      <c r="LBL270" s="75" t="s">
        <v>227</v>
      </c>
      <c r="LBM270" s="75">
        <v>3253</v>
      </c>
      <c r="LBN270" s="75" t="s">
        <v>227</v>
      </c>
      <c r="LBO270" s="75">
        <v>3253</v>
      </c>
      <c r="LBP270" s="75" t="s">
        <v>227</v>
      </c>
      <c r="LBQ270" s="75">
        <v>3253</v>
      </c>
      <c r="LBR270" s="75" t="s">
        <v>227</v>
      </c>
      <c r="LBS270" s="75">
        <v>3253</v>
      </c>
      <c r="LBT270" s="75" t="s">
        <v>227</v>
      </c>
      <c r="LBU270" s="75">
        <v>3253</v>
      </c>
      <c r="LBV270" s="75" t="s">
        <v>227</v>
      </c>
      <c r="LBW270" s="75">
        <v>3253</v>
      </c>
      <c r="LBX270" s="75" t="s">
        <v>227</v>
      </c>
      <c r="LBY270" s="75">
        <v>3253</v>
      </c>
      <c r="LBZ270" s="75" t="s">
        <v>227</v>
      </c>
      <c r="LCA270" s="75">
        <v>3253</v>
      </c>
      <c r="LCB270" s="75" t="s">
        <v>227</v>
      </c>
      <c r="LCC270" s="75">
        <v>3253</v>
      </c>
      <c r="LCD270" s="75" t="s">
        <v>227</v>
      </c>
      <c r="LCE270" s="75">
        <v>3253</v>
      </c>
      <c r="LCF270" s="75" t="s">
        <v>227</v>
      </c>
      <c r="LCG270" s="75">
        <v>3253</v>
      </c>
      <c r="LCH270" s="75" t="s">
        <v>227</v>
      </c>
      <c r="LCI270" s="75">
        <v>3253</v>
      </c>
      <c r="LCJ270" s="75" t="s">
        <v>227</v>
      </c>
      <c r="LCK270" s="75">
        <v>3253</v>
      </c>
      <c r="LCL270" s="75" t="s">
        <v>227</v>
      </c>
      <c r="LCM270" s="75">
        <v>3253</v>
      </c>
      <c r="LCN270" s="75" t="s">
        <v>227</v>
      </c>
      <c r="LCO270" s="75">
        <v>3253</v>
      </c>
      <c r="LCP270" s="75" t="s">
        <v>227</v>
      </c>
      <c r="LCQ270" s="75">
        <v>3253</v>
      </c>
      <c r="LCR270" s="75" t="s">
        <v>227</v>
      </c>
      <c r="LCS270" s="75">
        <v>3253</v>
      </c>
      <c r="LCT270" s="75" t="s">
        <v>227</v>
      </c>
      <c r="LCU270" s="75">
        <v>3253</v>
      </c>
      <c r="LCV270" s="75" t="s">
        <v>227</v>
      </c>
      <c r="LCW270" s="75">
        <v>3253</v>
      </c>
      <c r="LCX270" s="75" t="s">
        <v>227</v>
      </c>
      <c r="LCY270" s="75">
        <v>3253</v>
      </c>
      <c r="LCZ270" s="75" t="s">
        <v>227</v>
      </c>
      <c r="LDA270" s="75">
        <v>3253</v>
      </c>
      <c r="LDB270" s="75" t="s">
        <v>227</v>
      </c>
      <c r="LDC270" s="75">
        <v>3253</v>
      </c>
      <c r="LDD270" s="75" t="s">
        <v>227</v>
      </c>
      <c r="LDE270" s="75">
        <v>3253</v>
      </c>
      <c r="LDF270" s="75" t="s">
        <v>227</v>
      </c>
      <c r="LDG270" s="75">
        <v>3253</v>
      </c>
      <c r="LDH270" s="75" t="s">
        <v>227</v>
      </c>
      <c r="LDI270" s="75">
        <v>3253</v>
      </c>
      <c r="LDJ270" s="75" t="s">
        <v>227</v>
      </c>
      <c r="LDK270" s="75">
        <v>3253</v>
      </c>
      <c r="LDL270" s="75" t="s">
        <v>227</v>
      </c>
      <c r="LDM270" s="75">
        <v>3253</v>
      </c>
      <c r="LDN270" s="75" t="s">
        <v>227</v>
      </c>
      <c r="LDO270" s="75">
        <v>3253</v>
      </c>
      <c r="LDP270" s="75" t="s">
        <v>227</v>
      </c>
      <c r="LDQ270" s="75">
        <v>3253</v>
      </c>
      <c r="LDR270" s="75" t="s">
        <v>227</v>
      </c>
      <c r="LDS270" s="75">
        <v>3253</v>
      </c>
      <c r="LDT270" s="75" t="s">
        <v>227</v>
      </c>
      <c r="LDU270" s="75">
        <v>3253</v>
      </c>
      <c r="LDV270" s="75" t="s">
        <v>227</v>
      </c>
      <c r="LDW270" s="75">
        <v>3253</v>
      </c>
      <c r="LDX270" s="75" t="s">
        <v>227</v>
      </c>
      <c r="LDY270" s="75">
        <v>3253</v>
      </c>
      <c r="LDZ270" s="75" t="s">
        <v>227</v>
      </c>
      <c r="LEA270" s="75">
        <v>3253</v>
      </c>
      <c r="LEB270" s="75" t="s">
        <v>227</v>
      </c>
      <c r="LEC270" s="75">
        <v>3253</v>
      </c>
      <c r="LED270" s="75" t="s">
        <v>227</v>
      </c>
      <c r="LEE270" s="75">
        <v>3253</v>
      </c>
      <c r="LEF270" s="75" t="s">
        <v>227</v>
      </c>
      <c r="LEG270" s="75">
        <v>3253</v>
      </c>
      <c r="LEH270" s="75" t="s">
        <v>227</v>
      </c>
      <c r="LEI270" s="75">
        <v>3253</v>
      </c>
      <c r="LEJ270" s="75" t="s">
        <v>227</v>
      </c>
      <c r="LEK270" s="75">
        <v>3253</v>
      </c>
      <c r="LEL270" s="75" t="s">
        <v>227</v>
      </c>
      <c r="LEM270" s="75">
        <v>3253</v>
      </c>
      <c r="LEN270" s="75" t="s">
        <v>227</v>
      </c>
      <c r="LEO270" s="75">
        <v>3253</v>
      </c>
      <c r="LEP270" s="75" t="s">
        <v>227</v>
      </c>
      <c r="LEQ270" s="75">
        <v>3253</v>
      </c>
      <c r="LER270" s="75" t="s">
        <v>227</v>
      </c>
      <c r="LES270" s="75">
        <v>3253</v>
      </c>
      <c r="LET270" s="75" t="s">
        <v>227</v>
      </c>
      <c r="LEU270" s="75">
        <v>3253</v>
      </c>
      <c r="LEV270" s="75" t="s">
        <v>227</v>
      </c>
      <c r="LEW270" s="75">
        <v>3253</v>
      </c>
      <c r="LEX270" s="75" t="s">
        <v>227</v>
      </c>
      <c r="LEY270" s="75">
        <v>3253</v>
      </c>
      <c r="LEZ270" s="75" t="s">
        <v>227</v>
      </c>
      <c r="LFA270" s="75">
        <v>3253</v>
      </c>
      <c r="LFB270" s="75" t="s">
        <v>227</v>
      </c>
      <c r="LFC270" s="75">
        <v>3253</v>
      </c>
      <c r="LFD270" s="75" t="s">
        <v>227</v>
      </c>
      <c r="LFE270" s="75">
        <v>3253</v>
      </c>
      <c r="LFF270" s="75" t="s">
        <v>227</v>
      </c>
      <c r="LFG270" s="75">
        <v>3253</v>
      </c>
      <c r="LFH270" s="75" t="s">
        <v>227</v>
      </c>
      <c r="LFI270" s="75">
        <v>3253</v>
      </c>
      <c r="LFJ270" s="75" t="s">
        <v>227</v>
      </c>
      <c r="LFK270" s="75">
        <v>3253</v>
      </c>
      <c r="LFL270" s="75" t="s">
        <v>227</v>
      </c>
      <c r="LFM270" s="75">
        <v>3253</v>
      </c>
      <c r="LFN270" s="75" t="s">
        <v>227</v>
      </c>
      <c r="LFO270" s="75">
        <v>3253</v>
      </c>
      <c r="LFP270" s="75" t="s">
        <v>227</v>
      </c>
      <c r="LFQ270" s="75">
        <v>3253</v>
      </c>
      <c r="LFR270" s="75" t="s">
        <v>227</v>
      </c>
      <c r="LFS270" s="75">
        <v>3253</v>
      </c>
      <c r="LFT270" s="75" t="s">
        <v>227</v>
      </c>
      <c r="LFU270" s="75">
        <v>3253</v>
      </c>
      <c r="LFV270" s="75" t="s">
        <v>227</v>
      </c>
      <c r="LFW270" s="75">
        <v>3253</v>
      </c>
      <c r="LFX270" s="75" t="s">
        <v>227</v>
      </c>
      <c r="LFY270" s="75">
        <v>3253</v>
      </c>
      <c r="LFZ270" s="75" t="s">
        <v>227</v>
      </c>
      <c r="LGA270" s="75">
        <v>3253</v>
      </c>
      <c r="LGB270" s="75" t="s">
        <v>227</v>
      </c>
      <c r="LGC270" s="75">
        <v>3253</v>
      </c>
      <c r="LGD270" s="75" t="s">
        <v>227</v>
      </c>
      <c r="LGE270" s="75">
        <v>3253</v>
      </c>
      <c r="LGF270" s="75" t="s">
        <v>227</v>
      </c>
      <c r="LGG270" s="75">
        <v>3253</v>
      </c>
      <c r="LGH270" s="75" t="s">
        <v>227</v>
      </c>
      <c r="LGI270" s="75">
        <v>3253</v>
      </c>
      <c r="LGJ270" s="75" t="s">
        <v>227</v>
      </c>
      <c r="LGK270" s="75">
        <v>3253</v>
      </c>
      <c r="LGL270" s="75" t="s">
        <v>227</v>
      </c>
      <c r="LGM270" s="75">
        <v>3253</v>
      </c>
      <c r="LGN270" s="75" t="s">
        <v>227</v>
      </c>
      <c r="LGO270" s="75">
        <v>3253</v>
      </c>
      <c r="LGP270" s="75" t="s">
        <v>227</v>
      </c>
      <c r="LGQ270" s="75">
        <v>3253</v>
      </c>
      <c r="LGR270" s="75" t="s">
        <v>227</v>
      </c>
      <c r="LGS270" s="75">
        <v>3253</v>
      </c>
      <c r="LGT270" s="75" t="s">
        <v>227</v>
      </c>
      <c r="LGU270" s="75">
        <v>3253</v>
      </c>
      <c r="LGV270" s="75" t="s">
        <v>227</v>
      </c>
      <c r="LGW270" s="75">
        <v>3253</v>
      </c>
      <c r="LGX270" s="75" t="s">
        <v>227</v>
      </c>
      <c r="LGY270" s="75">
        <v>3253</v>
      </c>
      <c r="LGZ270" s="75" t="s">
        <v>227</v>
      </c>
      <c r="LHA270" s="75">
        <v>3253</v>
      </c>
      <c r="LHB270" s="75" t="s">
        <v>227</v>
      </c>
      <c r="LHC270" s="75">
        <v>3253</v>
      </c>
      <c r="LHD270" s="75" t="s">
        <v>227</v>
      </c>
      <c r="LHE270" s="75">
        <v>3253</v>
      </c>
      <c r="LHF270" s="75" t="s">
        <v>227</v>
      </c>
      <c r="LHG270" s="75">
        <v>3253</v>
      </c>
      <c r="LHH270" s="75" t="s">
        <v>227</v>
      </c>
      <c r="LHI270" s="75">
        <v>3253</v>
      </c>
      <c r="LHJ270" s="75" t="s">
        <v>227</v>
      </c>
      <c r="LHK270" s="75">
        <v>3253</v>
      </c>
      <c r="LHL270" s="75" t="s">
        <v>227</v>
      </c>
      <c r="LHM270" s="75">
        <v>3253</v>
      </c>
      <c r="LHN270" s="75" t="s">
        <v>227</v>
      </c>
      <c r="LHO270" s="75">
        <v>3253</v>
      </c>
      <c r="LHP270" s="75" t="s">
        <v>227</v>
      </c>
      <c r="LHQ270" s="75">
        <v>3253</v>
      </c>
      <c r="LHR270" s="75" t="s">
        <v>227</v>
      </c>
      <c r="LHS270" s="75">
        <v>3253</v>
      </c>
      <c r="LHT270" s="75" t="s">
        <v>227</v>
      </c>
      <c r="LHU270" s="75">
        <v>3253</v>
      </c>
      <c r="LHV270" s="75" t="s">
        <v>227</v>
      </c>
      <c r="LHW270" s="75">
        <v>3253</v>
      </c>
      <c r="LHX270" s="75" t="s">
        <v>227</v>
      </c>
      <c r="LHY270" s="75">
        <v>3253</v>
      </c>
      <c r="LHZ270" s="75" t="s">
        <v>227</v>
      </c>
      <c r="LIA270" s="75">
        <v>3253</v>
      </c>
      <c r="LIB270" s="75" t="s">
        <v>227</v>
      </c>
      <c r="LIC270" s="75">
        <v>3253</v>
      </c>
      <c r="LID270" s="75" t="s">
        <v>227</v>
      </c>
      <c r="LIE270" s="75">
        <v>3253</v>
      </c>
      <c r="LIF270" s="75" t="s">
        <v>227</v>
      </c>
      <c r="LIG270" s="75">
        <v>3253</v>
      </c>
      <c r="LIH270" s="75" t="s">
        <v>227</v>
      </c>
      <c r="LII270" s="75">
        <v>3253</v>
      </c>
      <c r="LIJ270" s="75" t="s">
        <v>227</v>
      </c>
      <c r="LIK270" s="75">
        <v>3253</v>
      </c>
      <c r="LIL270" s="75" t="s">
        <v>227</v>
      </c>
      <c r="LIM270" s="75">
        <v>3253</v>
      </c>
      <c r="LIN270" s="75" t="s">
        <v>227</v>
      </c>
      <c r="LIO270" s="75">
        <v>3253</v>
      </c>
      <c r="LIP270" s="75" t="s">
        <v>227</v>
      </c>
      <c r="LIQ270" s="75">
        <v>3253</v>
      </c>
      <c r="LIR270" s="75" t="s">
        <v>227</v>
      </c>
      <c r="LIS270" s="75">
        <v>3253</v>
      </c>
      <c r="LIT270" s="75" t="s">
        <v>227</v>
      </c>
      <c r="LIU270" s="75">
        <v>3253</v>
      </c>
      <c r="LIV270" s="75" t="s">
        <v>227</v>
      </c>
      <c r="LIW270" s="75">
        <v>3253</v>
      </c>
      <c r="LIX270" s="75" t="s">
        <v>227</v>
      </c>
      <c r="LIY270" s="75">
        <v>3253</v>
      </c>
      <c r="LIZ270" s="75" t="s">
        <v>227</v>
      </c>
      <c r="LJA270" s="75">
        <v>3253</v>
      </c>
      <c r="LJB270" s="75" t="s">
        <v>227</v>
      </c>
      <c r="LJC270" s="75">
        <v>3253</v>
      </c>
      <c r="LJD270" s="75" t="s">
        <v>227</v>
      </c>
      <c r="LJE270" s="75">
        <v>3253</v>
      </c>
      <c r="LJF270" s="75" t="s">
        <v>227</v>
      </c>
      <c r="LJG270" s="75">
        <v>3253</v>
      </c>
      <c r="LJH270" s="75" t="s">
        <v>227</v>
      </c>
      <c r="LJI270" s="75">
        <v>3253</v>
      </c>
      <c r="LJJ270" s="75" t="s">
        <v>227</v>
      </c>
      <c r="LJK270" s="75">
        <v>3253</v>
      </c>
      <c r="LJL270" s="75" t="s">
        <v>227</v>
      </c>
      <c r="LJM270" s="75">
        <v>3253</v>
      </c>
      <c r="LJN270" s="75" t="s">
        <v>227</v>
      </c>
      <c r="LJO270" s="75">
        <v>3253</v>
      </c>
      <c r="LJP270" s="75" t="s">
        <v>227</v>
      </c>
      <c r="LJQ270" s="75">
        <v>3253</v>
      </c>
      <c r="LJR270" s="75" t="s">
        <v>227</v>
      </c>
      <c r="LJS270" s="75">
        <v>3253</v>
      </c>
      <c r="LJT270" s="75" t="s">
        <v>227</v>
      </c>
      <c r="LJU270" s="75">
        <v>3253</v>
      </c>
      <c r="LJV270" s="75" t="s">
        <v>227</v>
      </c>
      <c r="LJW270" s="75">
        <v>3253</v>
      </c>
      <c r="LJX270" s="75" t="s">
        <v>227</v>
      </c>
      <c r="LJY270" s="75">
        <v>3253</v>
      </c>
      <c r="LJZ270" s="75" t="s">
        <v>227</v>
      </c>
      <c r="LKA270" s="75">
        <v>3253</v>
      </c>
      <c r="LKB270" s="75" t="s">
        <v>227</v>
      </c>
      <c r="LKC270" s="75">
        <v>3253</v>
      </c>
      <c r="LKD270" s="75" t="s">
        <v>227</v>
      </c>
      <c r="LKE270" s="75">
        <v>3253</v>
      </c>
      <c r="LKF270" s="75" t="s">
        <v>227</v>
      </c>
      <c r="LKG270" s="75">
        <v>3253</v>
      </c>
      <c r="LKH270" s="75" t="s">
        <v>227</v>
      </c>
      <c r="LKI270" s="75">
        <v>3253</v>
      </c>
      <c r="LKJ270" s="75" t="s">
        <v>227</v>
      </c>
      <c r="LKK270" s="75">
        <v>3253</v>
      </c>
      <c r="LKL270" s="75" t="s">
        <v>227</v>
      </c>
      <c r="LKM270" s="75">
        <v>3253</v>
      </c>
      <c r="LKN270" s="75" t="s">
        <v>227</v>
      </c>
      <c r="LKO270" s="75">
        <v>3253</v>
      </c>
      <c r="LKP270" s="75" t="s">
        <v>227</v>
      </c>
      <c r="LKQ270" s="75">
        <v>3253</v>
      </c>
      <c r="LKR270" s="75" t="s">
        <v>227</v>
      </c>
      <c r="LKS270" s="75">
        <v>3253</v>
      </c>
      <c r="LKT270" s="75" t="s">
        <v>227</v>
      </c>
      <c r="LKU270" s="75">
        <v>3253</v>
      </c>
      <c r="LKV270" s="75" t="s">
        <v>227</v>
      </c>
      <c r="LKW270" s="75">
        <v>3253</v>
      </c>
      <c r="LKX270" s="75" t="s">
        <v>227</v>
      </c>
      <c r="LKY270" s="75">
        <v>3253</v>
      </c>
      <c r="LKZ270" s="75" t="s">
        <v>227</v>
      </c>
      <c r="LLA270" s="75">
        <v>3253</v>
      </c>
      <c r="LLB270" s="75" t="s">
        <v>227</v>
      </c>
      <c r="LLC270" s="75">
        <v>3253</v>
      </c>
      <c r="LLD270" s="75" t="s">
        <v>227</v>
      </c>
      <c r="LLE270" s="75">
        <v>3253</v>
      </c>
      <c r="LLF270" s="75" t="s">
        <v>227</v>
      </c>
      <c r="LLG270" s="75">
        <v>3253</v>
      </c>
      <c r="LLH270" s="75" t="s">
        <v>227</v>
      </c>
      <c r="LLI270" s="75">
        <v>3253</v>
      </c>
      <c r="LLJ270" s="75" t="s">
        <v>227</v>
      </c>
      <c r="LLK270" s="75">
        <v>3253</v>
      </c>
      <c r="LLL270" s="75" t="s">
        <v>227</v>
      </c>
      <c r="LLM270" s="75">
        <v>3253</v>
      </c>
      <c r="LLN270" s="75" t="s">
        <v>227</v>
      </c>
      <c r="LLO270" s="75">
        <v>3253</v>
      </c>
      <c r="LLP270" s="75" t="s">
        <v>227</v>
      </c>
      <c r="LLQ270" s="75">
        <v>3253</v>
      </c>
      <c r="LLR270" s="75" t="s">
        <v>227</v>
      </c>
      <c r="LLS270" s="75">
        <v>3253</v>
      </c>
      <c r="LLT270" s="75" t="s">
        <v>227</v>
      </c>
      <c r="LLU270" s="75">
        <v>3253</v>
      </c>
      <c r="LLV270" s="75" t="s">
        <v>227</v>
      </c>
      <c r="LLW270" s="75">
        <v>3253</v>
      </c>
      <c r="LLX270" s="75" t="s">
        <v>227</v>
      </c>
      <c r="LLY270" s="75">
        <v>3253</v>
      </c>
      <c r="LLZ270" s="75" t="s">
        <v>227</v>
      </c>
      <c r="LMA270" s="75">
        <v>3253</v>
      </c>
      <c r="LMB270" s="75" t="s">
        <v>227</v>
      </c>
      <c r="LMC270" s="75">
        <v>3253</v>
      </c>
      <c r="LMD270" s="75" t="s">
        <v>227</v>
      </c>
      <c r="LME270" s="75">
        <v>3253</v>
      </c>
      <c r="LMF270" s="75" t="s">
        <v>227</v>
      </c>
      <c r="LMG270" s="75">
        <v>3253</v>
      </c>
      <c r="LMH270" s="75" t="s">
        <v>227</v>
      </c>
      <c r="LMI270" s="75">
        <v>3253</v>
      </c>
      <c r="LMJ270" s="75" t="s">
        <v>227</v>
      </c>
      <c r="LMK270" s="75">
        <v>3253</v>
      </c>
      <c r="LML270" s="75" t="s">
        <v>227</v>
      </c>
      <c r="LMM270" s="75">
        <v>3253</v>
      </c>
      <c r="LMN270" s="75" t="s">
        <v>227</v>
      </c>
      <c r="LMO270" s="75">
        <v>3253</v>
      </c>
      <c r="LMP270" s="75" t="s">
        <v>227</v>
      </c>
      <c r="LMQ270" s="75">
        <v>3253</v>
      </c>
      <c r="LMR270" s="75" t="s">
        <v>227</v>
      </c>
      <c r="LMS270" s="75">
        <v>3253</v>
      </c>
      <c r="LMT270" s="75" t="s">
        <v>227</v>
      </c>
      <c r="LMU270" s="75">
        <v>3253</v>
      </c>
      <c r="LMV270" s="75" t="s">
        <v>227</v>
      </c>
      <c r="LMW270" s="75">
        <v>3253</v>
      </c>
      <c r="LMX270" s="75" t="s">
        <v>227</v>
      </c>
      <c r="LMY270" s="75">
        <v>3253</v>
      </c>
      <c r="LMZ270" s="75" t="s">
        <v>227</v>
      </c>
      <c r="LNA270" s="75">
        <v>3253</v>
      </c>
      <c r="LNB270" s="75" t="s">
        <v>227</v>
      </c>
      <c r="LNC270" s="75">
        <v>3253</v>
      </c>
      <c r="LND270" s="75" t="s">
        <v>227</v>
      </c>
      <c r="LNE270" s="75">
        <v>3253</v>
      </c>
      <c r="LNF270" s="75" t="s">
        <v>227</v>
      </c>
      <c r="LNG270" s="75">
        <v>3253</v>
      </c>
      <c r="LNH270" s="75" t="s">
        <v>227</v>
      </c>
      <c r="LNI270" s="75">
        <v>3253</v>
      </c>
      <c r="LNJ270" s="75" t="s">
        <v>227</v>
      </c>
      <c r="LNK270" s="75">
        <v>3253</v>
      </c>
      <c r="LNL270" s="75" t="s">
        <v>227</v>
      </c>
      <c r="LNM270" s="75">
        <v>3253</v>
      </c>
      <c r="LNN270" s="75" t="s">
        <v>227</v>
      </c>
      <c r="LNO270" s="75">
        <v>3253</v>
      </c>
      <c r="LNP270" s="75" t="s">
        <v>227</v>
      </c>
      <c r="LNQ270" s="75">
        <v>3253</v>
      </c>
      <c r="LNR270" s="75" t="s">
        <v>227</v>
      </c>
      <c r="LNS270" s="75">
        <v>3253</v>
      </c>
      <c r="LNT270" s="75" t="s">
        <v>227</v>
      </c>
      <c r="LNU270" s="75">
        <v>3253</v>
      </c>
      <c r="LNV270" s="75" t="s">
        <v>227</v>
      </c>
      <c r="LNW270" s="75">
        <v>3253</v>
      </c>
      <c r="LNX270" s="75" t="s">
        <v>227</v>
      </c>
      <c r="LNY270" s="75">
        <v>3253</v>
      </c>
      <c r="LNZ270" s="75" t="s">
        <v>227</v>
      </c>
      <c r="LOA270" s="75">
        <v>3253</v>
      </c>
      <c r="LOB270" s="75" t="s">
        <v>227</v>
      </c>
      <c r="LOC270" s="75">
        <v>3253</v>
      </c>
      <c r="LOD270" s="75" t="s">
        <v>227</v>
      </c>
      <c r="LOE270" s="75">
        <v>3253</v>
      </c>
      <c r="LOF270" s="75" t="s">
        <v>227</v>
      </c>
      <c r="LOG270" s="75">
        <v>3253</v>
      </c>
      <c r="LOH270" s="75" t="s">
        <v>227</v>
      </c>
      <c r="LOI270" s="75">
        <v>3253</v>
      </c>
      <c r="LOJ270" s="75" t="s">
        <v>227</v>
      </c>
      <c r="LOK270" s="75">
        <v>3253</v>
      </c>
      <c r="LOL270" s="75" t="s">
        <v>227</v>
      </c>
      <c r="LOM270" s="75">
        <v>3253</v>
      </c>
      <c r="LON270" s="75" t="s">
        <v>227</v>
      </c>
      <c r="LOO270" s="75">
        <v>3253</v>
      </c>
      <c r="LOP270" s="75" t="s">
        <v>227</v>
      </c>
      <c r="LOQ270" s="75">
        <v>3253</v>
      </c>
      <c r="LOR270" s="75" t="s">
        <v>227</v>
      </c>
      <c r="LOS270" s="75">
        <v>3253</v>
      </c>
      <c r="LOT270" s="75" t="s">
        <v>227</v>
      </c>
      <c r="LOU270" s="75">
        <v>3253</v>
      </c>
      <c r="LOV270" s="75" t="s">
        <v>227</v>
      </c>
      <c r="LOW270" s="75">
        <v>3253</v>
      </c>
      <c r="LOX270" s="75" t="s">
        <v>227</v>
      </c>
      <c r="LOY270" s="75">
        <v>3253</v>
      </c>
      <c r="LOZ270" s="75" t="s">
        <v>227</v>
      </c>
      <c r="LPA270" s="75">
        <v>3253</v>
      </c>
      <c r="LPB270" s="75" t="s">
        <v>227</v>
      </c>
      <c r="LPC270" s="75">
        <v>3253</v>
      </c>
      <c r="LPD270" s="75" t="s">
        <v>227</v>
      </c>
      <c r="LPE270" s="75">
        <v>3253</v>
      </c>
      <c r="LPF270" s="75" t="s">
        <v>227</v>
      </c>
      <c r="LPG270" s="75">
        <v>3253</v>
      </c>
      <c r="LPH270" s="75" t="s">
        <v>227</v>
      </c>
      <c r="LPI270" s="75">
        <v>3253</v>
      </c>
      <c r="LPJ270" s="75" t="s">
        <v>227</v>
      </c>
      <c r="LPK270" s="75">
        <v>3253</v>
      </c>
      <c r="LPL270" s="75" t="s">
        <v>227</v>
      </c>
      <c r="LPM270" s="75">
        <v>3253</v>
      </c>
      <c r="LPN270" s="75" t="s">
        <v>227</v>
      </c>
      <c r="LPO270" s="75">
        <v>3253</v>
      </c>
      <c r="LPP270" s="75" t="s">
        <v>227</v>
      </c>
      <c r="LPQ270" s="75">
        <v>3253</v>
      </c>
      <c r="LPR270" s="75" t="s">
        <v>227</v>
      </c>
      <c r="LPS270" s="75">
        <v>3253</v>
      </c>
      <c r="LPT270" s="75" t="s">
        <v>227</v>
      </c>
      <c r="LPU270" s="75">
        <v>3253</v>
      </c>
      <c r="LPV270" s="75" t="s">
        <v>227</v>
      </c>
      <c r="LPW270" s="75">
        <v>3253</v>
      </c>
      <c r="LPX270" s="75" t="s">
        <v>227</v>
      </c>
      <c r="LPY270" s="75">
        <v>3253</v>
      </c>
      <c r="LPZ270" s="75" t="s">
        <v>227</v>
      </c>
      <c r="LQA270" s="75">
        <v>3253</v>
      </c>
      <c r="LQB270" s="75" t="s">
        <v>227</v>
      </c>
      <c r="LQC270" s="75">
        <v>3253</v>
      </c>
      <c r="LQD270" s="75" t="s">
        <v>227</v>
      </c>
      <c r="LQE270" s="75">
        <v>3253</v>
      </c>
      <c r="LQF270" s="75" t="s">
        <v>227</v>
      </c>
      <c r="LQG270" s="75">
        <v>3253</v>
      </c>
      <c r="LQH270" s="75" t="s">
        <v>227</v>
      </c>
      <c r="LQI270" s="75">
        <v>3253</v>
      </c>
      <c r="LQJ270" s="75" t="s">
        <v>227</v>
      </c>
      <c r="LQK270" s="75">
        <v>3253</v>
      </c>
      <c r="LQL270" s="75" t="s">
        <v>227</v>
      </c>
      <c r="LQM270" s="75">
        <v>3253</v>
      </c>
      <c r="LQN270" s="75" t="s">
        <v>227</v>
      </c>
      <c r="LQO270" s="75">
        <v>3253</v>
      </c>
      <c r="LQP270" s="75" t="s">
        <v>227</v>
      </c>
      <c r="LQQ270" s="75">
        <v>3253</v>
      </c>
      <c r="LQR270" s="75" t="s">
        <v>227</v>
      </c>
      <c r="LQS270" s="75">
        <v>3253</v>
      </c>
      <c r="LQT270" s="75" t="s">
        <v>227</v>
      </c>
      <c r="LQU270" s="75">
        <v>3253</v>
      </c>
      <c r="LQV270" s="75" t="s">
        <v>227</v>
      </c>
      <c r="LQW270" s="75">
        <v>3253</v>
      </c>
      <c r="LQX270" s="75" t="s">
        <v>227</v>
      </c>
      <c r="LQY270" s="75">
        <v>3253</v>
      </c>
      <c r="LQZ270" s="75" t="s">
        <v>227</v>
      </c>
      <c r="LRA270" s="75">
        <v>3253</v>
      </c>
      <c r="LRB270" s="75" t="s">
        <v>227</v>
      </c>
      <c r="LRC270" s="75">
        <v>3253</v>
      </c>
      <c r="LRD270" s="75" t="s">
        <v>227</v>
      </c>
      <c r="LRE270" s="75">
        <v>3253</v>
      </c>
      <c r="LRF270" s="75" t="s">
        <v>227</v>
      </c>
      <c r="LRG270" s="75">
        <v>3253</v>
      </c>
      <c r="LRH270" s="75" t="s">
        <v>227</v>
      </c>
      <c r="LRI270" s="75">
        <v>3253</v>
      </c>
      <c r="LRJ270" s="75" t="s">
        <v>227</v>
      </c>
      <c r="LRK270" s="75">
        <v>3253</v>
      </c>
      <c r="LRL270" s="75" t="s">
        <v>227</v>
      </c>
      <c r="LRM270" s="75">
        <v>3253</v>
      </c>
      <c r="LRN270" s="75" t="s">
        <v>227</v>
      </c>
      <c r="LRO270" s="75">
        <v>3253</v>
      </c>
      <c r="LRP270" s="75" t="s">
        <v>227</v>
      </c>
      <c r="LRQ270" s="75">
        <v>3253</v>
      </c>
      <c r="LRR270" s="75" t="s">
        <v>227</v>
      </c>
      <c r="LRS270" s="75">
        <v>3253</v>
      </c>
      <c r="LRT270" s="75" t="s">
        <v>227</v>
      </c>
      <c r="LRU270" s="75">
        <v>3253</v>
      </c>
      <c r="LRV270" s="75" t="s">
        <v>227</v>
      </c>
      <c r="LRW270" s="75">
        <v>3253</v>
      </c>
      <c r="LRX270" s="75" t="s">
        <v>227</v>
      </c>
      <c r="LRY270" s="75">
        <v>3253</v>
      </c>
      <c r="LRZ270" s="75" t="s">
        <v>227</v>
      </c>
      <c r="LSA270" s="75">
        <v>3253</v>
      </c>
      <c r="LSB270" s="75" t="s">
        <v>227</v>
      </c>
      <c r="LSC270" s="75">
        <v>3253</v>
      </c>
      <c r="LSD270" s="75" t="s">
        <v>227</v>
      </c>
      <c r="LSE270" s="75">
        <v>3253</v>
      </c>
      <c r="LSF270" s="75" t="s">
        <v>227</v>
      </c>
      <c r="LSG270" s="75">
        <v>3253</v>
      </c>
      <c r="LSH270" s="75" t="s">
        <v>227</v>
      </c>
      <c r="LSI270" s="75">
        <v>3253</v>
      </c>
      <c r="LSJ270" s="75" t="s">
        <v>227</v>
      </c>
      <c r="LSK270" s="75">
        <v>3253</v>
      </c>
      <c r="LSL270" s="75" t="s">
        <v>227</v>
      </c>
      <c r="LSM270" s="75">
        <v>3253</v>
      </c>
      <c r="LSN270" s="75" t="s">
        <v>227</v>
      </c>
      <c r="LSO270" s="75">
        <v>3253</v>
      </c>
      <c r="LSP270" s="75" t="s">
        <v>227</v>
      </c>
      <c r="LSQ270" s="75">
        <v>3253</v>
      </c>
      <c r="LSR270" s="75" t="s">
        <v>227</v>
      </c>
      <c r="LSS270" s="75">
        <v>3253</v>
      </c>
      <c r="LST270" s="75" t="s">
        <v>227</v>
      </c>
      <c r="LSU270" s="75">
        <v>3253</v>
      </c>
      <c r="LSV270" s="75" t="s">
        <v>227</v>
      </c>
      <c r="LSW270" s="75">
        <v>3253</v>
      </c>
      <c r="LSX270" s="75" t="s">
        <v>227</v>
      </c>
      <c r="LSY270" s="75">
        <v>3253</v>
      </c>
      <c r="LSZ270" s="75" t="s">
        <v>227</v>
      </c>
      <c r="LTA270" s="75">
        <v>3253</v>
      </c>
      <c r="LTB270" s="75" t="s">
        <v>227</v>
      </c>
      <c r="LTC270" s="75">
        <v>3253</v>
      </c>
      <c r="LTD270" s="75" t="s">
        <v>227</v>
      </c>
      <c r="LTE270" s="75">
        <v>3253</v>
      </c>
      <c r="LTF270" s="75" t="s">
        <v>227</v>
      </c>
      <c r="LTG270" s="75">
        <v>3253</v>
      </c>
      <c r="LTH270" s="75" t="s">
        <v>227</v>
      </c>
      <c r="LTI270" s="75">
        <v>3253</v>
      </c>
      <c r="LTJ270" s="75" t="s">
        <v>227</v>
      </c>
      <c r="LTK270" s="75">
        <v>3253</v>
      </c>
      <c r="LTL270" s="75" t="s">
        <v>227</v>
      </c>
      <c r="LTM270" s="75">
        <v>3253</v>
      </c>
      <c r="LTN270" s="75" t="s">
        <v>227</v>
      </c>
      <c r="LTO270" s="75">
        <v>3253</v>
      </c>
      <c r="LTP270" s="75" t="s">
        <v>227</v>
      </c>
      <c r="LTQ270" s="75">
        <v>3253</v>
      </c>
      <c r="LTR270" s="75" t="s">
        <v>227</v>
      </c>
      <c r="LTS270" s="75">
        <v>3253</v>
      </c>
      <c r="LTT270" s="75" t="s">
        <v>227</v>
      </c>
      <c r="LTU270" s="75">
        <v>3253</v>
      </c>
      <c r="LTV270" s="75" t="s">
        <v>227</v>
      </c>
      <c r="LTW270" s="75">
        <v>3253</v>
      </c>
      <c r="LTX270" s="75" t="s">
        <v>227</v>
      </c>
      <c r="LTY270" s="75">
        <v>3253</v>
      </c>
      <c r="LTZ270" s="75" t="s">
        <v>227</v>
      </c>
      <c r="LUA270" s="75">
        <v>3253</v>
      </c>
      <c r="LUB270" s="75" t="s">
        <v>227</v>
      </c>
      <c r="LUC270" s="75">
        <v>3253</v>
      </c>
      <c r="LUD270" s="75" t="s">
        <v>227</v>
      </c>
      <c r="LUE270" s="75">
        <v>3253</v>
      </c>
      <c r="LUF270" s="75" t="s">
        <v>227</v>
      </c>
      <c r="LUG270" s="75">
        <v>3253</v>
      </c>
      <c r="LUH270" s="75" t="s">
        <v>227</v>
      </c>
      <c r="LUI270" s="75">
        <v>3253</v>
      </c>
      <c r="LUJ270" s="75" t="s">
        <v>227</v>
      </c>
      <c r="LUK270" s="75">
        <v>3253</v>
      </c>
      <c r="LUL270" s="75" t="s">
        <v>227</v>
      </c>
      <c r="LUM270" s="75">
        <v>3253</v>
      </c>
      <c r="LUN270" s="75" t="s">
        <v>227</v>
      </c>
      <c r="LUO270" s="75">
        <v>3253</v>
      </c>
      <c r="LUP270" s="75" t="s">
        <v>227</v>
      </c>
      <c r="LUQ270" s="75">
        <v>3253</v>
      </c>
      <c r="LUR270" s="75" t="s">
        <v>227</v>
      </c>
      <c r="LUS270" s="75">
        <v>3253</v>
      </c>
      <c r="LUT270" s="75" t="s">
        <v>227</v>
      </c>
      <c r="LUU270" s="75">
        <v>3253</v>
      </c>
      <c r="LUV270" s="75" t="s">
        <v>227</v>
      </c>
      <c r="LUW270" s="75">
        <v>3253</v>
      </c>
      <c r="LUX270" s="75" t="s">
        <v>227</v>
      </c>
      <c r="LUY270" s="75">
        <v>3253</v>
      </c>
      <c r="LUZ270" s="75" t="s">
        <v>227</v>
      </c>
      <c r="LVA270" s="75">
        <v>3253</v>
      </c>
      <c r="LVB270" s="75" t="s">
        <v>227</v>
      </c>
      <c r="LVC270" s="75">
        <v>3253</v>
      </c>
      <c r="LVD270" s="75" t="s">
        <v>227</v>
      </c>
      <c r="LVE270" s="75">
        <v>3253</v>
      </c>
      <c r="LVF270" s="75" t="s">
        <v>227</v>
      </c>
      <c r="LVG270" s="75">
        <v>3253</v>
      </c>
      <c r="LVH270" s="75" t="s">
        <v>227</v>
      </c>
      <c r="LVI270" s="75">
        <v>3253</v>
      </c>
      <c r="LVJ270" s="75" t="s">
        <v>227</v>
      </c>
      <c r="LVK270" s="75">
        <v>3253</v>
      </c>
      <c r="LVL270" s="75" t="s">
        <v>227</v>
      </c>
      <c r="LVM270" s="75">
        <v>3253</v>
      </c>
      <c r="LVN270" s="75" t="s">
        <v>227</v>
      </c>
      <c r="LVO270" s="75">
        <v>3253</v>
      </c>
      <c r="LVP270" s="75" t="s">
        <v>227</v>
      </c>
      <c r="LVQ270" s="75">
        <v>3253</v>
      </c>
      <c r="LVR270" s="75" t="s">
        <v>227</v>
      </c>
      <c r="LVS270" s="75">
        <v>3253</v>
      </c>
      <c r="LVT270" s="75" t="s">
        <v>227</v>
      </c>
      <c r="LVU270" s="75">
        <v>3253</v>
      </c>
      <c r="LVV270" s="75" t="s">
        <v>227</v>
      </c>
      <c r="LVW270" s="75">
        <v>3253</v>
      </c>
      <c r="LVX270" s="75" t="s">
        <v>227</v>
      </c>
      <c r="LVY270" s="75">
        <v>3253</v>
      </c>
      <c r="LVZ270" s="75" t="s">
        <v>227</v>
      </c>
      <c r="LWA270" s="75">
        <v>3253</v>
      </c>
      <c r="LWB270" s="75" t="s">
        <v>227</v>
      </c>
      <c r="LWC270" s="75">
        <v>3253</v>
      </c>
      <c r="LWD270" s="75" t="s">
        <v>227</v>
      </c>
      <c r="LWE270" s="75">
        <v>3253</v>
      </c>
      <c r="LWF270" s="75" t="s">
        <v>227</v>
      </c>
      <c r="LWG270" s="75">
        <v>3253</v>
      </c>
      <c r="LWH270" s="75" t="s">
        <v>227</v>
      </c>
      <c r="LWI270" s="75">
        <v>3253</v>
      </c>
      <c r="LWJ270" s="75" t="s">
        <v>227</v>
      </c>
      <c r="LWK270" s="75">
        <v>3253</v>
      </c>
      <c r="LWL270" s="75" t="s">
        <v>227</v>
      </c>
      <c r="LWM270" s="75">
        <v>3253</v>
      </c>
      <c r="LWN270" s="75" t="s">
        <v>227</v>
      </c>
      <c r="LWO270" s="75">
        <v>3253</v>
      </c>
      <c r="LWP270" s="75" t="s">
        <v>227</v>
      </c>
      <c r="LWQ270" s="75">
        <v>3253</v>
      </c>
      <c r="LWR270" s="75" t="s">
        <v>227</v>
      </c>
      <c r="LWS270" s="75">
        <v>3253</v>
      </c>
      <c r="LWT270" s="75" t="s">
        <v>227</v>
      </c>
      <c r="LWU270" s="75">
        <v>3253</v>
      </c>
      <c r="LWV270" s="75" t="s">
        <v>227</v>
      </c>
      <c r="LWW270" s="75">
        <v>3253</v>
      </c>
      <c r="LWX270" s="75" t="s">
        <v>227</v>
      </c>
      <c r="LWY270" s="75">
        <v>3253</v>
      </c>
      <c r="LWZ270" s="75" t="s">
        <v>227</v>
      </c>
      <c r="LXA270" s="75">
        <v>3253</v>
      </c>
      <c r="LXB270" s="75" t="s">
        <v>227</v>
      </c>
      <c r="LXC270" s="75">
        <v>3253</v>
      </c>
      <c r="LXD270" s="75" t="s">
        <v>227</v>
      </c>
      <c r="LXE270" s="75">
        <v>3253</v>
      </c>
      <c r="LXF270" s="75" t="s">
        <v>227</v>
      </c>
      <c r="LXG270" s="75">
        <v>3253</v>
      </c>
      <c r="LXH270" s="75" t="s">
        <v>227</v>
      </c>
      <c r="LXI270" s="75">
        <v>3253</v>
      </c>
      <c r="LXJ270" s="75" t="s">
        <v>227</v>
      </c>
      <c r="LXK270" s="75">
        <v>3253</v>
      </c>
      <c r="LXL270" s="75" t="s">
        <v>227</v>
      </c>
      <c r="LXM270" s="75">
        <v>3253</v>
      </c>
      <c r="LXN270" s="75" t="s">
        <v>227</v>
      </c>
      <c r="LXO270" s="75">
        <v>3253</v>
      </c>
      <c r="LXP270" s="75" t="s">
        <v>227</v>
      </c>
      <c r="LXQ270" s="75">
        <v>3253</v>
      </c>
      <c r="LXR270" s="75" t="s">
        <v>227</v>
      </c>
      <c r="LXS270" s="75">
        <v>3253</v>
      </c>
      <c r="LXT270" s="75" t="s">
        <v>227</v>
      </c>
      <c r="LXU270" s="75">
        <v>3253</v>
      </c>
      <c r="LXV270" s="75" t="s">
        <v>227</v>
      </c>
      <c r="LXW270" s="75">
        <v>3253</v>
      </c>
      <c r="LXX270" s="75" t="s">
        <v>227</v>
      </c>
      <c r="LXY270" s="75">
        <v>3253</v>
      </c>
      <c r="LXZ270" s="75" t="s">
        <v>227</v>
      </c>
      <c r="LYA270" s="75">
        <v>3253</v>
      </c>
      <c r="LYB270" s="75" t="s">
        <v>227</v>
      </c>
      <c r="LYC270" s="75">
        <v>3253</v>
      </c>
      <c r="LYD270" s="75" t="s">
        <v>227</v>
      </c>
      <c r="LYE270" s="75">
        <v>3253</v>
      </c>
      <c r="LYF270" s="75" t="s">
        <v>227</v>
      </c>
      <c r="LYG270" s="75">
        <v>3253</v>
      </c>
      <c r="LYH270" s="75" t="s">
        <v>227</v>
      </c>
      <c r="LYI270" s="75">
        <v>3253</v>
      </c>
      <c r="LYJ270" s="75" t="s">
        <v>227</v>
      </c>
      <c r="LYK270" s="75">
        <v>3253</v>
      </c>
      <c r="LYL270" s="75" t="s">
        <v>227</v>
      </c>
      <c r="LYM270" s="75">
        <v>3253</v>
      </c>
      <c r="LYN270" s="75" t="s">
        <v>227</v>
      </c>
      <c r="LYO270" s="75">
        <v>3253</v>
      </c>
      <c r="LYP270" s="75" t="s">
        <v>227</v>
      </c>
      <c r="LYQ270" s="75">
        <v>3253</v>
      </c>
      <c r="LYR270" s="75" t="s">
        <v>227</v>
      </c>
      <c r="LYS270" s="75">
        <v>3253</v>
      </c>
      <c r="LYT270" s="75" t="s">
        <v>227</v>
      </c>
      <c r="LYU270" s="75">
        <v>3253</v>
      </c>
      <c r="LYV270" s="75" t="s">
        <v>227</v>
      </c>
      <c r="LYW270" s="75">
        <v>3253</v>
      </c>
      <c r="LYX270" s="75" t="s">
        <v>227</v>
      </c>
      <c r="LYY270" s="75">
        <v>3253</v>
      </c>
      <c r="LYZ270" s="75" t="s">
        <v>227</v>
      </c>
      <c r="LZA270" s="75">
        <v>3253</v>
      </c>
      <c r="LZB270" s="75" t="s">
        <v>227</v>
      </c>
      <c r="LZC270" s="75">
        <v>3253</v>
      </c>
      <c r="LZD270" s="75" t="s">
        <v>227</v>
      </c>
      <c r="LZE270" s="75">
        <v>3253</v>
      </c>
      <c r="LZF270" s="75" t="s">
        <v>227</v>
      </c>
      <c r="LZG270" s="75">
        <v>3253</v>
      </c>
      <c r="LZH270" s="75" t="s">
        <v>227</v>
      </c>
      <c r="LZI270" s="75">
        <v>3253</v>
      </c>
      <c r="LZJ270" s="75" t="s">
        <v>227</v>
      </c>
      <c r="LZK270" s="75">
        <v>3253</v>
      </c>
      <c r="LZL270" s="75" t="s">
        <v>227</v>
      </c>
      <c r="LZM270" s="75">
        <v>3253</v>
      </c>
      <c r="LZN270" s="75" t="s">
        <v>227</v>
      </c>
      <c r="LZO270" s="75">
        <v>3253</v>
      </c>
      <c r="LZP270" s="75" t="s">
        <v>227</v>
      </c>
      <c r="LZQ270" s="75">
        <v>3253</v>
      </c>
      <c r="LZR270" s="75" t="s">
        <v>227</v>
      </c>
      <c r="LZS270" s="75">
        <v>3253</v>
      </c>
      <c r="LZT270" s="75" t="s">
        <v>227</v>
      </c>
      <c r="LZU270" s="75">
        <v>3253</v>
      </c>
      <c r="LZV270" s="75" t="s">
        <v>227</v>
      </c>
      <c r="LZW270" s="75">
        <v>3253</v>
      </c>
      <c r="LZX270" s="75" t="s">
        <v>227</v>
      </c>
      <c r="LZY270" s="75">
        <v>3253</v>
      </c>
      <c r="LZZ270" s="75" t="s">
        <v>227</v>
      </c>
      <c r="MAA270" s="75">
        <v>3253</v>
      </c>
      <c r="MAB270" s="75" t="s">
        <v>227</v>
      </c>
      <c r="MAC270" s="75">
        <v>3253</v>
      </c>
      <c r="MAD270" s="75" t="s">
        <v>227</v>
      </c>
      <c r="MAE270" s="75">
        <v>3253</v>
      </c>
      <c r="MAF270" s="75" t="s">
        <v>227</v>
      </c>
      <c r="MAG270" s="75">
        <v>3253</v>
      </c>
      <c r="MAH270" s="75" t="s">
        <v>227</v>
      </c>
      <c r="MAI270" s="75">
        <v>3253</v>
      </c>
      <c r="MAJ270" s="75" t="s">
        <v>227</v>
      </c>
      <c r="MAK270" s="75">
        <v>3253</v>
      </c>
      <c r="MAL270" s="75" t="s">
        <v>227</v>
      </c>
      <c r="MAM270" s="75">
        <v>3253</v>
      </c>
      <c r="MAN270" s="75" t="s">
        <v>227</v>
      </c>
      <c r="MAO270" s="75">
        <v>3253</v>
      </c>
      <c r="MAP270" s="75" t="s">
        <v>227</v>
      </c>
      <c r="MAQ270" s="75">
        <v>3253</v>
      </c>
      <c r="MAR270" s="75" t="s">
        <v>227</v>
      </c>
      <c r="MAS270" s="75">
        <v>3253</v>
      </c>
      <c r="MAT270" s="75" t="s">
        <v>227</v>
      </c>
      <c r="MAU270" s="75">
        <v>3253</v>
      </c>
      <c r="MAV270" s="75" t="s">
        <v>227</v>
      </c>
      <c r="MAW270" s="75">
        <v>3253</v>
      </c>
      <c r="MAX270" s="75" t="s">
        <v>227</v>
      </c>
      <c r="MAY270" s="75">
        <v>3253</v>
      </c>
      <c r="MAZ270" s="75" t="s">
        <v>227</v>
      </c>
      <c r="MBA270" s="75">
        <v>3253</v>
      </c>
      <c r="MBB270" s="75" t="s">
        <v>227</v>
      </c>
      <c r="MBC270" s="75">
        <v>3253</v>
      </c>
      <c r="MBD270" s="75" t="s">
        <v>227</v>
      </c>
      <c r="MBE270" s="75">
        <v>3253</v>
      </c>
      <c r="MBF270" s="75" t="s">
        <v>227</v>
      </c>
      <c r="MBG270" s="75">
        <v>3253</v>
      </c>
      <c r="MBH270" s="75" t="s">
        <v>227</v>
      </c>
      <c r="MBI270" s="75">
        <v>3253</v>
      </c>
      <c r="MBJ270" s="75" t="s">
        <v>227</v>
      </c>
      <c r="MBK270" s="75">
        <v>3253</v>
      </c>
      <c r="MBL270" s="75" t="s">
        <v>227</v>
      </c>
      <c r="MBM270" s="75">
        <v>3253</v>
      </c>
      <c r="MBN270" s="75" t="s">
        <v>227</v>
      </c>
      <c r="MBO270" s="75">
        <v>3253</v>
      </c>
      <c r="MBP270" s="75" t="s">
        <v>227</v>
      </c>
      <c r="MBQ270" s="75">
        <v>3253</v>
      </c>
      <c r="MBR270" s="75" t="s">
        <v>227</v>
      </c>
      <c r="MBS270" s="75">
        <v>3253</v>
      </c>
      <c r="MBT270" s="75" t="s">
        <v>227</v>
      </c>
      <c r="MBU270" s="75">
        <v>3253</v>
      </c>
      <c r="MBV270" s="75" t="s">
        <v>227</v>
      </c>
      <c r="MBW270" s="75">
        <v>3253</v>
      </c>
      <c r="MBX270" s="75" t="s">
        <v>227</v>
      </c>
      <c r="MBY270" s="75">
        <v>3253</v>
      </c>
      <c r="MBZ270" s="75" t="s">
        <v>227</v>
      </c>
      <c r="MCA270" s="75">
        <v>3253</v>
      </c>
      <c r="MCB270" s="75" t="s">
        <v>227</v>
      </c>
      <c r="MCC270" s="75">
        <v>3253</v>
      </c>
      <c r="MCD270" s="75" t="s">
        <v>227</v>
      </c>
      <c r="MCE270" s="75">
        <v>3253</v>
      </c>
      <c r="MCF270" s="75" t="s">
        <v>227</v>
      </c>
      <c r="MCG270" s="75">
        <v>3253</v>
      </c>
      <c r="MCH270" s="75" t="s">
        <v>227</v>
      </c>
      <c r="MCI270" s="75">
        <v>3253</v>
      </c>
      <c r="MCJ270" s="75" t="s">
        <v>227</v>
      </c>
      <c r="MCK270" s="75">
        <v>3253</v>
      </c>
      <c r="MCL270" s="75" t="s">
        <v>227</v>
      </c>
      <c r="MCM270" s="75">
        <v>3253</v>
      </c>
      <c r="MCN270" s="75" t="s">
        <v>227</v>
      </c>
      <c r="MCO270" s="75">
        <v>3253</v>
      </c>
      <c r="MCP270" s="75" t="s">
        <v>227</v>
      </c>
      <c r="MCQ270" s="75">
        <v>3253</v>
      </c>
      <c r="MCR270" s="75" t="s">
        <v>227</v>
      </c>
      <c r="MCS270" s="75">
        <v>3253</v>
      </c>
      <c r="MCT270" s="75" t="s">
        <v>227</v>
      </c>
      <c r="MCU270" s="75">
        <v>3253</v>
      </c>
      <c r="MCV270" s="75" t="s">
        <v>227</v>
      </c>
      <c r="MCW270" s="75">
        <v>3253</v>
      </c>
      <c r="MCX270" s="75" t="s">
        <v>227</v>
      </c>
      <c r="MCY270" s="75">
        <v>3253</v>
      </c>
      <c r="MCZ270" s="75" t="s">
        <v>227</v>
      </c>
      <c r="MDA270" s="75">
        <v>3253</v>
      </c>
      <c r="MDB270" s="75" t="s">
        <v>227</v>
      </c>
      <c r="MDC270" s="75">
        <v>3253</v>
      </c>
      <c r="MDD270" s="75" t="s">
        <v>227</v>
      </c>
      <c r="MDE270" s="75">
        <v>3253</v>
      </c>
      <c r="MDF270" s="75" t="s">
        <v>227</v>
      </c>
      <c r="MDG270" s="75">
        <v>3253</v>
      </c>
      <c r="MDH270" s="75" t="s">
        <v>227</v>
      </c>
      <c r="MDI270" s="75">
        <v>3253</v>
      </c>
      <c r="MDJ270" s="75" t="s">
        <v>227</v>
      </c>
      <c r="MDK270" s="75">
        <v>3253</v>
      </c>
      <c r="MDL270" s="75" t="s">
        <v>227</v>
      </c>
      <c r="MDM270" s="75">
        <v>3253</v>
      </c>
      <c r="MDN270" s="75" t="s">
        <v>227</v>
      </c>
      <c r="MDO270" s="75">
        <v>3253</v>
      </c>
      <c r="MDP270" s="75" t="s">
        <v>227</v>
      </c>
      <c r="MDQ270" s="75">
        <v>3253</v>
      </c>
      <c r="MDR270" s="75" t="s">
        <v>227</v>
      </c>
      <c r="MDS270" s="75">
        <v>3253</v>
      </c>
      <c r="MDT270" s="75" t="s">
        <v>227</v>
      </c>
      <c r="MDU270" s="75">
        <v>3253</v>
      </c>
      <c r="MDV270" s="75" t="s">
        <v>227</v>
      </c>
      <c r="MDW270" s="75">
        <v>3253</v>
      </c>
      <c r="MDX270" s="75" t="s">
        <v>227</v>
      </c>
      <c r="MDY270" s="75">
        <v>3253</v>
      </c>
      <c r="MDZ270" s="75" t="s">
        <v>227</v>
      </c>
      <c r="MEA270" s="75">
        <v>3253</v>
      </c>
      <c r="MEB270" s="75" t="s">
        <v>227</v>
      </c>
      <c r="MEC270" s="75">
        <v>3253</v>
      </c>
      <c r="MED270" s="75" t="s">
        <v>227</v>
      </c>
      <c r="MEE270" s="75">
        <v>3253</v>
      </c>
      <c r="MEF270" s="75" t="s">
        <v>227</v>
      </c>
      <c r="MEG270" s="75">
        <v>3253</v>
      </c>
      <c r="MEH270" s="75" t="s">
        <v>227</v>
      </c>
      <c r="MEI270" s="75">
        <v>3253</v>
      </c>
      <c r="MEJ270" s="75" t="s">
        <v>227</v>
      </c>
      <c r="MEK270" s="75">
        <v>3253</v>
      </c>
      <c r="MEL270" s="75" t="s">
        <v>227</v>
      </c>
      <c r="MEM270" s="75">
        <v>3253</v>
      </c>
      <c r="MEN270" s="75" t="s">
        <v>227</v>
      </c>
      <c r="MEO270" s="75">
        <v>3253</v>
      </c>
      <c r="MEP270" s="75" t="s">
        <v>227</v>
      </c>
      <c r="MEQ270" s="75">
        <v>3253</v>
      </c>
      <c r="MER270" s="75" t="s">
        <v>227</v>
      </c>
      <c r="MES270" s="75">
        <v>3253</v>
      </c>
      <c r="MET270" s="75" t="s">
        <v>227</v>
      </c>
      <c r="MEU270" s="75">
        <v>3253</v>
      </c>
      <c r="MEV270" s="75" t="s">
        <v>227</v>
      </c>
      <c r="MEW270" s="75">
        <v>3253</v>
      </c>
      <c r="MEX270" s="75" t="s">
        <v>227</v>
      </c>
      <c r="MEY270" s="75">
        <v>3253</v>
      </c>
      <c r="MEZ270" s="75" t="s">
        <v>227</v>
      </c>
      <c r="MFA270" s="75">
        <v>3253</v>
      </c>
      <c r="MFB270" s="75" t="s">
        <v>227</v>
      </c>
      <c r="MFC270" s="75">
        <v>3253</v>
      </c>
      <c r="MFD270" s="75" t="s">
        <v>227</v>
      </c>
      <c r="MFE270" s="75">
        <v>3253</v>
      </c>
      <c r="MFF270" s="75" t="s">
        <v>227</v>
      </c>
      <c r="MFG270" s="75">
        <v>3253</v>
      </c>
      <c r="MFH270" s="75" t="s">
        <v>227</v>
      </c>
      <c r="MFI270" s="75">
        <v>3253</v>
      </c>
      <c r="MFJ270" s="75" t="s">
        <v>227</v>
      </c>
      <c r="MFK270" s="75">
        <v>3253</v>
      </c>
      <c r="MFL270" s="75" t="s">
        <v>227</v>
      </c>
      <c r="MFM270" s="75">
        <v>3253</v>
      </c>
      <c r="MFN270" s="75" t="s">
        <v>227</v>
      </c>
      <c r="MFO270" s="75">
        <v>3253</v>
      </c>
      <c r="MFP270" s="75" t="s">
        <v>227</v>
      </c>
      <c r="MFQ270" s="75">
        <v>3253</v>
      </c>
      <c r="MFR270" s="75" t="s">
        <v>227</v>
      </c>
      <c r="MFS270" s="75">
        <v>3253</v>
      </c>
      <c r="MFT270" s="75" t="s">
        <v>227</v>
      </c>
      <c r="MFU270" s="75">
        <v>3253</v>
      </c>
      <c r="MFV270" s="75" t="s">
        <v>227</v>
      </c>
      <c r="MFW270" s="75">
        <v>3253</v>
      </c>
      <c r="MFX270" s="75" t="s">
        <v>227</v>
      </c>
      <c r="MFY270" s="75">
        <v>3253</v>
      </c>
      <c r="MFZ270" s="75" t="s">
        <v>227</v>
      </c>
      <c r="MGA270" s="75">
        <v>3253</v>
      </c>
      <c r="MGB270" s="75" t="s">
        <v>227</v>
      </c>
      <c r="MGC270" s="75">
        <v>3253</v>
      </c>
      <c r="MGD270" s="75" t="s">
        <v>227</v>
      </c>
      <c r="MGE270" s="75">
        <v>3253</v>
      </c>
      <c r="MGF270" s="75" t="s">
        <v>227</v>
      </c>
      <c r="MGG270" s="75">
        <v>3253</v>
      </c>
      <c r="MGH270" s="75" t="s">
        <v>227</v>
      </c>
      <c r="MGI270" s="75">
        <v>3253</v>
      </c>
      <c r="MGJ270" s="75" t="s">
        <v>227</v>
      </c>
      <c r="MGK270" s="75">
        <v>3253</v>
      </c>
      <c r="MGL270" s="75" t="s">
        <v>227</v>
      </c>
      <c r="MGM270" s="75">
        <v>3253</v>
      </c>
      <c r="MGN270" s="75" t="s">
        <v>227</v>
      </c>
      <c r="MGO270" s="75">
        <v>3253</v>
      </c>
      <c r="MGP270" s="75" t="s">
        <v>227</v>
      </c>
      <c r="MGQ270" s="75">
        <v>3253</v>
      </c>
      <c r="MGR270" s="75" t="s">
        <v>227</v>
      </c>
      <c r="MGS270" s="75">
        <v>3253</v>
      </c>
      <c r="MGT270" s="75" t="s">
        <v>227</v>
      </c>
      <c r="MGU270" s="75">
        <v>3253</v>
      </c>
      <c r="MGV270" s="75" t="s">
        <v>227</v>
      </c>
      <c r="MGW270" s="75">
        <v>3253</v>
      </c>
      <c r="MGX270" s="75" t="s">
        <v>227</v>
      </c>
      <c r="MGY270" s="75">
        <v>3253</v>
      </c>
      <c r="MGZ270" s="75" t="s">
        <v>227</v>
      </c>
      <c r="MHA270" s="75">
        <v>3253</v>
      </c>
      <c r="MHB270" s="75" t="s">
        <v>227</v>
      </c>
      <c r="MHC270" s="75">
        <v>3253</v>
      </c>
      <c r="MHD270" s="75" t="s">
        <v>227</v>
      </c>
      <c r="MHE270" s="75">
        <v>3253</v>
      </c>
      <c r="MHF270" s="75" t="s">
        <v>227</v>
      </c>
      <c r="MHG270" s="75">
        <v>3253</v>
      </c>
      <c r="MHH270" s="75" t="s">
        <v>227</v>
      </c>
      <c r="MHI270" s="75">
        <v>3253</v>
      </c>
      <c r="MHJ270" s="75" t="s">
        <v>227</v>
      </c>
      <c r="MHK270" s="75">
        <v>3253</v>
      </c>
      <c r="MHL270" s="75" t="s">
        <v>227</v>
      </c>
      <c r="MHM270" s="75">
        <v>3253</v>
      </c>
      <c r="MHN270" s="75" t="s">
        <v>227</v>
      </c>
      <c r="MHO270" s="75">
        <v>3253</v>
      </c>
      <c r="MHP270" s="75" t="s">
        <v>227</v>
      </c>
      <c r="MHQ270" s="75">
        <v>3253</v>
      </c>
      <c r="MHR270" s="75" t="s">
        <v>227</v>
      </c>
      <c r="MHS270" s="75">
        <v>3253</v>
      </c>
      <c r="MHT270" s="75" t="s">
        <v>227</v>
      </c>
      <c r="MHU270" s="75">
        <v>3253</v>
      </c>
      <c r="MHV270" s="75" t="s">
        <v>227</v>
      </c>
      <c r="MHW270" s="75">
        <v>3253</v>
      </c>
      <c r="MHX270" s="75" t="s">
        <v>227</v>
      </c>
      <c r="MHY270" s="75">
        <v>3253</v>
      </c>
      <c r="MHZ270" s="75" t="s">
        <v>227</v>
      </c>
      <c r="MIA270" s="75">
        <v>3253</v>
      </c>
      <c r="MIB270" s="75" t="s">
        <v>227</v>
      </c>
      <c r="MIC270" s="75">
        <v>3253</v>
      </c>
      <c r="MID270" s="75" t="s">
        <v>227</v>
      </c>
      <c r="MIE270" s="75">
        <v>3253</v>
      </c>
      <c r="MIF270" s="75" t="s">
        <v>227</v>
      </c>
      <c r="MIG270" s="75">
        <v>3253</v>
      </c>
      <c r="MIH270" s="75" t="s">
        <v>227</v>
      </c>
      <c r="MII270" s="75">
        <v>3253</v>
      </c>
      <c r="MIJ270" s="75" t="s">
        <v>227</v>
      </c>
      <c r="MIK270" s="75">
        <v>3253</v>
      </c>
      <c r="MIL270" s="75" t="s">
        <v>227</v>
      </c>
      <c r="MIM270" s="75">
        <v>3253</v>
      </c>
      <c r="MIN270" s="75" t="s">
        <v>227</v>
      </c>
      <c r="MIO270" s="75">
        <v>3253</v>
      </c>
      <c r="MIP270" s="75" t="s">
        <v>227</v>
      </c>
      <c r="MIQ270" s="75">
        <v>3253</v>
      </c>
      <c r="MIR270" s="75" t="s">
        <v>227</v>
      </c>
      <c r="MIS270" s="75">
        <v>3253</v>
      </c>
      <c r="MIT270" s="75" t="s">
        <v>227</v>
      </c>
      <c r="MIU270" s="75">
        <v>3253</v>
      </c>
      <c r="MIV270" s="75" t="s">
        <v>227</v>
      </c>
      <c r="MIW270" s="75">
        <v>3253</v>
      </c>
      <c r="MIX270" s="75" t="s">
        <v>227</v>
      </c>
      <c r="MIY270" s="75">
        <v>3253</v>
      </c>
      <c r="MIZ270" s="75" t="s">
        <v>227</v>
      </c>
      <c r="MJA270" s="75">
        <v>3253</v>
      </c>
      <c r="MJB270" s="75" t="s">
        <v>227</v>
      </c>
      <c r="MJC270" s="75">
        <v>3253</v>
      </c>
      <c r="MJD270" s="75" t="s">
        <v>227</v>
      </c>
      <c r="MJE270" s="75">
        <v>3253</v>
      </c>
      <c r="MJF270" s="75" t="s">
        <v>227</v>
      </c>
      <c r="MJG270" s="75">
        <v>3253</v>
      </c>
      <c r="MJH270" s="75" t="s">
        <v>227</v>
      </c>
      <c r="MJI270" s="75">
        <v>3253</v>
      </c>
      <c r="MJJ270" s="75" t="s">
        <v>227</v>
      </c>
      <c r="MJK270" s="75">
        <v>3253</v>
      </c>
      <c r="MJL270" s="75" t="s">
        <v>227</v>
      </c>
      <c r="MJM270" s="75">
        <v>3253</v>
      </c>
      <c r="MJN270" s="75" t="s">
        <v>227</v>
      </c>
      <c r="MJO270" s="75">
        <v>3253</v>
      </c>
      <c r="MJP270" s="75" t="s">
        <v>227</v>
      </c>
      <c r="MJQ270" s="75">
        <v>3253</v>
      </c>
      <c r="MJR270" s="75" t="s">
        <v>227</v>
      </c>
      <c r="MJS270" s="75">
        <v>3253</v>
      </c>
      <c r="MJT270" s="75" t="s">
        <v>227</v>
      </c>
      <c r="MJU270" s="75">
        <v>3253</v>
      </c>
      <c r="MJV270" s="75" t="s">
        <v>227</v>
      </c>
      <c r="MJW270" s="75">
        <v>3253</v>
      </c>
      <c r="MJX270" s="75" t="s">
        <v>227</v>
      </c>
      <c r="MJY270" s="75">
        <v>3253</v>
      </c>
      <c r="MJZ270" s="75" t="s">
        <v>227</v>
      </c>
      <c r="MKA270" s="75">
        <v>3253</v>
      </c>
      <c r="MKB270" s="75" t="s">
        <v>227</v>
      </c>
      <c r="MKC270" s="75">
        <v>3253</v>
      </c>
      <c r="MKD270" s="75" t="s">
        <v>227</v>
      </c>
      <c r="MKE270" s="75">
        <v>3253</v>
      </c>
      <c r="MKF270" s="75" t="s">
        <v>227</v>
      </c>
      <c r="MKG270" s="75">
        <v>3253</v>
      </c>
      <c r="MKH270" s="75" t="s">
        <v>227</v>
      </c>
      <c r="MKI270" s="75">
        <v>3253</v>
      </c>
      <c r="MKJ270" s="75" t="s">
        <v>227</v>
      </c>
      <c r="MKK270" s="75">
        <v>3253</v>
      </c>
      <c r="MKL270" s="75" t="s">
        <v>227</v>
      </c>
      <c r="MKM270" s="75">
        <v>3253</v>
      </c>
      <c r="MKN270" s="75" t="s">
        <v>227</v>
      </c>
      <c r="MKO270" s="75">
        <v>3253</v>
      </c>
      <c r="MKP270" s="75" t="s">
        <v>227</v>
      </c>
      <c r="MKQ270" s="75">
        <v>3253</v>
      </c>
      <c r="MKR270" s="75" t="s">
        <v>227</v>
      </c>
      <c r="MKS270" s="75">
        <v>3253</v>
      </c>
      <c r="MKT270" s="75" t="s">
        <v>227</v>
      </c>
      <c r="MKU270" s="75">
        <v>3253</v>
      </c>
      <c r="MKV270" s="75" t="s">
        <v>227</v>
      </c>
      <c r="MKW270" s="75">
        <v>3253</v>
      </c>
      <c r="MKX270" s="75" t="s">
        <v>227</v>
      </c>
      <c r="MKY270" s="75">
        <v>3253</v>
      </c>
      <c r="MKZ270" s="75" t="s">
        <v>227</v>
      </c>
      <c r="MLA270" s="75">
        <v>3253</v>
      </c>
      <c r="MLB270" s="75" t="s">
        <v>227</v>
      </c>
      <c r="MLC270" s="75">
        <v>3253</v>
      </c>
      <c r="MLD270" s="75" t="s">
        <v>227</v>
      </c>
      <c r="MLE270" s="75">
        <v>3253</v>
      </c>
      <c r="MLF270" s="75" t="s">
        <v>227</v>
      </c>
      <c r="MLG270" s="75">
        <v>3253</v>
      </c>
      <c r="MLH270" s="75" t="s">
        <v>227</v>
      </c>
      <c r="MLI270" s="75">
        <v>3253</v>
      </c>
      <c r="MLJ270" s="75" t="s">
        <v>227</v>
      </c>
      <c r="MLK270" s="75">
        <v>3253</v>
      </c>
      <c r="MLL270" s="75" t="s">
        <v>227</v>
      </c>
      <c r="MLM270" s="75">
        <v>3253</v>
      </c>
      <c r="MLN270" s="75" t="s">
        <v>227</v>
      </c>
      <c r="MLO270" s="75">
        <v>3253</v>
      </c>
      <c r="MLP270" s="75" t="s">
        <v>227</v>
      </c>
      <c r="MLQ270" s="75">
        <v>3253</v>
      </c>
      <c r="MLR270" s="75" t="s">
        <v>227</v>
      </c>
      <c r="MLS270" s="75">
        <v>3253</v>
      </c>
      <c r="MLT270" s="75" t="s">
        <v>227</v>
      </c>
      <c r="MLU270" s="75">
        <v>3253</v>
      </c>
      <c r="MLV270" s="75" t="s">
        <v>227</v>
      </c>
      <c r="MLW270" s="75">
        <v>3253</v>
      </c>
      <c r="MLX270" s="75" t="s">
        <v>227</v>
      </c>
      <c r="MLY270" s="75">
        <v>3253</v>
      </c>
      <c r="MLZ270" s="75" t="s">
        <v>227</v>
      </c>
      <c r="MMA270" s="75">
        <v>3253</v>
      </c>
      <c r="MMB270" s="75" t="s">
        <v>227</v>
      </c>
      <c r="MMC270" s="75">
        <v>3253</v>
      </c>
      <c r="MMD270" s="75" t="s">
        <v>227</v>
      </c>
      <c r="MME270" s="75">
        <v>3253</v>
      </c>
      <c r="MMF270" s="75" t="s">
        <v>227</v>
      </c>
      <c r="MMG270" s="75">
        <v>3253</v>
      </c>
      <c r="MMH270" s="75" t="s">
        <v>227</v>
      </c>
      <c r="MMI270" s="75">
        <v>3253</v>
      </c>
      <c r="MMJ270" s="75" t="s">
        <v>227</v>
      </c>
      <c r="MMK270" s="75">
        <v>3253</v>
      </c>
      <c r="MML270" s="75" t="s">
        <v>227</v>
      </c>
      <c r="MMM270" s="75">
        <v>3253</v>
      </c>
      <c r="MMN270" s="75" t="s">
        <v>227</v>
      </c>
      <c r="MMO270" s="75">
        <v>3253</v>
      </c>
      <c r="MMP270" s="75" t="s">
        <v>227</v>
      </c>
      <c r="MMQ270" s="75">
        <v>3253</v>
      </c>
      <c r="MMR270" s="75" t="s">
        <v>227</v>
      </c>
      <c r="MMS270" s="75">
        <v>3253</v>
      </c>
      <c r="MMT270" s="75" t="s">
        <v>227</v>
      </c>
      <c r="MMU270" s="75">
        <v>3253</v>
      </c>
      <c r="MMV270" s="75" t="s">
        <v>227</v>
      </c>
      <c r="MMW270" s="75">
        <v>3253</v>
      </c>
      <c r="MMX270" s="75" t="s">
        <v>227</v>
      </c>
      <c r="MMY270" s="75">
        <v>3253</v>
      </c>
      <c r="MMZ270" s="75" t="s">
        <v>227</v>
      </c>
      <c r="MNA270" s="75">
        <v>3253</v>
      </c>
      <c r="MNB270" s="75" t="s">
        <v>227</v>
      </c>
      <c r="MNC270" s="75">
        <v>3253</v>
      </c>
      <c r="MND270" s="75" t="s">
        <v>227</v>
      </c>
      <c r="MNE270" s="75">
        <v>3253</v>
      </c>
      <c r="MNF270" s="75" t="s">
        <v>227</v>
      </c>
      <c r="MNG270" s="75">
        <v>3253</v>
      </c>
      <c r="MNH270" s="75" t="s">
        <v>227</v>
      </c>
      <c r="MNI270" s="75">
        <v>3253</v>
      </c>
      <c r="MNJ270" s="75" t="s">
        <v>227</v>
      </c>
      <c r="MNK270" s="75">
        <v>3253</v>
      </c>
      <c r="MNL270" s="75" t="s">
        <v>227</v>
      </c>
      <c r="MNM270" s="75">
        <v>3253</v>
      </c>
      <c r="MNN270" s="75" t="s">
        <v>227</v>
      </c>
      <c r="MNO270" s="75">
        <v>3253</v>
      </c>
      <c r="MNP270" s="75" t="s">
        <v>227</v>
      </c>
      <c r="MNQ270" s="75">
        <v>3253</v>
      </c>
      <c r="MNR270" s="75" t="s">
        <v>227</v>
      </c>
      <c r="MNS270" s="75">
        <v>3253</v>
      </c>
      <c r="MNT270" s="75" t="s">
        <v>227</v>
      </c>
      <c r="MNU270" s="75">
        <v>3253</v>
      </c>
      <c r="MNV270" s="75" t="s">
        <v>227</v>
      </c>
      <c r="MNW270" s="75">
        <v>3253</v>
      </c>
      <c r="MNX270" s="75" t="s">
        <v>227</v>
      </c>
      <c r="MNY270" s="75">
        <v>3253</v>
      </c>
      <c r="MNZ270" s="75" t="s">
        <v>227</v>
      </c>
      <c r="MOA270" s="75">
        <v>3253</v>
      </c>
      <c r="MOB270" s="75" t="s">
        <v>227</v>
      </c>
      <c r="MOC270" s="75">
        <v>3253</v>
      </c>
      <c r="MOD270" s="75" t="s">
        <v>227</v>
      </c>
      <c r="MOE270" s="75">
        <v>3253</v>
      </c>
      <c r="MOF270" s="75" t="s">
        <v>227</v>
      </c>
      <c r="MOG270" s="75">
        <v>3253</v>
      </c>
      <c r="MOH270" s="75" t="s">
        <v>227</v>
      </c>
      <c r="MOI270" s="75">
        <v>3253</v>
      </c>
      <c r="MOJ270" s="75" t="s">
        <v>227</v>
      </c>
      <c r="MOK270" s="75">
        <v>3253</v>
      </c>
      <c r="MOL270" s="75" t="s">
        <v>227</v>
      </c>
      <c r="MOM270" s="75">
        <v>3253</v>
      </c>
      <c r="MON270" s="75" t="s">
        <v>227</v>
      </c>
      <c r="MOO270" s="75">
        <v>3253</v>
      </c>
      <c r="MOP270" s="75" t="s">
        <v>227</v>
      </c>
      <c r="MOQ270" s="75">
        <v>3253</v>
      </c>
      <c r="MOR270" s="75" t="s">
        <v>227</v>
      </c>
      <c r="MOS270" s="75">
        <v>3253</v>
      </c>
      <c r="MOT270" s="75" t="s">
        <v>227</v>
      </c>
      <c r="MOU270" s="75">
        <v>3253</v>
      </c>
      <c r="MOV270" s="75" t="s">
        <v>227</v>
      </c>
      <c r="MOW270" s="75">
        <v>3253</v>
      </c>
      <c r="MOX270" s="75" t="s">
        <v>227</v>
      </c>
      <c r="MOY270" s="75">
        <v>3253</v>
      </c>
      <c r="MOZ270" s="75" t="s">
        <v>227</v>
      </c>
      <c r="MPA270" s="75">
        <v>3253</v>
      </c>
      <c r="MPB270" s="75" t="s">
        <v>227</v>
      </c>
      <c r="MPC270" s="75">
        <v>3253</v>
      </c>
      <c r="MPD270" s="75" t="s">
        <v>227</v>
      </c>
      <c r="MPE270" s="75">
        <v>3253</v>
      </c>
      <c r="MPF270" s="75" t="s">
        <v>227</v>
      </c>
      <c r="MPG270" s="75">
        <v>3253</v>
      </c>
      <c r="MPH270" s="75" t="s">
        <v>227</v>
      </c>
      <c r="MPI270" s="75">
        <v>3253</v>
      </c>
      <c r="MPJ270" s="75" t="s">
        <v>227</v>
      </c>
      <c r="MPK270" s="75">
        <v>3253</v>
      </c>
      <c r="MPL270" s="75" t="s">
        <v>227</v>
      </c>
      <c r="MPM270" s="75">
        <v>3253</v>
      </c>
      <c r="MPN270" s="75" t="s">
        <v>227</v>
      </c>
      <c r="MPO270" s="75">
        <v>3253</v>
      </c>
      <c r="MPP270" s="75" t="s">
        <v>227</v>
      </c>
      <c r="MPQ270" s="75">
        <v>3253</v>
      </c>
      <c r="MPR270" s="75" t="s">
        <v>227</v>
      </c>
      <c r="MPS270" s="75">
        <v>3253</v>
      </c>
      <c r="MPT270" s="75" t="s">
        <v>227</v>
      </c>
      <c r="MPU270" s="75">
        <v>3253</v>
      </c>
      <c r="MPV270" s="75" t="s">
        <v>227</v>
      </c>
      <c r="MPW270" s="75">
        <v>3253</v>
      </c>
      <c r="MPX270" s="75" t="s">
        <v>227</v>
      </c>
      <c r="MPY270" s="75">
        <v>3253</v>
      </c>
      <c r="MPZ270" s="75" t="s">
        <v>227</v>
      </c>
      <c r="MQA270" s="75">
        <v>3253</v>
      </c>
      <c r="MQB270" s="75" t="s">
        <v>227</v>
      </c>
      <c r="MQC270" s="75">
        <v>3253</v>
      </c>
      <c r="MQD270" s="75" t="s">
        <v>227</v>
      </c>
      <c r="MQE270" s="75">
        <v>3253</v>
      </c>
      <c r="MQF270" s="75" t="s">
        <v>227</v>
      </c>
      <c r="MQG270" s="75">
        <v>3253</v>
      </c>
      <c r="MQH270" s="75" t="s">
        <v>227</v>
      </c>
      <c r="MQI270" s="75">
        <v>3253</v>
      </c>
      <c r="MQJ270" s="75" t="s">
        <v>227</v>
      </c>
      <c r="MQK270" s="75">
        <v>3253</v>
      </c>
      <c r="MQL270" s="75" t="s">
        <v>227</v>
      </c>
      <c r="MQM270" s="75">
        <v>3253</v>
      </c>
      <c r="MQN270" s="75" t="s">
        <v>227</v>
      </c>
      <c r="MQO270" s="75">
        <v>3253</v>
      </c>
      <c r="MQP270" s="75" t="s">
        <v>227</v>
      </c>
      <c r="MQQ270" s="75">
        <v>3253</v>
      </c>
      <c r="MQR270" s="75" t="s">
        <v>227</v>
      </c>
      <c r="MQS270" s="75">
        <v>3253</v>
      </c>
      <c r="MQT270" s="75" t="s">
        <v>227</v>
      </c>
      <c r="MQU270" s="75">
        <v>3253</v>
      </c>
      <c r="MQV270" s="75" t="s">
        <v>227</v>
      </c>
      <c r="MQW270" s="75">
        <v>3253</v>
      </c>
      <c r="MQX270" s="75" t="s">
        <v>227</v>
      </c>
      <c r="MQY270" s="75">
        <v>3253</v>
      </c>
      <c r="MQZ270" s="75" t="s">
        <v>227</v>
      </c>
      <c r="MRA270" s="75">
        <v>3253</v>
      </c>
      <c r="MRB270" s="75" t="s">
        <v>227</v>
      </c>
      <c r="MRC270" s="75">
        <v>3253</v>
      </c>
      <c r="MRD270" s="75" t="s">
        <v>227</v>
      </c>
      <c r="MRE270" s="75">
        <v>3253</v>
      </c>
      <c r="MRF270" s="75" t="s">
        <v>227</v>
      </c>
      <c r="MRG270" s="75">
        <v>3253</v>
      </c>
      <c r="MRH270" s="75" t="s">
        <v>227</v>
      </c>
      <c r="MRI270" s="75">
        <v>3253</v>
      </c>
      <c r="MRJ270" s="75" t="s">
        <v>227</v>
      </c>
      <c r="MRK270" s="75">
        <v>3253</v>
      </c>
      <c r="MRL270" s="75" t="s">
        <v>227</v>
      </c>
      <c r="MRM270" s="75">
        <v>3253</v>
      </c>
      <c r="MRN270" s="75" t="s">
        <v>227</v>
      </c>
      <c r="MRO270" s="75">
        <v>3253</v>
      </c>
      <c r="MRP270" s="75" t="s">
        <v>227</v>
      </c>
      <c r="MRQ270" s="75">
        <v>3253</v>
      </c>
      <c r="MRR270" s="75" t="s">
        <v>227</v>
      </c>
      <c r="MRS270" s="75">
        <v>3253</v>
      </c>
      <c r="MRT270" s="75" t="s">
        <v>227</v>
      </c>
      <c r="MRU270" s="75">
        <v>3253</v>
      </c>
      <c r="MRV270" s="75" t="s">
        <v>227</v>
      </c>
      <c r="MRW270" s="75">
        <v>3253</v>
      </c>
      <c r="MRX270" s="75" t="s">
        <v>227</v>
      </c>
      <c r="MRY270" s="75">
        <v>3253</v>
      </c>
      <c r="MRZ270" s="75" t="s">
        <v>227</v>
      </c>
      <c r="MSA270" s="75">
        <v>3253</v>
      </c>
      <c r="MSB270" s="75" t="s">
        <v>227</v>
      </c>
      <c r="MSC270" s="75">
        <v>3253</v>
      </c>
      <c r="MSD270" s="75" t="s">
        <v>227</v>
      </c>
      <c r="MSE270" s="75">
        <v>3253</v>
      </c>
      <c r="MSF270" s="75" t="s">
        <v>227</v>
      </c>
      <c r="MSG270" s="75">
        <v>3253</v>
      </c>
      <c r="MSH270" s="75" t="s">
        <v>227</v>
      </c>
      <c r="MSI270" s="75">
        <v>3253</v>
      </c>
      <c r="MSJ270" s="75" t="s">
        <v>227</v>
      </c>
      <c r="MSK270" s="75">
        <v>3253</v>
      </c>
      <c r="MSL270" s="75" t="s">
        <v>227</v>
      </c>
      <c r="MSM270" s="75">
        <v>3253</v>
      </c>
      <c r="MSN270" s="75" t="s">
        <v>227</v>
      </c>
      <c r="MSO270" s="75">
        <v>3253</v>
      </c>
      <c r="MSP270" s="75" t="s">
        <v>227</v>
      </c>
      <c r="MSQ270" s="75">
        <v>3253</v>
      </c>
      <c r="MSR270" s="75" t="s">
        <v>227</v>
      </c>
      <c r="MSS270" s="75">
        <v>3253</v>
      </c>
      <c r="MST270" s="75" t="s">
        <v>227</v>
      </c>
      <c r="MSU270" s="75">
        <v>3253</v>
      </c>
      <c r="MSV270" s="75" t="s">
        <v>227</v>
      </c>
      <c r="MSW270" s="75">
        <v>3253</v>
      </c>
      <c r="MSX270" s="75" t="s">
        <v>227</v>
      </c>
      <c r="MSY270" s="75">
        <v>3253</v>
      </c>
      <c r="MSZ270" s="75" t="s">
        <v>227</v>
      </c>
      <c r="MTA270" s="75">
        <v>3253</v>
      </c>
      <c r="MTB270" s="75" t="s">
        <v>227</v>
      </c>
      <c r="MTC270" s="75">
        <v>3253</v>
      </c>
      <c r="MTD270" s="75" t="s">
        <v>227</v>
      </c>
      <c r="MTE270" s="75">
        <v>3253</v>
      </c>
      <c r="MTF270" s="75" t="s">
        <v>227</v>
      </c>
      <c r="MTG270" s="75">
        <v>3253</v>
      </c>
      <c r="MTH270" s="75" t="s">
        <v>227</v>
      </c>
      <c r="MTI270" s="75">
        <v>3253</v>
      </c>
      <c r="MTJ270" s="75" t="s">
        <v>227</v>
      </c>
      <c r="MTK270" s="75">
        <v>3253</v>
      </c>
      <c r="MTL270" s="75" t="s">
        <v>227</v>
      </c>
      <c r="MTM270" s="75">
        <v>3253</v>
      </c>
      <c r="MTN270" s="75" t="s">
        <v>227</v>
      </c>
      <c r="MTO270" s="75">
        <v>3253</v>
      </c>
      <c r="MTP270" s="75" t="s">
        <v>227</v>
      </c>
      <c r="MTQ270" s="75">
        <v>3253</v>
      </c>
      <c r="MTR270" s="75" t="s">
        <v>227</v>
      </c>
      <c r="MTS270" s="75">
        <v>3253</v>
      </c>
      <c r="MTT270" s="75" t="s">
        <v>227</v>
      </c>
      <c r="MTU270" s="75">
        <v>3253</v>
      </c>
      <c r="MTV270" s="75" t="s">
        <v>227</v>
      </c>
      <c r="MTW270" s="75">
        <v>3253</v>
      </c>
      <c r="MTX270" s="75" t="s">
        <v>227</v>
      </c>
      <c r="MTY270" s="75">
        <v>3253</v>
      </c>
      <c r="MTZ270" s="75" t="s">
        <v>227</v>
      </c>
      <c r="MUA270" s="75">
        <v>3253</v>
      </c>
      <c r="MUB270" s="75" t="s">
        <v>227</v>
      </c>
      <c r="MUC270" s="75">
        <v>3253</v>
      </c>
      <c r="MUD270" s="75" t="s">
        <v>227</v>
      </c>
      <c r="MUE270" s="75">
        <v>3253</v>
      </c>
      <c r="MUF270" s="75" t="s">
        <v>227</v>
      </c>
      <c r="MUG270" s="75">
        <v>3253</v>
      </c>
      <c r="MUH270" s="75" t="s">
        <v>227</v>
      </c>
      <c r="MUI270" s="75">
        <v>3253</v>
      </c>
      <c r="MUJ270" s="75" t="s">
        <v>227</v>
      </c>
      <c r="MUK270" s="75">
        <v>3253</v>
      </c>
      <c r="MUL270" s="75" t="s">
        <v>227</v>
      </c>
      <c r="MUM270" s="75">
        <v>3253</v>
      </c>
      <c r="MUN270" s="75" t="s">
        <v>227</v>
      </c>
      <c r="MUO270" s="75">
        <v>3253</v>
      </c>
      <c r="MUP270" s="75" t="s">
        <v>227</v>
      </c>
      <c r="MUQ270" s="75">
        <v>3253</v>
      </c>
      <c r="MUR270" s="75" t="s">
        <v>227</v>
      </c>
      <c r="MUS270" s="75">
        <v>3253</v>
      </c>
      <c r="MUT270" s="75" t="s">
        <v>227</v>
      </c>
      <c r="MUU270" s="75">
        <v>3253</v>
      </c>
      <c r="MUV270" s="75" t="s">
        <v>227</v>
      </c>
      <c r="MUW270" s="75">
        <v>3253</v>
      </c>
      <c r="MUX270" s="75" t="s">
        <v>227</v>
      </c>
      <c r="MUY270" s="75">
        <v>3253</v>
      </c>
      <c r="MUZ270" s="75" t="s">
        <v>227</v>
      </c>
      <c r="MVA270" s="75">
        <v>3253</v>
      </c>
      <c r="MVB270" s="75" t="s">
        <v>227</v>
      </c>
      <c r="MVC270" s="75">
        <v>3253</v>
      </c>
      <c r="MVD270" s="75" t="s">
        <v>227</v>
      </c>
      <c r="MVE270" s="75">
        <v>3253</v>
      </c>
      <c r="MVF270" s="75" t="s">
        <v>227</v>
      </c>
      <c r="MVG270" s="75">
        <v>3253</v>
      </c>
      <c r="MVH270" s="75" t="s">
        <v>227</v>
      </c>
      <c r="MVI270" s="75">
        <v>3253</v>
      </c>
      <c r="MVJ270" s="75" t="s">
        <v>227</v>
      </c>
      <c r="MVK270" s="75">
        <v>3253</v>
      </c>
      <c r="MVL270" s="75" t="s">
        <v>227</v>
      </c>
      <c r="MVM270" s="75">
        <v>3253</v>
      </c>
      <c r="MVN270" s="75" t="s">
        <v>227</v>
      </c>
      <c r="MVO270" s="75">
        <v>3253</v>
      </c>
      <c r="MVP270" s="75" t="s">
        <v>227</v>
      </c>
      <c r="MVQ270" s="75">
        <v>3253</v>
      </c>
      <c r="MVR270" s="75" t="s">
        <v>227</v>
      </c>
      <c r="MVS270" s="75">
        <v>3253</v>
      </c>
      <c r="MVT270" s="75" t="s">
        <v>227</v>
      </c>
      <c r="MVU270" s="75">
        <v>3253</v>
      </c>
      <c r="MVV270" s="75" t="s">
        <v>227</v>
      </c>
      <c r="MVW270" s="75">
        <v>3253</v>
      </c>
      <c r="MVX270" s="75" t="s">
        <v>227</v>
      </c>
      <c r="MVY270" s="75">
        <v>3253</v>
      </c>
      <c r="MVZ270" s="75" t="s">
        <v>227</v>
      </c>
      <c r="MWA270" s="75">
        <v>3253</v>
      </c>
      <c r="MWB270" s="75" t="s">
        <v>227</v>
      </c>
      <c r="MWC270" s="75">
        <v>3253</v>
      </c>
      <c r="MWD270" s="75" t="s">
        <v>227</v>
      </c>
      <c r="MWE270" s="75">
        <v>3253</v>
      </c>
      <c r="MWF270" s="75" t="s">
        <v>227</v>
      </c>
      <c r="MWG270" s="75">
        <v>3253</v>
      </c>
      <c r="MWH270" s="75" t="s">
        <v>227</v>
      </c>
      <c r="MWI270" s="75">
        <v>3253</v>
      </c>
      <c r="MWJ270" s="75" t="s">
        <v>227</v>
      </c>
      <c r="MWK270" s="75">
        <v>3253</v>
      </c>
      <c r="MWL270" s="75" t="s">
        <v>227</v>
      </c>
      <c r="MWM270" s="75">
        <v>3253</v>
      </c>
      <c r="MWN270" s="75" t="s">
        <v>227</v>
      </c>
      <c r="MWO270" s="75">
        <v>3253</v>
      </c>
      <c r="MWP270" s="75" t="s">
        <v>227</v>
      </c>
      <c r="MWQ270" s="75">
        <v>3253</v>
      </c>
      <c r="MWR270" s="75" t="s">
        <v>227</v>
      </c>
      <c r="MWS270" s="75">
        <v>3253</v>
      </c>
      <c r="MWT270" s="75" t="s">
        <v>227</v>
      </c>
      <c r="MWU270" s="75">
        <v>3253</v>
      </c>
      <c r="MWV270" s="75" t="s">
        <v>227</v>
      </c>
      <c r="MWW270" s="75">
        <v>3253</v>
      </c>
      <c r="MWX270" s="75" t="s">
        <v>227</v>
      </c>
      <c r="MWY270" s="75">
        <v>3253</v>
      </c>
      <c r="MWZ270" s="75" t="s">
        <v>227</v>
      </c>
      <c r="MXA270" s="75">
        <v>3253</v>
      </c>
      <c r="MXB270" s="75" t="s">
        <v>227</v>
      </c>
      <c r="MXC270" s="75">
        <v>3253</v>
      </c>
      <c r="MXD270" s="75" t="s">
        <v>227</v>
      </c>
      <c r="MXE270" s="75">
        <v>3253</v>
      </c>
      <c r="MXF270" s="75" t="s">
        <v>227</v>
      </c>
      <c r="MXG270" s="75">
        <v>3253</v>
      </c>
      <c r="MXH270" s="75" t="s">
        <v>227</v>
      </c>
      <c r="MXI270" s="75">
        <v>3253</v>
      </c>
      <c r="MXJ270" s="75" t="s">
        <v>227</v>
      </c>
      <c r="MXK270" s="75">
        <v>3253</v>
      </c>
      <c r="MXL270" s="75" t="s">
        <v>227</v>
      </c>
      <c r="MXM270" s="75">
        <v>3253</v>
      </c>
      <c r="MXN270" s="75" t="s">
        <v>227</v>
      </c>
      <c r="MXO270" s="75">
        <v>3253</v>
      </c>
      <c r="MXP270" s="75" t="s">
        <v>227</v>
      </c>
      <c r="MXQ270" s="75">
        <v>3253</v>
      </c>
      <c r="MXR270" s="75" t="s">
        <v>227</v>
      </c>
      <c r="MXS270" s="75">
        <v>3253</v>
      </c>
      <c r="MXT270" s="75" t="s">
        <v>227</v>
      </c>
      <c r="MXU270" s="75">
        <v>3253</v>
      </c>
      <c r="MXV270" s="75" t="s">
        <v>227</v>
      </c>
      <c r="MXW270" s="75">
        <v>3253</v>
      </c>
      <c r="MXX270" s="75" t="s">
        <v>227</v>
      </c>
      <c r="MXY270" s="75">
        <v>3253</v>
      </c>
      <c r="MXZ270" s="75" t="s">
        <v>227</v>
      </c>
      <c r="MYA270" s="75">
        <v>3253</v>
      </c>
      <c r="MYB270" s="75" t="s">
        <v>227</v>
      </c>
      <c r="MYC270" s="75">
        <v>3253</v>
      </c>
      <c r="MYD270" s="75" t="s">
        <v>227</v>
      </c>
      <c r="MYE270" s="75">
        <v>3253</v>
      </c>
      <c r="MYF270" s="75" t="s">
        <v>227</v>
      </c>
      <c r="MYG270" s="75">
        <v>3253</v>
      </c>
      <c r="MYH270" s="75" t="s">
        <v>227</v>
      </c>
      <c r="MYI270" s="75">
        <v>3253</v>
      </c>
      <c r="MYJ270" s="75" t="s">
        <v>227</v>
      </c>
      <c r="MYK270" s="75">
        <v>3253</v>
      </c>
      <c r="MYL270" s="75" t="s">
        <v>227</v>
      </c>
      <c r="MYM270" s="75">
        <v>3253</v>
      </c>
      <c r="MYN270" s="75" t="s">
        <v>227</v>
      </c>
      <c r="MYO270" s="75">
        <v>3253</v>
      </c>
      <c r="MYP270" s="75" t="s">
        <v>227</v>
      </c>
      <c r="MYQ270" s="75">
        <v>3253</v>
      </c>
      <c r="MYR270" s="75" t="s">
        <v>227</v>
      </c>
      <c r="MYS270" s="75">
        <v>3253</v>
      </c>
      <c r="MYT270" s="75" t="s">
        <v>227</v>
      </c>
      <c r="MYU270" s="75">
        <v>3253</v>
      </c>
      <c r="MYV270" s="75" t="s">
        <v>227</v>
      </c>
      <c r="MYW270" s="75">
        <v>3253</v>
      </c>
      <c r="MYX270" s="75" t="s">
        <v>227</v>
      </c>
      <c r="MYY270" s="75">
        <v>3253</v>
      </c>
      <c r="MYZ270" s="75" t="s">
        <v>227</v>
      </c>
      <c r="MZA270" s="75">
        <v>3253</v>
      </c>
      <c r="MZB270" s="75" t="s">
        <v>227</v>
      </c>
      <c r="MZC270" s="75">
        <v>3253</v>
      </c>
      <c r="MZD270" s="75" t="s">
        <v>227</v>
      </c>
      <c r="MZE270" s="75">
        <v>3253</v>
      </c>
      <c r="MZF270" s="75" t="s">
        <v>227</v>
      </c>
      <c r="MZG270" s="75">
        <v>3253</v>
      </c>
      <c r="MZH270" s="75" t="s">
        <v>227</v>
      </c>
      <c r="MZI270" s="75">
        <v>3253</v>
      </c>
      <c r="MZJ270" s="75" t="s">
        <v>227</v>
      </c>
      <c r="MZK270" s="75">
        <v>3253</v>
      </c>
      <c r="MZL270" s="75" t="s">
        <v>227</v>
      </c>
      <c r="MZM270" s="75">
        <v>3253</v>
      </c>
      <c r="MZN270" s="75" t="s">
        <v>227</v>
      </c>
      <c r="MZO270" s="75">
        <v>3253</v>
      </c>
      <c r="MZP270" s="75" t="s">
        <v>227</v>
      </c>
      <c r="MZQ270" s="75">
        <v>3253</v>
      </c>
      <c r="MZR270" s="75" t="s">
        <v>227</v>
      </c>
      <c r="MZS270" s="75">
        <v>3253</v>
      </c>
      <c r="MZT270" s="75" t="s">
        <v>227</v>
      </c>
      <c r="MZU270" s="75">
        <v>3253</v>
      </c>
      <c r="MZV270" s="75" t="s">
        <v>227</v>
      </c>
      <c r="MZW270" s="75">
        <v>3253</v>
      </c>
      <c r="MZX270" s="75" t="s">
        <v>227</v>
      </c>
      <c r="MZY270" s="75">
        <v>3253</v>
      </c>
      <c r="MZZ270" s="75" t="s">
        <v>227</v>
      </c>
      <c r="NAA270" s="75">
        <v>3253</v>
      </c>
      <c r="NAB270" s="75" t="s">
        <v>227</v>
      </c>
      <c r="NAC270" s="75">
        <v>3253</v>
      </c>
      <c r="NAD270" s="75" t="s">
        <v>227</v>
      </c>
      <c r="NAE270" s="75">
        <v>3253</v>
      </c>
      <c r="NAF270" s="75" t="s">
        <v>227</v>
      </c>
      <c r="NAG270" s="75">
        <v>3253</v>
      </c>
      <c r="NAH270" s="75" t="s">
        <v>227</v>
      </c>
      <c r="NAI270" s="75">
        <v>3253</v>
      </c>
      <c r="NAJ270" s="75" t="s">
        <v>227</v>
      </c>
      <c r="NAK270" s="75">
        <v>3253</v>
      </c>
      <c r="NAL270" s="75" t="s">
        <v>227</v>
      </c>
      <c r="NAM270" s="75">
        <v>3253</v>
      </c>
      <c r="NAN270" s="75" t="s">
        <v>227</v>
      </c>
      <c r="NAO270" s="75">
        <v>3253</v>
      </c>
      <c r="NAP270" s="75" t="s">
        <v>227</v>
      </c>
      <c r="NAQ270" s="75">
        <v>3253</v>
      </c>
      <c r="NAR270" s="75" t="s">
        <v>227</v>
      </c>
      <c r="NAS270" s="75">
        <v>3253</v>
      </c>
      <c r="NAT270" s="75" t="s">
        <v>227</v>
      </c>
      <c r="NAU270" s="75">
        <v>3253</v>
      </c>
      <c r="NAV270" s="75" t="s">
        <v>227</v>
      </c>
      <c r="NAW270" s="75">
        <v>3253</v>
      </c>
      <c r="NAX270" s="75" t="s">
        <v>227</v>
      </c>
      <c r="NAY270" s="75">
        <v>3253</v>
      </c>
      <c r="NAZ270" s="75" t="s">
        <v>227</v>
      </c>
      <c r="NBA270" s="75">
        <v>3253</v>
      </c>
      <c r="NBB270" s="75" t="s">
        <v>227</v>
      </c>
      <c r="NBC270" s="75">
        <v>3253</v>
      </c>
      <c r="NBD270" s="75" t="s">
        <v>227</v>
      </c>
      <c r="NBE270" s="75">
        <v>3253</v>
      </c>
      <c r="NBF270" s="75" t="s">
        <v>227</v>
      </c>
      <c r="NBG270" s="75">
        <v>3253</v>
      </c>
      <c r="NBH270" s="75" t="s">
        <v>227</v>
      </c>
      <c r="NBI270" s="75">
        <v>3253</v>
      </c>
      <c r="NBJ270" s="75" t="s">
        <v>227</v>
      </c>
      <c r="NBK270" s="75">
        <v>3253</v>
      </c>
      <c r="NBL270" s="75" t="s">
        <v>227</v>
      </c>
      <c r="NBM270" s="75">
        <v>3253</v>
      </c>
      <c r="NBN270" s="75" t="s">
        <v>227</v>
      </c>
      <c r="NBO270" s="75">
        <v>3253</v>
      </c>
      <c r="NBP270" s="75" t="s">
        <v>227</v>
      </c>
      <c r="NBQ270" s="75">
        <v>3253</v>
      </c>
      <c r="NBR270" s="75" t="s">
        <v>227</v>
      </c>
      <c r="NBS270" s="75">
        <v>3253</v>
      </c>
      <c r="NBT270" s="75" t="s">
        <v>227</v>
      </c>
      <c r="NBU270" s="75">
        <v>3253</v>
      </c>
      <c r="NBV270" s="75" t="s">
        <v>227</v>
      </c>
      <c r="NBW270" s="75">
        <v>3253</v>
      </c>
      <c r="NBX270" s="75" t="s">
        <v>227</v>
      </c>
      <c r="NBY270" s="75">
        <v>3253</v>
      </c>
      <c r="NBZ270" s="75" t="s">
        <v>227</v>
      </c>
      <c r="NCA270" s="75">
        <v>3253</v>
      </c>
      <c r="NCB270" s="75" t="s">
        <v>227</v>
      </c>
      <c r="NCC270" s="75">
        <v>3253</v>
      </c>
      <c r="NCD270" s="75" t="s">
        <v>227</v>
      </c>
      <c r="NCE270" s="75">
        <v>3253</v>
      </c>
      <c r="NCF270" s="75" t="s">
        <v>227</v>
      </c>
      <c r="NCG270" s="75">
        <v>3253</v>
      </c>
      <c r="NCH270" s="75" t="s">
        <v>227</v>
      </c>
      <c r="NCI270" s="75">
        <v>3253</v>
      </c>
      <c r="NCJ270" s="75" t="s">
        <v>227</v>
      </c>
      <c r="NCK270" s="75">
        <v>3253</v>
      </c>
      <c r="NCL270" s="75" t="s">
        <v>227</v>
      </c>
      <c r="NCM270" s="75">
        <v>3253</v>
      </c>
      <c r="NCN270" s="75" t="s">
        <v>227</v>
      </c>
      <c r="NCO270" s="75">
        <v>3253</v>
      </c>
      <c r="NCP270" s="75" t="s">
        <v>227</v>
      </c>
      <c r="NCQ270" s="75">
        <v>3253</v>
      </c>
      <c r="NCR270" s="75" t="s">
        <v>227</v>
      </c>
      <c r="NCS270" s="75">
        <v>3253</v>
      </c>
      <c r="NCT270" s="75" t="s">
        <v>227</v>
      </c>
      <c r="NCU270" s="75">
        <v>3253</v>
      </c>
      <c r="NCV270" s="75" t="s">
        <v>227</v>
      </c>
      <c r="NCW270" s="75">
        <v>3253</v>
      </c>
      <c r="NCX270" s="75" t="s">
        <v>227</v>
      </c>
      <c r="NCY270" s="75">
        <v>3253</v>
      </c>
      <c r="NCZ270" s="75" t="s">
        <v>227</v>
      </c>
      <c r="NDA270" s="75">
        <v>3253</v>
      </c>
      <c r="NDB270" s="75" t="s">
        <v>227</v>
      </c>
      <c r="NDC270" s="75">
        <v>3253</v>
      </c>
      <c r="NDD270" s="75" t="s">
        <v>227</v>
      </c>
      <c r="NDE270" s="75">
        <v>3253</v>
      </c>
      <c r="NDF270" s="75" t="s">
        <v>227</v>
      </c>
      <c r="NDG270" s="75">
        <v>3253</v>
      </c>
      <c r="NDH270" s="75" t="s">
        <v>227</v>
      </c>
      <c r="NDI270" s="75">
        <v>3253</v>
      </c>
      <c r="NDJ270" s="75" t="s">
        <v>227</v>
      </c>
      <c r="NDK270" s="75">
        <v>3253</v>
      </c>
      <c r="NDL270" s="75" t="s">
        <v>227</v>
      </c>
      <c r="NDM270" s="75">
        <v>3253</v>
      </c>
      <c r="NDN270" s="75" t="s">
        <v>227</v>
      </c>
      <c r="NDO270" s="75">
        <v>3253</v>
      </c>
      <c r="NDP270" s="75" t="s">
        <v>227</v>
      </c>
      <c r="NDQ270" s="75">
        <v>3253</v>
      </c>
      <c r="NDR270" s="75" t="s">
        <v>227</v>
      </c>
      <c r="NDS270" s="75">
        <v>3253</v>
      </c>
      <c r="NDT270" s="75" t="s">
        <v>227</v>
      </c>
      <c r="NDU270" s="75">
        <v>3253</v>
      </c>
      <c r="NDV270" s="75" t="s">
        <v>227</v>
      </c>
      <c r="NDW270" s="75">
        <v>3253</v>
      </c>
      <c r="NDX270" s="75" t="s">
        <v>227</v>
      </c>
      <c r="NDY270" s="75">
        <v>3253</v>
      </c>
      <c r="NDZ270" s="75" t="s">
        <v>227</v>
      </c>
      <c r="NEA270" s="75">
        <v>3253</v>
      </c>
      <c r="NEB270" s="75" t="s">
        <v>227</v>
      </c>
      <c r="NEC270" s="75">
        <v>3253</v>
      </c>
      <c r="NED270" s="75" t="s">
        <v>227</v>
      </c>
      <c r="NEE270" s="75">
        <v>3253</v>
      </c>
      <c r="NEF270" s="75" t="s">
        <v>227</v>
      </c>
      <c r="NEG270" s="75">
        <v>3253</v>
      </c>
      <c r="NEH270" s="75" t="s">
        <v>227</v>
      </c>
      <c r="NEI270" s="75">
        <v>3253</v>
      </c>
      <c r="NEJ270" s="75" t="s">
        <v>227</v>
      </c>
      <c r="NEK270" s="75">
        <v>3253</v>
      </c>
      <c r="NEL270" s="75" t="s">
        <v>227</v>
      </c>
      <c r="NEM270" s="75">
        <v>3253</v>
      </c>
      <c r="NEN270" s="75" t="s">
        <v>227</v>
      </c>
      <c r="NEO270" s="75">
        <v>3253</v>
      </c>
      <c r="NEP270" s="75" t="s">
        <v>227</v>
      </c>
      <c r="NEQ270" s="75">
        <v>3253</v>
      </c>
      <c r="NER270" s="75" t="s">
        <v>227</v>
      </c>
      <c r="NES270" s="75">
        <v>3253</v>
      </c>
      <c r="NET270" s="75" t="s">
        <v>227</v>
      </c>
      <c r="NEU270" s="75">
        <v>3253</v>
      </c>
      <c r="NEV270" s="75" t="s">
        <v>227</v>
      </c>
      <c r="NEW270" s="75">
        <v>3253</v>
      </c>
      <c r="NEX270" s="75" t="s">
        <v>227</v>
      </c>
      <c r="NEY270" s="75">
        <v>3253</v>
      </c>
      <c r="NEZ270" s="75" t="s">
        <v>227</v>
      </c>
      <c r="NFA270" s="75">
        <v>3253</v>
      </c>
      <c r="NFB270" s="75" t="s">
        <v>227</v>
      </c>
      <c r="NFC270" s="75">
        <v>3253</v>
      </c>
      <c r="NFD270" s="75" t="s">
        <v>227</v>
      </c>
      <c r="NFE270" s="75">
        <v>3253</v>
      </c>
      <c r="NFF270" s="75" t="s">
        <v>227</v>
      </c>
      <c r="NFG270" s="75">
        <v>3253</v>
      </c>
      <c r="NFH270" s="75" t="s">
        <v>227</v>
      </c>
      <c r="NFI270" s="75">
        <v>3253</v>
      </c>
      <c r="NFJ270" s="75" t="s">
        <v>227</v>
      </c>
      <c r="NFK270" s="75">
        <v>3253</v>
      </c>
      <c r="NFL270" s="75" t="s">
        <v>227</v>
      </c>
      <c r="NFM270" s="75">
        <v>3253</v>
      </c>
      <c r="NFN270" s="75" t="s">
        <v>227</v>
      </c>
      <c r="NFO270" s="75">
        <v>3253</v>
      </c>
      <c r="NFP270" s="75" t="s">
        <v>227</v>
      </c>
      <c r="NFQ270" s="75">
        <v>3253</v>
      </c>
      <c r="NFR270" s="75" t="s">
        <v>227</v>
      </c>
      <c r="NFS270" s="75">
        <v>3253</v>
      </c>
      <c r="NFT270" s="75" t="s">
        <v>227</v>
      </c>
      <c r="NFU270" s="75">
        <v>3253</v>
      </c>
      <c r="NFV270" s="75" t="s">
        <v>227</v>
      </c>
      <c r="NFW270" s="75">
        <v>3253</v>
      </c>
      <c r="NFX270" s="75" t="s">
        <v>227</v>
      </c>
      <c r="NFY270" s="75">
        <v>3253</v>
      </c>
      <c r="NFZ270" s="75" t="s">
        <v>227</v>
      </c>
      <c r="NGA270" s="75">
        <v>3253</v>
      </c>
      <c r="NGB270" s="75" t="s">
        <v>227</v>
      </c>
      <c r="NGC270" s="75">
        <v>3253</v>
      </c>
      <c r="NGD270" s="75" t="s">
        <v>227</v>
      </c>
      <c r="NGE270" s="75">
        <v>3253</v>
      </c>
      <c r="NGF270" s="75" t="s">
        <v>227</v>
      </c>
      <c r="NGG270" s="75">
        <v>3253</v>
      </c>
      <c r="NGH270" s="75" t="s">
        <v>227</v>
      </c>
      <c r="NGI270" s="75">
        <v>3253</v>
      </c>
      <c r="NGJ270" s="75" t="s">
        <v>227</v>
      </c>
      <c r="NGK270" s="75">
        <v>3253</v>
      </c>
      <c r="NGL270" s="75" t="s">
        <v>227</v>
      </c>
      <c r="NGM270" s="75">
        <v>3253</v>
      </c>
      <c r="NGN270" s="75" t="s">
        <v>227</v>
      </c>
      <c r="NGO270" s="75">
        <v>3253</v>
      </c>
      <c r="NGP270" s="75" t="s">
        <v>227</v>
      </c>
      <c r="NGQ270" s="75">
        <v>3253</v>
      </c>
      <c r="NGR270" s="75" t="s">
        <v>227</v>
      </c>
      <c r="NGS270" s="75">
        <v>3253</v>
      </c>
      <c r="NGT270" s="75" t="s">
        <v>227</v>
      </c>
      <c r="NGU270" s="75">
        <v>3253</v>
      </c>
      <c r="NGV270" s="75" t="s">
        <v>227</v>
      </c>
      <c r="NGW270" s="75">
        <v>3253</v>
      </c>
      <c r="NGX270" s="75" t="s">
        <v>227</v>
      </c>
      <c r="NGY270" s="75">
        <v>3253</v>
      </c>
      <c r="NGZ270" s="75" t="s">
        <v>227</v>
      </c>
      <c r="NHA270" s="75">
        <v>3253</v>
      </c>
      <c r="NHB270" s="75" t="s">
        <v>227</v>
      </c>
      <c r="NHC270" s="75">
        <v>3253</v>
      </c>
      <c r="NHD270" s="75" t="s">
        <v>227</v>
      </c>
      <c r="NHE270" s="75">
        <v>3253</v>
      </c>
      <c r="NHF270" s="75" t="s">
        <v>227</v>
      </c>
      <c r="NHG270" s="75">
        <v>3253</v>
      </c>
      <c r="NHH270" s="75" t="s">
        <v>227</v>
      </c>
      <c r="NHI270" s="75">
        <v>3253</v>
      </c>
      <c r="NHJ270" s="75" t="s">
        <v>227</v>
      </c>
      <c r="NHK270" s="75">
        <v>3253</v>
      </c>
      <c r="NHL270" s="75" t="s">
        <v>227</v>
      </c>
      <c r="NHM270" s="75">
        <v>3253</v>
      </c>
      <c r="NHN270" s="75" t="s">
        <v>227</v>
      </c>
      <c r="NHO270" s="75">
        <v>3253</v>
      </c>
      <c r="NHP270" s="75" t="s">
        <v>227</v>
      </c>
      <c r="NHQ270" s="75">
        <v>3253</v>
      </c>
      <c r="NHR270" s="75" t="s">
        <v>227</v>
      </c>
      <c r="NHS270" s="75">
        <v>3253</v>
      </c>
      <c r="NHT270" s="75" t="s">
        <v>227</v>
      </c>
      <c r="NHU270" s="75">
        <v>3253</v>
      </c>
      <c r="NHV270" s="75" t="s">
        <v>227</v>
      </c>
      <c r="NHW270" s="75">
        <v>3253</v>
      </c>
      <c r="NHX270" s="75" t="s">
        <v>227</v>
      </c>
      <c r="NHY270" s="75">
        <v>3253</v>
      </c>
      <c r="NHZ270" s="75" t="s">
        <v>227</v>
      </c>
      <c r="NIA270" s="75">
        <v>3253</v>
      </c>
      <c r="NIB270" s="75" t="s">
        <v>227</v>
      </c>
      <c r="NIC270" s="75">
        <v>3253</v>
      </c>
      <c r="NID270" s="75" t="s">
        <v>227</v>
      </c>
      <c r="NIE270" s="75">
        <v>3253</v>
      </c>
      <c r="NIF270" s="75" t="s">
        <v>227</v>
      </c>
      <c r="NIG270" s="75">
        <v>3253</v>
      </c>
      <c r="NIH270" s="75" t="s">
        <v>227</v>
      </c>
      <c r="NII270" s="75">
        <v>3253</v>
      </c>
      <c r="NIJ270" s="75" t="s">
        <v>227</v>
      </c>
      <c r="NIK270" s="75">
        <v>3253</v>
      </c>
      <c r="NIL270" s="75" t="s">
        <v>227</v>
      </c>
      <c r="NIM270" s="75">
        <v>3253</v>
      </c>
      <c r="NIN270" s="75" t="s">
        <v>227</v>
      </c>
      <c r="NIO270" s="75">
        <v>3253</v>
      </c>
      <c r="NIP270" s="75" t="s">
        <v>227</v>
      </c>
      <c r="NIQ270" s="75">
        <v>3253</v>
      </c>
      <c r="NIR270" s="75" t="s">
        <v>227</v>
      </c>
      <c r="NIS270" s="75">
        <v>3253</v>
      </c>
      <c r="NIT270" s="75" t="s">
        <v>227</v>
      </c>
      <c r="NIU270" s="75">
        <v>3253</v>
      </c>
      <c r="NIV270" s="75" t="s">
        <v>227</v>
      </c>
      <c r="NIW270" s="75">
        <v>3253</v>
      </c>
      <c r="NIX270" s="75" t="s">
        <v>227</v>
      </c>
      <c r="NIY270" s="75">
        <v>3253</v>
      </c>
      <c r="NIZ270" s="75" t="s">
        <v>227</v>
      </c>
      <c r="NJA270" s="75">
        <v>3253</v>
      </c>
      <c r="NJB270" s="75" t="s">
        <v>227</v>
      </c>
      <c r="NJC270" s="75">
        <v>3253</v>
      </c>
      <c r="NJD270" s="75" t="s">
        <v>227</v>
      </c>
      <c r="NJE270" s="75">
        <v>3253</v>
      </c>
      <c r="NJF270" s="75" t="s">
        <v>227</v>
      </c>
      <c r="NJG270" s="75">
        <v>3253</v>
      </c>
      <c r="NJH270" s="75" t="s">
        <v>227</v>
      </c>
      <c r="NJI270" s="75">
        <v>3253</v>
      </c>
      <c r="NJJ270" s="75" t="s">
        <v>227</v>
      </c>
      <c r="NJK270" s="75">
        <v>3253</v>
      </c>
      <c r="NJL270" s="75" t="s">
        <v>227</v>
      </c>
      <c r="NJM270" s="75">
        <v>3253</v>
      </c>
      <c r="NJN270" s="75" t="s">
        <v>227</v>
      </c>
      <c r="NJO270" s="75">
        <v>3253</v>
      </c>
      <c r="NJP270" s="75" t="s">
        <v>227</v>
      </c>
      <c r="NJQ270" s="75">
        <v>3253</v>
      </c>
      <c r="NJR270" s="75" t="s">
        <v>227</v>
      </c>
      <c r="NJS270" s="75">
        <v>3253</v>
      </c>
      <c r="NJT270" s="75" t="s">
        <v>227</v>
      </c>
      <c r="NJU270" s="75">
        <v>3253</v>
      </c>
      <c r="NJV270" s="75" t="s">
        <v>227</v>
      </c>
      <c r="NJW270" s="75">
        <v>3253</v>
      </c>
      <c r="NJX270" s="75" t="s">
        <v>227</v>
      </c>
      <c r="NJY270" s="75">
        <v>3253</v>
      </c>
      <c r="NJZ270" s="75" t="s">
        <v>227</v>
      </c>
      <c r="NKA270" s="75">
        <v>3253</v>
      </c>
      <c r="NKB270" s="75" t="s">
        <v>227</v>
      </c>
      <c r="NKC270" s="75">
        <v>3253</v>
      </c>
      <c r="NKD270" s="75" t="s">
        <v>227</v>
      </c>
      <c r="NKE270" s="75">
        <v>3253</v>
      </c>
      <c r="NKF270" s="75" t="s">
        <v>227</v>
      </c>
      <c r="NKG270" s="75">
        <v>3253</v>
      </c>
      <c r="NKH270" s="75" t="s">
        <v>227</v>
      </c>
      <c r="NKI270" s="75">
        <v>3253</v>
      </c>
      <c r="NKJ270" s="75" t="s">
        <v>227</v>
      </c>
      <c r="NKK270" s="75">
        <v>3253</v>
      </c>
      <c r="NKL270" s="75" t="s">
        <v>227</v>
      </c>
      <c r="NKM270" s="75">
        <v>3253</v>
      </c>
      <c r="NKN270" s="75" t="s">
        <v>227</v>
      </c>
      <c r="NKO270" s="75">
        <v>3253</v>
      </c>
      <c r="NKP270" s="75" t="s">
        <v>227</v>
      </c>
      <c r="NKQ270" s="75">
        <v>3253</v>
      </c>
      <c r="NKR270" s="75" t="s">
        <v>227</v>
      </c>
      <c r="NKS270" s="75">
        <v>3253</v>
      </c>
      <c r="NKT270" s="75" t="s">
        <v>227</v>
      </c>
      <c r="NKU270" s="75">
        <v>3253</v>
      </c>
      <c r="NKV270" s="75" t="s">
        <v>227</v>
      </c>
      <c r="NKW270" s="75">
        <v>3253</v>
      </c>
      <c r="NKX270" s="75" t="s">
        <v>227</v>
      </c>
      <c r="NKY270" s="75">
        <v>3253</v>
      </c>
      <c r="NKZ270" s="75" t="s">
        <v>227</v>
      </c>
      <c r="NLA270" s="75">
        <v>3253</v>
      </c>
      <c r="NLB270" s="75" t="s">
        <v>227</v>
      </c>
      <c r="NLC270" s="75">
        <v>3253</v>
      </c>
      <c r="NLD270" s="75" t="s">
        <v>227</v>
      </c>
      <c r="NLE270" s="75">
        <v>3253</v>
      </c>
      <c r="NLF270" s="75" t="s">
        <v>227</v>
      </c>
      <c r="NLG270" s="75">
        <v>3253</v>
      </c>
      <c r="NLH270" s="75" t="s">
        <v>227</v>
      </c>
      <c r="NLI270" s="75">
        <v>3253</v>
      </c>
      <c r="NLJ270" s="75" t="s">
        <v>227</v>
      </c>
      <c r="NLK270" s="75">
        <v>3253</v>
      </c>
      <c r="NLL270" s="75" t="s">
        <v>227</v>
      </c>
      <c r="NLM270" s="75">
        <v>3253</v>
      </c>
      <c r="NLN270" s="75" t="s">
        <v>227</v>
      </c>
      <c r="NLO270" s="75">
        <v>3253</v>
      </c>
      <c r="NLP270" s="75" t="s">
        <v>227</v>
      </c>
      <c r="NLQ270" s="75">
        <v>3253</v>
      </c>
      <c r="NLR270" s="75" t="s">
        <v>227</v>
      </c>
      <c r="NLS270" s="75">
        <v>3253</v>
      </c>
      <c r="NLT270" s="75" t="s">
        <v>227</v>
      </c>
      <c r="NLU270" s="75">
        <v>3253</v>
      </c>
      <c r="NLV270" s="75" t="s">
        <v>227</v>
      </c>
      <c r="NLW270" s="75">
        <v>3253</v>
      </c>
      <c r="NLX270" s="75" t="s">
        <v>227</v>
      </c>
      <c r="NLY270" s="75">
        <v>3253</v>
      </c>
      <c r="NLZ270" s="75" t="s">
        <v>227</v>
      </c>
      <c r="NMA270" s="75">
        <v>3253</v>
      </c>
      <c r="NMB270" s="75" t="s">
        <v>227</v>
      </c>
      <c r="NMC270" s="75">
        <v>3253</v>
      </c>
      <c r="NMD270" s="75" t="s">
        <v>227</v>
      </c>
      <c r="NME270" s="75">
        <v>3253</v>
      </c>
      <c r="NMF270" s="75" t="s">
        <v>227</v>
      </c>
      <c r="NMG270" s="75">
        <v>3253</v>
      </c>
      <c r="NMH270" s="75" t="s">
        <v>227</v>
      </c>
      <c r="NMI270" s="75">
        <v>3253</v>
      </c>
      <c r="NMJ270" s="75" t="s">
        <v>227</v>
      </c>
      <c r="NMK270" s="75">
        <v>3253</v>
      </c>
      <c r="NML270" s="75" t="s">
        <v>227</v>
      </c>
      <c r="NMM270" s="75">
        <v>3253</v>
      </c>
      <c r="NMN270" s="75" t="s">
        <v>227</v>
      </c>
      <c r="NMO270" s="75">
        <v>3253</v>
      </c>
      <c r="NMP270" s="75" t="s">
        <v>227</v>
      </c>
      <c r="NMQ270" s="75">
        <v>3253</v>
      </c>
      <c r="NMR270" s="75" t="s">
        <v>227</v>
      </c>
      <c r="NMS270" s="75">
        <v>3253</v>
      </c>
      <c r="NMT270" s="75" t="s">
        <v>227</v>
      </c>
      <c r="NMU270" s="75">
        <v>3253</v>
      </c>
      <c r="NMV270" s="75" t="s">
        <v>227</v>
      </c>
      <c r="NMW270" s="75">
        <v>3253</v>
      </c>
      <c r="NMX270" s="75" t="s">
        <v>227</v>
      </c>
      <c r="NMY270" s="75">
        <v>3253</v>
      </c>
      <c r="NMZ270" s="75" t="s">
        <v>227</v>
      </c>
      <c r="NNA270" s="75">
        <v>3253</v>
      </c>
      <c r="NNB270" s="75" t="s">
        <v>227</v>
      </c>
      <c r="NNC270" s="75">
        <v>3253</v>
      </c>
      <c r="NND270" s="75" t="s">
        <v>227</v>
      </c>
      <c r="NNE270" s="75">
        <v>3253</v>
      </c>
      <c r="NNF270" s="75" t="s">
        <v>227</v>
      </c>
      <c r="NNG270" s="75">
        <v>3253</v>
      </c>
      <c r="NNH270" s="75" t="s">
        <v>227</v>
      </c>
      <c r="NNI270" s="75">
        <v>3253</v>
      </c>
      <c r="NNJ270" s="75" t="s">
        <v>227</v>
      </c>
      <c r="NNK270" s="75">
        <v>3253</v>
      </c>
      <c r="NNL270" s="75" t="s">
        <v>227</v>
      </c>
      <c r="NNM270" s="75">
        <v>3253</v>
      </c>
      <c r="NNN270" s="75" t="s">
        <v>227</v>
      </c>
      <c r="NNO270" s="75">
        <v>3253</v>
      </c>
      <c r="NNP270" s="75" t="s">
        <v>227</v>
      </c>
      <c r="NNQ270" s="75">
        <v>3253</v>
      </c>
      <c r="NNR270" s="75" t="s">
        <v>227</v>
      </c>
      <c r="NNS270" s="75">
        <v>3253</v>
      </c>
      <c r="NNT270" s="75" t="s">
        <v>227</v>
      </c>
      <c r="NNU270" s="75">
        <v>3253</v>
      </c>
      <c r="NNV270" s="75" t="s">
        <v>227</v>
      </c>
      <c r="NNW270" s="75">
        <v>3253</v>
      </c>
      <c r="NNX270" s="75" t="s">
        <v>227</v>
      </c>
      <c r="NNY270" s="75">
        <v>3253</v>
      </c>
      <c r="NNZ270" s="75" t="s">
        <v>227</v>
      </c>
      <c r="NOA270" s="75">
        <v>3253</v>
      </c>
      <c r="NOB270" s="75" t="s">
        <v>227</v>
      </c>
      <c r="NOC270" s="75">
        <v>3253</v>
      </c>
      <c r="NOD270" s="75" t="s">
        <v>227</v>
      </c>
      <c r="NOE270" s="75">
        <v>3253</v>
      </c>
      <c r="NOF270" s="75" t="s">
        <v>227</v>
      </c>
      <c r="NOG270" s="75">
        <v>3253</v>
      </c>
      <c r="NOH270" s="75" t="s">
        <v>227</v>
      </c>
      <c r="NOI270" s="75">
        <v>3253</v>
      </c>
      <c r="NOJ270" s="75" t="s">
        <v>227</v>
      </c>
      <c r="NOK270" s="75">
        <v>3253</v>
      </c>
      <c r="NOL270" s="75" t="s">
        <v>227</v>
      </c>
      <c r="NOM270" s="75">
        <v>3253</v>
      </c>
      <c r="NON270" s="75" t="s">
        <v>227</v>
      </c>
      <c r="NOO270" s="75">
        <v>3253</v>
      </c>
      <c r="NOP270" s="75" t="s">
        <v>227</v>
      </c>
      <c r="NOQ270" s="75">
        <v>3253</v>
      </c>
      <c r="NOR270" s="75" t="s">
        <v>227</v>
      </c>
      <c r="NOS270" s="75">
        <v>3253</v>
      </c>
      <c r="NOT270" s="75" t="s">
        <v>227</v>
      </c>
      <c r="NOU270" s="75">
        <v>3253</v>
      </c>
      <c r="NOV270" s="75" t="s">
        <v>227</v>
      </c>
      <c r="NOW270" s="75">
        <v>3253</v>
      </c>
      <c r="NOX270" s="75" t="s">
        <v>227</v>
      </c>
      <c r="NOY270" s="75">
        <v>3253</v>
      </c>
      <c r="NOZ270" s="75" t="s">
        <v>227</v>
      </c>
      <c r="NPA270" s="75">
        <v>3253</v>
      </c>
      <c r="NPB270" s="75" t="s">
        <v>227</v>
      </c>
      <c r="NPC270" s="75">
        <v>3253</v>
      </c>
      <c r="NPD270" s="75" t="s">
        <v>227</v>
      </c>
      <c r="NPE270" s="75">
        <v>3253</v>
      </c>
      <c r="NPF270" s="75" t="s">
        <v>227</v>
      </c>
      <c r="NPG270" s="75">
        <v>3253</v>
      </c>
      <c r="NPH270" s="75" t="s">
        <v>227</v>
      </c>
      <c r="NPI270" s="75">
        <v>3253</v>
      </c>
      <c r="NPJ270" s="75" t="s">
        <v>227</v>
      </c>
      <c r="NPK270" s="75">
        <v>3253</v>
      </c>
      <c r="NPL270" s="75" t="s">
        <v>227</v>
      </c>
      <c r="NPM270" s="75">
        <v>3253</v>
      </c>
      <c r="NPN270" s="75" t="s">
        <v>227</v>
      </c>
      <c r="NPO270" s="75">
        <v>3253</v>
      </c>
      <c r="NPP270" s="75" t="s">
        <v>227</v>
      </c>
      <c r="NPQ270" s="75">
        <v>3253</v>
      </c>
      <c r="NPR270" s="75" t="s">
        <v>227</v>
      </c>
      <c r="NPS270" s="75">
        <v>3253</v>
      </c>
      <c r="NPT270" s="75" t="s">
        <v>227</v>
      </c>
      <c r="NPU270" s="75">
        <v>3253</v>
      </c>
      <c r="NPV270" s="75" t="s">
        <v>227</v>
      </c>
      <c r="NPW270" s="75">
        <v>3253</v>
      </c>
      <c r="NPX270" s="75" t="s">
        <v>227</v>
      </c>
      <c r="NPY270" s="75">
        <v>3253</v>
      </c>
      <c r="NPZ270" s="75" t="s">
        <v>227</v>
      </c>
      <c r="NQA270" s="75">
        <v>3253</v>
      </c>
      <c r="NQB270" s="75" t="s">
        <v>227</v>
      </c>
      <c r="NQC270" s="75">
        <v>3253</v>
      </c>
      <c r="NQD270" s="75" t="s">
        <v>227</v>
      </c>
      <c r="NQE270" s="75">
        <v>3253</v>
      </c>
      <c r="NQF270" s="75" t="s">
        <v>227</v>
      </c>
      <c r="NQG270" s="75">
        <v>3253</v>
      </c>
      <c r="NQH270" s="75" t="s">
        <v>227</v>
      </c>
      <c r="NQI270" s="75">
        <v>3253</v>
      </c>
      <c r="NQJ270" s="75" t="s">
        <v>227</v>
      </c>
      <c r="NQK270" s="75">
        <v>3253</v>
      </c>
      <c r="NQL270" s="75" t="s">
        <v>227</v>
      </c>
      <c r="NQM270" s="75">
        <v>3253</v>
      </c>
      <c r="NQN270" s="75" t="s">
        <v>227</v>
      </c>
      <c r="NQO270" s="75">
        <v>3253</v>
      </c>
      <c r="NQP270" s="75" t="s">
        <v>227</v>
      </c>
      <c r="NQQ270" s="75">
        <v>3253</v>
      </c>
      <c r="NQR270" s="75" t="s">
        <v>227</v>
      </c>
      <c r="NQS270" s="75">
        <v>3253</v>
      </c>
      <c r="NQT270" s="75" t="s">
        <v>227</v>
      </c>
      <c r="NQU270" s="75">
        <v>3253</v>
      </c>
      <c r="NQV270" s="75" t="s">
        <v>227</v>
      </c>
      <c r="NQW270" s="75">
        <v>3253</v>
      </c>
      <c r="NQX270" s="75" t="s">
        <v>227</v>
      </c>
      <c r="NQY270" s="75">
        <v>3253</v>
      </c>
      <c r="NQZ270" s="75" t="s">
        <v>227</v>
      </c>
      <c r="NRA270" s="75">
        <v>3253</v>
      </c>
      <c r="NRB270" s="75" t="s">
        <v>227</v>
      </c>
      <c r="NRC270" s="75">
        <v>3253</v>
      </c>
      <c r="NRD270" s="75" t="s">
        <v>227</v>
      </c>
      <c r="NRE270" s="75">
        <v>3253</v>
      </c>
      <c r="NRF270" s="75" t="s">
        <v>227</v>
      </c>
      <c r="NRG270" s="75">
        <v>3253</v>
      </c>
      <c r="NRH270" s="75" t="s">
        <v>227</v>
      </c>
      <c r="NRI270" s="75">
        <v>3253</v>
      </c>
      <c r="NRJ270" s="75" t="s">
        <v>227</v>
      </c>
      <c r="NRK270" s="75">
        <v>3253</v>
      </c>
      <c r="NRL270" s="75" t="s">
        <v>227</v>
      </c>
      <c r="NRM270" s="75">
        <v>3253</v>
      </c>
      <c r="NRN270" s="75" t="s">
        <v>227</v>
      </c>
      <c r="NRO270" s="75">
        <v>3253</v>
      </c>
      <c r="NRP270" s="75" t="s">
        <v>227</v>
      </c>
      <c r="NRQ270" s="75">
        <v>3253</v>
      </c>
      <c r="NRR270" s="75" t="s">
        <v>227</v>
      </c>
      <c r="NRS270" s="75">
        <v>3253</v>
      </c>
      <c r="NRT270" s="75" t="s">
        <v>227</v>
      </c>
      <c r="NRU270" s="75">
        <v>3253</v>
      </c>
      <c r="NRV270" s="75" t="s">
        <v>227</v>
      </c>
      <c r="NRW270" s="75">
        <v>3253</v>
      </c>
      <c r="NRX270" s="75" t="s">
        <v>227</v>
      </c>
      <c r="NRY270" s="75">
        <v>3253</v>
      </c>
      <c r="NRZ270" s="75" t="s">
        <v>227</v>
      </c>
      <c r="NSA270" s="75">
        <v>3253</v>
      </c>
      <c r="NSB270" s="75" t="s">
        <v>227</v>
      </c>
      <c r="NSC270" s="75">
        <v>3253</v>
      </c>
      <c r="NSD270" s="75" t="s">
        <v>227</v>
      </c>
      <c r="NSE270" s="75">
        <v>3253</v>
      </c>
      <c r="NSF270" s="75" t="s">
        <v>227</v>
      </c>
      <c r="NSG270" s="75">
        <v>3253</v>
      </c>
      <c r="NSH270" s="75" t="s">
        <v>227</v>
      </c>
      <c r="NSI270" s="75">
        <v>3253</v>
      </c>
      <c r="NSJ270" s="75" t="s">
        <v>227</v>
      </c>
      <c r="NSK270" s="75">
        <v>3253</v>
      </c>
      <c r="NSL270" s="75" t="s">
        <v>227</v>
      </c>
      <c r="NSM270" s="75">
        <v>3253</v>
      </c>
      <c r="NSN270" s="75" t="s">
        <v>227</v>
      </c>
      <c r="NSO270" s="75">
        <v>3253</v>
      </c>
      <c r="NSP270" s="75" t="s">
        <v>227</v>
      </c>
      <c r="NSQ270" s="75">
        <v>3253</v>
      </c>
      <c r="NSR270" s="75" t="s">
        <v>227</v>
      </c>
      <c r="NSS270" s="75">
        <v>3253</v>
      </c>
      <c r="NST270" s="75" t="s">
        <v>227</v>
      </c>
      <c r="NSU270" s="75">
        <v>3253</v>
      </c>
      <c r="NSV270" s="75" t="s">
        <v>227</v>
      </c>
      <c r="NSW270" s="75">
        <v>3253</v>
      </c>
      <c r="NSX270" s="75" t="s">
        <v>227</v>
      </c>
      <c r="NSY270" s="75">
        <v>3253</v>
      </c>
      <c r="NSZ270" s="75" t="s">
        <v>227</v>
      </c>
      <c r="NTA270" s="75">
        <v>3253</v>
      </c>
      <c r="NTB270" s="75" t="s">
        <v>227</v>
      </c>
      <c r="NTC270" s="75">
        <v>3253</v>
      </c>
      <c r="NTD270" s="75" t="s">
        <v>227</v>
      </c>
      <c r="NTE270" s="75">
        <v>3253</v>
      </c>
      <c r="NTF270" s="75" t="s">
        <v>227</v>
      </c>
      <c r="NTG270" s="75">
        <v>3253</v>
      </c>
      <c r="NTH270" s="75" t="s">
        <v>227</v>
      </c>
      <c r="NTI270" s="75">
        <v>3253</v>
      </c>
      <c r="NTJ270" s="75" t="s">
        <v>227</v>
      </c>
      <c r="NTK270" s="75">
        <v>3253</v>
      </c>
      <c r="NTL270" s="75" t="s">
        <v>227</v>
      </c>
      <c r="NTM270" s="75">
        <v>3253</v>
      </c>
      <c r="NTN270" s="75" t="s">
        <v>227</v>
      </c>
      <c r="NTO270" s="75">
        <v>3253</v>
      </c>
      <c r="NTP270" s="75" t="s">
        <v>227</v>
      </c>
      <c r="NTQ270" s="75">
        <v>3253</v>
      </c>
      <c r="NTR270" s="75" t="s">
        <v>227</v>
      </c>
      <c r="NTS270" s="75">
        <v>3253</v>
      </c>
      <c r="NTT270" s="75" t="s">
        <v>227</v>
      </c>
      <c r="NTU270" s="75">
        <v>3253</v>
      </c>
      <c r="NTV270" s="75" t="s">
        <v>227</v>
      </c>
      <c r="NTW270" s="75">
        <v>3253</v>
      </c>
      <c r="NTX270" s="75" t="s">
        <v>227</v>
      </c>
      <c r="NTY270" s="75">
        <v>3253</v>
      </c>
      <c r="NTZ270" s="75" t="s">
        <v>227</v>
      </c>
      <c r="NUA270" s="75">
        <v>3253</v>
      </c>
      <c r="NUB270" s="75" t="s">
        <v>227</v>
      </c>
      <c r="NUC270" s="75">
        <v>3253</v>
      </c>
      <c r="NUD270" s="75" t="s">
        <v>227</v>
      </c>
      <c r="NUE270" s="75">
        <v>3253</v>
      </c>
      <c r="NUF270" s="75" t="s">
        <v>227</v>
      </c>
      <c r="NUG270" s="75">
        <v>3253</v>
      </c>
      <c r="NUH270" s="75" t="s">
        <v>227</v>
      </c>
      <c r="NUI270" s="75">
        <v>3253</v>
      </c>
      <c r="NUJ270" s="75" t="s">
        <v>227</v>
      </c>
      <c r="NUK270" s="75">
        <v>3253</v>
      </c>
      <c r="NUL270" s="75" t="s">
        <v>227</v>
      </c>
      <c r="NUM270" s="75">
        <v>3253</v>
      </c>
      <c r="NUN270" s="75" t="s">
        <v>227</v>
      </c>
      <c r="NUO270" s="75">
        <v>3253</v>
      </c>
      <c r="NUP270" s="75" t="s">
        <v>227</v>
      </c>
      <c r="NUQ270" s="75">
        <v>3253</v>
      </c>
      <c r="NUR270" s="75" t="s">
        <v>227</v>
      </c>
      <c r="NUS270" s="75">
        <v>3253</v>
      </c>
      <c r="NUT270" s="75" t="s">
        <v>227</v>
      </c>
      <c r="NUU270" s="75">
        <v>3253</v>
      </c>
      <c r="NUV270" s="75" t="s">
        <v>227</v>
      </c>
      <c r="NUW270" s="75">
        <v>3253</v>
      </c>
      <c r="NUX270" s="75" t="s">
        <v>227</v>
      </c>
      <c r="NUY270" s="75">
        <v>3253</v>
      </c>
      <c r="NUZ270" s="75" t="s">
        <v>227</v>
      </c>
      <c r="NVA270" s="75">
        <v>3253</v>
      </c>
      <c r="NVB270" s="75" t="s">
        <v>227</v>
      </c>
      <c r="NVC270" s="75">
        <v>3253</v>
      </c>
      <c r="NVD270" s="75" t="s">
        <v>227</v>
      </c>
      <c r="NVE270" s="75">
        <v>3253</v>
      </c>
      <c r="NVF270" s="75" t="s">
        <v>227</v>
      </c>
      <c r="NVG270" s="75">
        <v>3253</v>
      </c>
      <c r="NVH270" s="75" t="s">
        <v>227</v>
      </c>
      <c r="NVI270" s="75">
        <v>3253</v>
      </c>
      <c r="NVJ270" s="75" t="s">
        <v>227</v>
      </c>
      <c r="NVK270" s="75">
        <v>3253</v>
      </c>
      <c r="NVL270" s="75" t="s">
        <v>227</v>
      </c>
      <c r="NVM270" s="75">
        <v>3253</v>
      </c>
      <c r="NVN270" s="75" t="s">
        <v>227</v>
      </c>
      <c r="NVO270" s="75">
        <v>3253</v>
      </c>
      <c r="NVP270" s="75" t="s">
        <v>227</v>
      </c>
      <c r="NVQ270" s="75">
        <v>3253</v>
      </c>
      <c r="NVR270" s="75" t="s">
        <v>227</v>
      </c>
      <c r="NVS270" s="75">
        <v>3253</v>
      </c>
      <c r="NVT270" s="75" t="s">
        <v>227</v>
      </c>
      <c r="NVU270" s="75">
        <v>3253</v>
      </c>
      <c r="NVV270" s="75" t="s">
        <v>227</v>
      </c>
      <c r="NVW270" s="75">
        <v>3253</v>
      </c>
      <c r="NVX270" s="75" t="s">
        <v>227</v>
      </c>
      <c r="NVY270" s="75">
        <v>3253</v>
      </c>
      <c r="NVZ270" s="75" t="s">
        <v>227</v>
      </c>
      <c r="NWA270" s="75">
        <v>3253</v>
      </c>
      <c r="NWB270" s="75" t="s">
        <v>227</v>
      </c>
      <c r="NWC270" s="75">
        <v>3253</v>
      </c>
      <c r="NWD270" s="75" t="s">
        <v>227</v>
      </c>
      <c r="NWE270" s="75">
        <v>3253</v>
      </c>
      <c r="NWF270" s="75" t="s">
        <v>227</v>
      </c>
      <c r="NWG270" s="75">
        <v>3253</v>
      </c>
      <c r="NWH270" s="75" t="s">
        <v>227</v>
      </c>
      <c r="NWI270" s="75">
        <v>3253</v>
      </c>
      <c r="NWJ270" s="75" t="s">
        <v>227</v>
      </c>
      <c r="NWK270" s="75">
        <v>3253</v>
      </c>
      <c r="NWL270" s="75" t="s">
        <v>227</v>
      </c>
      <c r="NWM270" s="75">
        <v>3253</v>
      </c>
      <c r="NWN270" s="75" t="s">
        <v>227</v>
      </c>
      <c r="NWO270" s="75">
        <v>3253</v>
      </c>
      <c r="NWP270" s="75" t="s">
        <v>227</v>
      </c>
      <c r="NWQ270" s="75">
        <v>3253</v>
      </c>
      <c r="NWR270" s="75" t="s">
        <v>227</v>
      </c>
      <c r="NWS270" s="75">
        <v>3253</v>
      </c>
      <c r="NWT270" s="75" t="s">
        <v>227</v>
      </c>
      <c r="NWU270" s="75">
        <v>3253</v>
      </c>
      <c r="NWV270" s="75" t="s">
        <v>227</v>
      </c>
      <c r="NWW270" s="75">
        <v>3253</v>
      </c>
      <c r="NWX270" s="75" t="s">
        <v>227</v>
      </c>
      <c r="NWY270" s="75">
        <v>3253</v>
      </c>
      <c r="NWZ270" s="75" t="s">
        <v>227</v>
      </c>
      <c r="NXA270" s="75">
        <v>3253</v>
      </c>
      <c r="NXB270" s="75" t="s">
        <v>227</v>
      </c>
      <c r="NXC270" s="75">
        <v>3253</v>
      </c>
      <c r="NXD270" s="75" t="s">
        <v>227</v>
      </c>
      <c r="NXE270" s="75">
        <v>3253</v>
      </c>
      <c r="NXF270" s="75" t="s">
        <v>227</v>
      </c>
      <c r="NXG270" s="75">
        <v>3253</v>
      </c>
      <c r="NXH270" s="75" t="s">
        <v>227</v>
      </c>
      <c r="NXI270" s="75">
        <v>3253</v>
      </c>
      <c r="NXJ270" s="75" t="s">
        <v>227</v>
      </c>
      <c r="NXK270" s="75">
        <v>3253</v>
      </c>
      <c r="NXL270" s="75" t="s">
        <v>227</v>
      </c>
      <c r="NXM270" s="75">
        <v>3253</v>
      </c>
      <c r="NXN270" s="75" t="s">
        <v>227</v>
      </c>
      <c r="NXO270" s="75">
        <v>3253</v>
      </c>
      <c r="NXP270" s="75" t="s">
        <v>227</v>
      </c>
      <c r="NXQ270" s="75">
        <v>3253</v>
      </c>
      <c r="NXR270" s="75" t="s">
        <v>227</v>
      </c>
      <c r="NXS270" s="75">
        <v>3253</v>
      </c>
      <c r="NXT270" s="75" t="s">
        <v>227</v>
      </c>
      <c r="NXU270" s="75">
        <v>3253</v>
      </c>
      <c r="NXV270" s="75" t="s">
        <v>227</v>
      </c>
      <c r="NXW270" s="75">
        <v>3253</v>
      </c>
      <c r="NXX270" s="75" t="s">
        <v>227</v>
      </c>
      <c r="NXY270" s="75">
        <v>3253</v>
      </c>
      <c r="NXZ270" s="75" t="s">
        <v>227</v>
      </c>
      <c r="NYA270" s="75">
        <v>3253</v>
      </c>
      <c r="NYB270" s="75" t="s">
        <v>227</v>
      </c>
      <c r="NYC270" s="75">
        <v>3253</v>
      </c>
      <c r="NYD270" s="75" t="s">
        <v>227</v>
      </c>
      <c r="NYE270" s="75">
        <v>3253</v>
      </c>
      <c r="NYF270" s="75" t="s">
        <v>227</v>
      </c>
      <c r="NYG270" s="75">
        <v>3253</v>
      </c>
      <c r="NYH270" s="75" t="s">
        <v>227</v>
      </c>
      <c r="NYI270" s="75">
        <v>3253</v>
      </c>
      <c r="NYJ270" s="75" t="s">
        <v>227</v>
      </c>
      <c r="NYK270" s="75">
        <v>3253</v>
      </c>
      <c r="NYL270" s="75" t="s">
        <v>227</v>
      </c>
      <c r="NYM270" s="75">
        <v>3253</v>
      </c>
      <c r="NYN270" s="75" t="s">
        <v>227</v>
      </c>
      <c r="NYO270" s="75">
        <v>3253</v>
      </c>
      <c r="NYP270" s="75" t="s">
        <v>227</v>
      </c>
      <c r="NYQ270" s="75">
        <v>3253</v>
      </c>
      <c r="NYR270" s="75" t="s">
        <v>227</v>
      </c>
      <c r="NYS270" s="75">
        <v>3253</v>
      </c>
      <c r="NYT270" s="75" t="s">
        <v>227</v>
      </c>
      <c r="NYU270" s="75">
        <v>3253</v>
      </c>
      <c r="NYV270" s="75" t="s">
        <v>227</v>
      </c>
      <c r="NYW270" s="75">
        <v>3253</v>
      </c>
      <c r="NYX270" s="75" t="s">
        <v>227</v>
      </c>
      <c r="NYY270" s="75">
        <v>3253</v>
      </c>
      <c r="NYZ270" s="75" t="s">
        <v>227</v>
      </c>
      <c r="NZA270" s="75">
        <v>3253</v>
      </c>
      <c r="NZB270" s="75" t="s">
        <v>227</v>
      </c>
      <c r="NZC270" s="75">
        <v>3253</v>
      </c>
      <c r="NZD270" s="75" t="s">
        <v>227</v>
      </c>
      <c r="NZE270" s="75">
        <v>3253</v>
      </c>
      <c r="NZF270" s="75" t="s">
        <v>227</v>
      </c>
      <c r="NZG270" s="75">
        <v>3253</v>
      </c>
      <c r="NZH270" s="75" t="s">
        <v>227</v>
      </c>
      <c r="NZI270" s="75">
        <v>3253</v>
      </c>
      <c r="NZJ270" s="75" t="s">
        <v>227</v>
      </c>
      <c r="NZK270" s="75">
        <v>3253</v>
      </c>
      <c r="NZL270" s="75" t="s">
        <v>227</v>
      </c>
      <c r="NZM270" s="75">
        <v>3253</v>
      </c>
      <c r="NZN270" s="75" t="s">
        <v>227</v>
      </c>
      <c r="NZO270" s="75">
        <v>3253</v>
      </c>
      <c r="NZP270" s="75" t="s">
        <v>227</v>
      </c>
      <c r="NZQ270" s="75">
        <v>3253</v>
      </c>
      <c r="NZR270" s="75" t="s">
        <v>227</v>
      </c>
      <c r="NZS270" s="75">
        <v>3253</v>
      </c>
      <c r="NZT270" s="75" t="s">
        <v>227</v>
      </c>
      <c r="NZU270" s="75">
        <v>3253</v>
      </c>
      <c r="NZV270" s="75" t="s">
        <v>227</v>
      </c>
      <c r="NZW270" s="75">
        <v>3253</v>
      </c>
      <c r="NZX270" s="75" t="s">
        <v>227</v>
      </c>
      <c r="NZY270" s="75">
        <v>3253</v>
      </c>
      <c r="NZZ270" s="75" t="s">
        <v>227</v>
      </c>
      <c r="OAA270" s="75">
        <v>3253</v>
      </c>
      <c r="OAB270" s="75" t="s">
        <v>227</v>
      </c>
      <c r="OAC270" s="75">
        <v>3253</v>
      </c>
      <c r="OAD270" s="75" t="s">
        <v>227</v>
      </c>
      <c r="OAE270" s="75">
        <v>3253</v>
      </c>
      <c r="OAF270" s="75" t="s">
        <v>227</v>
      </c>
      <c r="OAG270" s="75">
        <v>3253</v>
      </c>
      <c r="OAH270" s="75" t="s">
        <v>227</v>
      </c>
      <c r="OAI270" s="75">
        <v>3253</v>
      </c>
      <c r="OAJ270" s="75" t="s">
        <v>227</v>
      </c>
      <c r="OAK270" s="75">
        <v>3253</v>
      </c>
      <c r="OAL270" s="75" t="s">
        <v>227</v>
      </c>
      <c r="OAM270" s="75">
        <v>3253</v>
      </c>
      <c r="OAN270" s="75" t="s">
        <v>227</v>
      </c>
      <c r="OAO270" s="75">
        <v>3253</v>
      </c>
      <c r="OAP270" s="75" t="s">
        <v>227</v>
      </c>
      <c r="OAQ270" s="75">
        <v>3253</v>
      </c>
      <c r="OAR270" s="75" t="s">
        <v>227</v>
      </c>
      <c r="OAS270" s="75">
        <v>3253</v>
      </c>
      <c r="OAT270" s="75" t="s">
        <v>227</v>
      </c>
      <c r="OAU270" s="75">
        <v>3253</v>
      </c>
      <c r="OAV270" s="75" t="s">
        <v>227</v>
      </c>
      <c r="OAW270" s="75">
        <v>3253</v>
      </c>
      <c r="OAX270" s="75" t="s">
        <v>227</v>
      </c>
      <c r="OAY270" s="75">
        <v>3253</v>
      </c>
      <c r="OAZ270" s="75" t="s">
        <v>227</v>
      </c>
      <c r="OBA270" s="75">
        <v>3253</v>
      </c>
      <c r="OBB270" s="75" t="s">
        <v>227</v>
      </c>
      <c r="OBC270" s="75">
        <v>3253</v>
      </c>
      <c r="OBD270" s="75" t="s">
        <v>227</v>
      </c>
      <c r="OBE270" s="75">
        <v>3253</v>
      </c>
      <c r="OBF270" s="75" t="s">
        <v>227</v>
      </c>
      <c r="OBG270" s="75">
        <v>3253</v>
      </c>
      <c r="OBH270" s="75" t="s">
        <v>227</v>
      </c>
      <c r="OBI270" s="75">
        <v>3253</v>
      </c>
      <c r="OBJ270" s="75" t="s">
        <v>227</v>
      </c>
      <c r="OBK270" s="75">
        <v>3253</v>
      </c>
      <c r="OBL270" s="75" t="s">
        <v>227</v>
      </c>
      <c r="OBM270" s="75">
        <v>3253</v>
      </c>
      <c r="OBN270" s="75" t="s">
        <v>227</v>
      </c>
      <c r="OBO270" s="75">
        <v>3253</v>
      </c>
      <c r="OBP270" s="75" t="s">
        <v>227</v>
      </c>
      <c r="OBQ270" s="75">
        <v>3253</v>
      </c>
      <c r="OBR270" s="75" t="s">
        <v>227</v>
      </c>
      <c r="OBS270" s="75">
        <v>3253</v>
      </c>
      <c r="OBT270" s="75" t="s">
        <v>227</v>
      </c>
      <c r="OBU270" s="75">
        <v>3253</v>
      </c>
      <c r="OBV270" s="75" t="s">
        <v>227</v>
      </c>
      <c r="OBW270" s="75">
        <v>3253</v>
      </c>
      <c r="OBX270" s="75" t="s">
        <v>227</v>
      </c>
      <c r="OBY270" s="75">
        <v>3253</v>
      </c>
      <c r="OBZ270" s="75" t="s">
        <v>227</v>
      </c>
      <c r="OCA270" s="75">
        <v>3253</v>
      </c>
      <c r="OCB270" s="75" t="s">
        <v>227</v>
      </c>
      <c r="OCC270" s="75">
        <v>3253</v>
      </c>
      <c r="OCD270" s="75" t="s">
        <v>227</v>
      </c>
      <c r="OCE270" s="75">
        <v>3253</v>
      </c>
      <c r="OCF270" s="75" t="s">
        <v>227</v>
      </c>
      <c r="OCG270" s="75">
        <v>3253</v>
      </c>
      <c r="OCH270" s="75" t="s">
        <v>227</v>
      </c>
      <c r="OCI270" s="75">
        <v>3253</v>
      </c>
      <c r="OCJ270" s="75" t="s">
        <v>227</v>
      </c>
      <c r="OCK270" s="75">
        <v>3253</v>
      </c>
      <c r="OCL270" s="75" t="s">
        <v>227</v>
      </c>
      <c r="OCM270" s="75">
        <v>3253</v>
      </c>
      <c r="OCN270" s="75" t="s">
        <v>227</v>
      </c>
      <c r="OCO270" s="75">
        <v>3253</v>
      </c>
      <c r="OCP270" s="75" t="s">
        <v>227</v>
      </c>
      <c r="OCQ270" s="75">
        <v>3253</v>
      </c>
      <c r="OCR270" s="75" t="s">
        <v>227</v>
      </c>
      <c r="OCS270" s="75">
        <v>3253</v>
      </c>
      <c r="OCT270" s="75" t="s">
        <v>227</v>
      </c>
      <c r="OCU270" s="75">
        <v>3253</v>
      </c>
      <c r="OCV270" s="75" t="s">
        <v>227</v>
      </c>
      <c r="OCW270" s="75">
        <v>3253</v>
      </c>
      <c r="OCX270" s="75" t="s">
        <v>227</v>
      </c>
      <c r="OCY270" s="75">
        <v>3253</v>
      </c>
      <c r="OCZ270" s="75" t="s">
        <v>227</v>
      </c>
      <c r="ODA270" s="75">
        <v>3253</v>
      </c>
      <c r="ODB270" s="75" t="s">
        <v>227</v>
      </c>
      <c r="ODC270" s="75">
        <v>3253</v>
      </c>
      <c r="ODD270" s="75" t="s">
        <v>227</v>
      </c>
      <c r="ODE270" s="75">
        <v>3253</v>
      </c>
      <c r="ODF270" s="75" t="s">
        <v>227</v>
      </c>
      <c r="ODG270" s="75">
        <v>3253</v>
      </c>
      <c r="ODH270" s="75" t="s">
        <v>227</v>
      </c>
      <c r="ODI270" s="75">
        <v>3253</v>
      </c>
      <c r="ODJ270" s="75" t="s">
        <v>227</v>
      </c>
      <c r="ODK270" s="75">
        <v>3253</v>
      </c>
      <c r="ODL270" s="75" t="s">
        <v>227</v>
      </c>
      <c r="ODM270" s="75">
        <v>3253</v>
      </c>
      <c r="ODN270" s="75" t="s">
        <v>227</v>
      </c>
      <c r="ODO270" s="75">
        <v>3253</v>
      </c>
      <c r="ODP270" s="75" t="s">
        <v>227</v>
      </c>
      <c r="ODQ270" s="75">
        <v>3253</v>
      </c>
      <c r="ODR270" s="75" t="s">
        <v>227</v>
      </c>
      <c r="ODS270" s="75">
        <v>3253</v>
      </c>
      <c r="ODT270" s="75" t="s">
        <v>227</v>
      </c>
      <c r="ODU270" s="75">
        <v>3253</v>
      </c>
      <c r="ODV270" s="75" t="s">
        <v>227</v>
      </c>
      <c r="ODW270" s="75">
        <v>3253</v>
      </c>
      <c r="ODX270" s="75" t="s">
        <v>227</v>
      </c>
      <c r="ODY270" s="75">
        <v>3253</v>
      </c>
      <c r="ODZ270" s="75" t="s">
        <v>227</v>
      </c>
      <c r="OEA270" s="75">
        <v>3253</v>
      </c>
      <c r="OEB270" s="75" t="s">
        <v>227</v>
      </c>
      <c r="OEC270" s="75">
        <v>3253</v>
      </c>
      <c r="OED270" s="75" t="s">
        <v>227</v>
      </c>
      <c r="OEE270" s="75">
        <v>3253</v>
      </c>
      <c r="OEF270" s="75" t="s">
        <v>227</v>
      </c>
      <c r="OEG270" s="75">
        <v>3253</v>
      </c>
      <c r="OEH270" s="75" t="s">
        <v>227</v>
      </c>
      <c r="OEI270" s="75">
        <v>3253</v>
      </c>
      <c r="OEJ270" s="75" t="s">
        <v>227</v>
      </c>
      <c r="OEK270" s="75">
        <v>3253</v>
      </c>
      <c r="OEL270" s="75" t="s">
        <v>227</v>
      </c>
      <c r="OEM270" s="75">
        <v>3253</v>
      </c>
      <c r="OEN270" s="75" t="s">
        <v>227</v>
      </c>
      <c r="OEO270" s="75">
        <v>3253</v>
      </c>
      <c r="OEP270" s="75" t="s">
        <v>227</v>
      </c>
      <c r="OEQ270" s="75">
        <v>3253</v>
      </c>
      <c r="OER270" s="75" t="s">
        <v>227</v>
      </c>
      <c r="OES270" s="75">
        <v>3253</v>
      </c>
      <c r="OET270" s="75" t="s">
        <v>227</v>
      </c>
      <c r="OEU270" s="75">
        <v>3253</v>
      </c>
      <c r="OEV270" s="75" t="s">
        <v>227</v>
      </c>
      <c r="OEW270" s="75">
        <v>3253</v>
      </c>
      <c r="OEX270" s="75" t="s">
        <v>227</v>
      </c>
      <c r="OEY270" s="75">
        <v>3253</v>
      </c>
      <c r="OEZ270" s="75" t="s">
        <v>227</v>
      </c>
      <c r="OFA270" s="75">
        <v>3253</v>
      </c>
      <c r="OFB270" s="75" t="s">
        <v>227</v>
      </c>
      <c r="OFC270" s="75">
        <v>3253</v>
      </c>
      <c r="OFD270" s="75" t="s">
        <v>227</v>
      </c>
      <c r="OFE270" s="75">
        <v>3253</v>
      </c>
      <c r="OFF270" s="75" t="s">
        <v>227</v>
      </c>
      <c r="OFG270" s="75">
        <v>3253</v>
      </c>
      <c r="OFH270" s="75" t="s">
        <v>227</v>
      </c>
      <c r="OFI270" s="75">
        <v>3253</v>
      </c>
      <c r="OFJ270" s="75" t="s">
        <v>227</v>
      </c>
      <c r="OFK270" s="75">
        <v>3253</v>
      </c>
      <c r="OFL270" s="75" t="s">
        <v>227</v>
      </c>
      <c r="OFM270" s="75">
        <v>3253</v>
      </c>
      <c r="OFN270" s="75" t="s">
        <v>227</v>
      </c>
      <c r="OFO270" s="75">
        <v>3253</v>
      </c>
      <c r="OFP270" s="75" t="s">
        <v>227</v>
      </c>
      <c r="OFQ270" s="75">
        <v>3253</v>
      </c>
      <c r="OFR270" s="75" t="s">
        <v>227</v>
      </c>
      <c r="OFS270" s="75">
        <v>3253</v>
      </c>
      <c r="OFT270" s="75" t="s">
        <v>227</v>
      </c>
      <c r="OFU270" s="75">
        <v>3253</v>
      </c>
      <c r="OFV270" s="75" t="s">
        <v>227</v>
      </c>
      <c r="OFW270" s="75">
        <v>3253</v>
      </c>
      <c r="OFX270" s="75" t="s">
        <v>227</v>
      </c>
      <c r="OFY270" s="75">
        <v>3253</v>
      </c>
      <c r="OFZ270" s="75" t="s">
        <v>227</v>
      </c>
      <c r="OGA270" s="75">
        <v>3253</v>
      </c>
      <c r="OGB270" s="75" t="s">
        <v>227</v>
      </c>
      <c r="OGC270" s="75">
        <v>3253</v>
      </c>
      <c r="OGD270" s="75" t="s">
        <v>227</v>
      </c>
      <c r="OGE270" s="75">
        <v>3253</v>
      </c>
      <c r="OGF270" s="75" t="s">
        <v>227</v>
      </c>
      <c r="OGG270" s="75">
        <v>3253</v>
      </c>
      <c r="OGH270" s="75" t="s">
        <v>227</v>
      </c>
      <c r="OGI270" s="75">
        <v>3253</v>
      </c>
      <c r="OGJ270" s="75" t="s">
        <v>227</v>
      </c>
      <c r="OGK270" s="75">
        <v>3253</v>
      </c>
      <c r="OGL270" s="75" t="s">
        <v>227</v>
      </c>
      <c r="OGM270" s="75">
        <v>3253</v>
      </c>
      <c r="OGN270" s="75" t="s">
        <v>227</v>
      </c>
      <c r="OGO270" s="75">
        <v>3253</v>
      </c>
      <c r="OGP270" s="75" t="s">
        <v>227</v>
      </c>
      <c r="OGQ270" s="75">
        <v>3253</v>
      </c>
      <c r="OGR270" s="75" t="s">
        <v>227</v>
      </c>
      <c r="OGS270" s="75">
        <v>3253</v>
      </c>
      <c r="OGT270" s="75" t="s">
        <v>227</v>
      </c>
      <c r="OGU270" s="75">
        <v>3253</v>
      </c>
      <c r="OGV270" s="75" t="s">
        <v>227</v>
      </c>
      <c r="OGW270" s="75">
        <v>3253</v>
      </c>
      <c r="OGX270" s="75" t="s">
        <v>227</v>
      </c>
      <c r="OGY270" s="75">
        <v>3253</v>
      </c>
      <c r="OGZ270" s="75" t="s">
        <v>227</v>
      </c>
      <c r="OHA270" s="75">
        <v>3253</v>
      </c>
      <c r="OHB270" s="75" t="s">
        <v>227</v>
      </c>
      <c r="OHC270" s="75">
        <v>3253</v>
      </c>
      <c r="OHD270" s="75" t="s">
        <v>227</v>
      </c>
      <c r="OHE270" s="75">
        <v>3253</v>
      </c>
      <c r="OHF270" s="75" t="s">
        <v>227</v>
      </c>
      <c r="OHG270" s="75">
        <v>3253</v>
      </c>
      <c r="OHH270" s="75" t="s">
        <v>227</v>
      </c>
      <c r="OHI270" s="75">
        <v>3253</v>
      </c>
      <c r="OHJ270" s="75" t="s">
        <v>227</v>
      </c>
      <c r="OHK270" s="75">
        <v>3253</v>
      </c>
      <c r="OHL270" s="75" t="s">
        <v>227</v>
      </c>
      <c r="OHM270" s="75">
        <v>3253</v>
      </c>
      <c r="OHN270" s="75" t="s">
        <v>227</v>
      </c>
      <c r="OHO270" s="75">
        <v>3253</v>
      </c>
      <c r="OHP270" s="75" t="s">
        <v>227</v>
      </c>
      <c r="OHQ270" s="75">
        <v>3253</v>
      </c>
      <c r="OHR270" s="75" t="s">
        <v>227</v>
      </c>
      <c r="OHS270" s="75">
        <v>3253</v>
      </c>
      <c r="OHT270" s="75" t="s">
        <v>227</v>
      </c>
      <c r="OHU270" s="75">
        <v>3253</v>
      </c>
      <c r="OHV270" s="75" t="s">
        <v>227</v>
      </c>
      <c r="OHW270" s="75">
        <v>3253</v>
      </c>
      <c r="OHX270" s="75" t="s">
        <v>227</v>
      </c>
      <c r="OHY270" s="75">
        <v>3253</v>
      </c>
      <c r="OHZ270" s="75" t="s">
        <v>227</v>
      </c>
      <c r="OIA270" s="75">
        <v>3253</v>
      </c>
      <c r="OIB270" s="75" t="s">
        <v>227</v>
      </c>
      <c r="OIC270" s="75">
        <v>3253</v>
      </c>
      <c r="OID270" s="75" t="s">
        <v>227</v>
      </c>
      <c r="OIE270" s="75">
        <v>3253</v>
      </c>
      <c r="OIF270" s="75" t="s">
        <v>227</v>
      </c>
      <c r="OIG270" s="75">
        <v>3253</v>
      </c>
      <c r="OIH270" s="75" t="s">
        <v>227</v>
      </c>
      <c r="OII270" s="75">
        <v>3253</v>
      </c>
      <c r="OIJ270" s="75" t="s">
        <v>227</v>
      </c>
      <c r="OIK270" s="75">
        <v>3253</v>
      </c>
      <c r="OIL270" s="75" t="s">
        <v>227</v>
      </c>
      <c r="OIM270" s="75">
        <v>3253</v>
      </c>
      <c r="OIN270" s="75" t="s">
        <v>227</v>
      </c>
      <c r="OIO270" s="75">
        <v>3253</v>
      </c>
      <c r="OIP270" s="75" t="s">
        <v>227</v>
      </c>
      <c r="OIQ270" s="75">
        <v>3253</v>
      </c>
      <c r="OIR270" s="75" t="s">
        <v>227</v>
      </c>
      <c r="OIS270" s="75">
        <v>3253</v>
      </c>
      <c r="OIT270" s="75" t="s">
        <v>227</v>
      </c>
      <c r="OIU270" s="75">
        <v>3253</v>
      </c>
      <c r="OIV270" s="75" t="s">
        <v>227</v>
      </c>
      <c r="OIW270" s="75">
        <v>3253</v>
      </c>
      <c r="OIX270" s="75" t="s">
        <v>227</v>
      </c>
      <c r="OIY270" s="75">
        <v>3253</v>
      </c>
      <c r="OIZ270" s="75" t="s">
        <v>227</v>
      </c>
      <c r="OJA270" s="75">
        <v>3253</v>
      </c>
      <c r="OJB270" s="75" t="s">
        <v>227</v>
      </c>
      <c r="OJC270" s="75">
        <v>3253</v>
      </c>
      <c r="OJD270" s="75" t="s">
        <v>227</v>
      </c>
      <c r="OJE270" s="75">
        <v>3253</v>
      </c>
      <c r="OJF270" s="75" t="s">
        <v>227</v>
      </c>
      <c r="OJG270" s="75">
        <v>3253</v>
      </c>
      <c r="OJH270" s="75" t="s">
        <v>227</v>
      </c>
      <c r="OJI270" s="75">
        <v>3253</v>
      </c>
      <c r="OJJ270" s="75" t="s">
        <v>227</v>
      </c>
      <c r="OJK270" s="75">
        <v>3253</v>
      </c>
      <c r="OJL270" s="75" t="s">
        <v>227</v>
      </c>
      <c r="OJM270" s="75">
        <v>3253</v>
      </c>
      <c r="OJN270" s="75" t="s">
        <v>227</v>
      </c>
      <c r="OJO270" s="75">
        <v>3253</v>
      </c>
      <c r="OJP270" s="75" t="s">
        <v>227</v>
      </c>
      <c r="OJQ270" s="75">
        <v>3253</v>
      </c>
      <c r="OJR270" s="75" t="s">
        <v>227</v>
      </c>
      <c r="OJS270" s="75">
        <v>3253</v>
      </c>
      <c r="OJT270" s="75" t="s">
        <v>227</v>
      </c>
      <c r="OJU270" s="75">
        <v>3253</v>
      </c>
      <c r="OJV270" s="75" t="s">
        <v>227</v>
      </c>
      <c r="OJW270" s="75">
        <v>3253</v>
      </c>
      <c r="OJX270" s="75" t="s">
        <v>227</v>
      </c>
      <c r="OJY270" s="75">
        <v>3253</v>
      </c>
      <c r="OJZ270" s="75" t="s">
        <v>227</v>
      </c>
      <c r="OKA270" s="75">
        <v>3253</v>
      </c>
      <c r="OKB270" s="75" t="s">
        <v>227</v>
      </c>
      <c r="OKC270" s="75">
        <v>3253</v>
      </c>
      <c r="OKD270" s="75" t="s">
        <v>227</v>
      </c>
      <c r="OKE270" s="75">
        <v>3253</v>
      </c>
      <c r="OKF270" s="75" t="s">
        <v>227</v>
      </c>
      <c r="OKG270" s="75">
        <v>3253</v>
      </c>
      <c r="OKH270" s="75" t="s">
        <v>227</v>
      </c>
      <c r="OKI270" s="75">
        <v>3253</v>
      </c>
      <c r="OKJ270" s="75" t="s">
        <v>227</v>
      </c>
      <c r="OKK270" s="75">
        <v>3253</v>
      </c>
      <c r="OKL270" s="75" t="s">
        <v>227</v>
      </c>
      <c r="OKM270" s="75">
        <v>3253</v>
      </c>
      <c r="OKN270" s="75" t="s">
        <v>227</v>
      </c>
      <c r="OKO270" s="75">
        <v>3253</v>
      </c>
      <c r="OKP270" s="75" t="s">
        <v>227</v>
      </c>
      <c r="OKQ270" s="75">
        <v>3253</v>
      </c>
      <c r="OKR270" s="75" t="s">
        <v>227</v>
      </c>
      <c r="OKS270" s="75">
        <v>3253</v>
      </c>
      <c r="OKT270" s="75" t="s">
        <v>227</v>
      </c>
      <c r="OKU270" s="75">
        <v>3253</v>
      </c>
      <c r="OKV270" s="75" t="s">
        <v>227</v>
      </c>
      <c r="OKW270" s="75">
        <v>3253</v>
      </c>
      <c r="OKX270" s="75" t="s">
        <v>227</v>
      </c>
      <c r="OKY270" s="75">
        <v>3253</v>
      </c>
      <c r="OKZ270" s="75" t="s">
        <v>227</v>
      </c>
      <c r="OLA270" s="75">
        <v>3253</v>
      </c>
      <c r="OLB270" s="75" t="s">
        <v>227</v>
      </c>
      <c r="OLC270" s="75">
        <v>3253</v>
      </c>
      <c r="OLD270" s="75" t="s">
        <v>227</v>
      </c>
      <c r="OLE270" s="75">
        <v>3253</v>
      </c>
      <c r="OLF270" s="75" t="s">
        <v>227</v>
      </c>
      <c r="OLG270" s="75">
        <v>3253</v>
      </c>
      <c r="OLH270" s="75" t="s">
        <v>227</v>
      </c>
      <c r="OLI270" s="75">
        <v>3253</v>
      </c>
      <c r="OLJ270" s="75" t="s">
        <v>227</v>
      </c>
      <c r="OLK270" s="75">
        <v>3253</v>
      </c>
      <c r="OLL270" s="75" t="s">
        <v>227</v>
      </c>
      <c r="OLM270" s="75">
        <v>3253</v>
      </c>
      <c r="OLN270" s="75" t="s">
        <v>227</v>
      </c>
      <c r="OLO270" s="75">
        <v>3253</v>
      </c>
      <c r="OLP270" s="75" t="s">
        <v>227</v>
      </c>
      <c r="OLQ270" s="75">
        <v>3253</v>
      </c>
      <c r="OLR270" s="75" t="s">
        <v>227</v>
      </c>
      <c r="OLS270" s="75">
        <v>3253</v>
      </c>
      <c r="OLT270" s="75" t="s">
        <v>227</v>
      </c>
      <c r="OLU270" s="75">
        <v>3253</v>
      </c>
      <c r="OLV270" s="75" t="s">
        <v>227</v>
      </c>
      <c r="OLW270" s="75">
        <v>3253</v>
      </c>
      <c r="OLX270" s="75" t="s">
        <v>227</v>
      </c>
      <c r="OLY270" s="75">
        <v>3253</v>
      </c>
      <c r="OLZ270" s="75" t="s">
        <v>227</v>
      </c>
      <c r="OMA270" s="75">
        <v>3253</v>
      </c>
      <c r="OMB270" s="75" t="s">
        <v>227</v>
      </c>
      <c r="OMC270" s="75">
        <v>3253</v>
      </c>
      <c r="OMD270" s="75" t="s">
        <v>227</v>
      </c>
      <c r="OME270" s="75">
        <v>3253</v>
      </c>
      <c r="OMF270" s="75" t="s">
        <v>227</v>
      </c>
      <c r="OMG270" s="75">
        <v>3253</v>
      </c>
      <c r="OMH270" s="75" t="s">
        <v>227</v>
      </c>
      <c r="OMI270" s="75">
        <v>3253</v>
      </c>
      <c r="OMJ270" s="75" t="s">
        <v>227</v>
      </c>
      <c r="OMK270" s="75">
        <v>3253</v>
      </c>
      <c r="OML270" s="75" t="s">
        <v>227</v>
      </c>
      <c r="OMM270" s="75">
        <v>3253</v>
      </c>
      <c r="OMN270" s="75" t="s">
        <v>227</v>
      </c>
      <c r="OMO270" s="75">
        <v>3253</v>
      </c>
      <c r="OMP270" s="75" t="s">
        <v>227</v>
      </c>
      <c r="OMQ270" s="75">
        <v>3253</v>
      </c>
      <c r="OMR270" s="75" t="s">
        <v>227</v>
      </c>
      <c r="OMS270" s="75">
        <v>3253</v>
      </c>
      <c r="OMT270" s="75" t="s">
        <v>227</v>
      </c>
      <c r="OMU270" s="75">
        <v>3253</v>
      </c>
      <c r="OMV270" s="75" t="s">
        <v>227</v>
      </c>
      <c r="OMW270" s="75">
        <v>3253</v>
      </c>
      <c r="OMX270" s="75" t="s">
        <v>227</v>
      </c>
      <c r="OMY270" s="75">
        <v>3253</v>
      </c>
      <c r="OMZ270" s="75" t="s">
        <v>227</v>
      </c>
      <c r="ONA270" s="75">
        <v>3253</v>
      </c>
      <c r="ONB270" s="75" t="s">
        <v>227</v>
      </c>
      <c r="ONC270" s="75">
        <v>3253</v>
      </c>
      <c r="OND270" s="75" t="s">
        <v>227</v>
      </c>
      <c r="ONE270" s="75">
        <v>3253</v>
      </c>
      <c r="ONF270" s="75" t="s">
        <v>227</v>
      </c>
      <c r="ONG270" s="75">
        <v>3253</v>
      </c>
      <c r="ONH270" s="75" t="s">
        <v>227</v>
      </c>
      <c r="ONI270" s="75">
        <v>3253</v>
      </c>
      <c r="ONJ270" s="75" t="s">
        <v>227</v>
      </c>
      <c r="ONK270" s="75">
        <v>3253</v>
      </c>
      <c r="ONL270" s="75" t="s">
        <v>227</v>
      </c>
      <c r="ONM270" s="75">
        <v>3253</v>
      </c>
      <c r="ONN270" s="75" t="s">
        <v>227</v>
      </c>
      <c r="ONO270" s="75">
        <v>3253</v>
      </c>
      <c r="ONP270" s="75" t="s">
        <v>227</v>
      </c>
      <c r="ONQ270" s="75">
        <v>3253</v>
      </c>
      <c r="ONR270" s="75" t="s">
        <v>227</v>
      </c>
      <c r="ONS270" s="75">
        <v>3253</v>
      </c>
      <c r="ONT270" s="75" t="s">
        <v>227</v>
      </c>
      <c r="ONU270" s="75">
        <v>3253</v>
      </c>
      <c r="ONV270" s="75" t="s">
        <v>227</v>
      </c>
      <c r="ONW270" s="75">
        <v>3253</v>
      </c>
      <c r="ONX270" s="75" t="s">
        <v>227</v>
      </c>
      <c r="ONY270" s="75">
        <v>3253</v>
      </c>
      <c r="ONZ270" s="75" t="s">
        <v>227</v>
      </c>
      <c r="OOA270" s="75">
        <v>3253</v>
      </c>
      <c r="OOB270" s="75" t="s">
        <v>227</v>
      </c>
      <c r="OOC270" s="75">
        <v>3253</v>
      </c>
      <c r="OOD270" s="75" t="s">
        <v>227</v>
      </c>
      <c r="OOE270" s="75">
        <v>3253</v>
      </c>
      <c r="OOF270" s="75" t="s">
        <v>227</v>
      </c>
      <c r="OOG270" s="75">
        <v>3253</v>
      </c>
      <c r="OOH270" s="75" t="s">
        <v>227</v>
      </c>
      <c r="OOI270" s="75">
        <v>3253</v>
      </c>
      <c r="OOJ270" s="75" t="s">
        <v>227</v>
      </c>
      <c r="OOK270" s="75">
        <v>3253</v>
      </c>
      <c r="OOL270" s="75" t="s">
        <v>227</v>
      </c>
      <c r="OOM270" s="75">
        <v>3253</v>
      </c>
      <c r="OON270" s="75" t="s">
        <v>227</v>
      </c>
      <c r="OOO270" s="75">
        <v>3253</v>
      </c>
      <c r="OOP270" s="75" t="s">
        <v>227</v>
      </c>
      <c r="OOQ270" s="75">
        <v>3253</v>
      </c>
      <c r="OOR270" s="75" t="s">
        <v>227</v>
      </c>
      <c r="OOS270" s="75">
        <v>3253</v>
      </c>
      <c r="OOT270" s="75" t="s">
        <v>227</v>
      </c>
      <c r="OOU270" s="75">
        <v>3253</v>
      </c>
      <c r="OOV270" s="75" t="s">
        <v>227</v>
      </c>
      <c r="OOW270" s="75">
        <v>3253</v>
      </c>
      <c r="OOX270" s="75" t="s">
        <v>227</v>
      </c>
      <c r="OOY270" s="75">
        <v>3253</v>
      </c>
      <c r="OOZ270" s="75" t="s">
        <v>227</v>
      </c>
      <c r="OPA270" s="75">
        <v>3253</v>
      </c>
      <c r="OPB270" s="75" t="s">
        <v>227</v>
      </c>
      <c r="OPC270" s="75">
        <v>3253</v>
      </c>
      <c r="OPD270" s="75" t="s">
        <v>227</v>
      </c>
      <c r="OPE270" s="75">
        <v>3253</v>
      </c>
      <c r="OPF270" s="75" t="s">
        <v>227</v>
      </c>
      <c r="OPG270" s="75">
        <v>3253</v>
      </c>
      <c r="OPH270" s="75" t="s">
        <v>227</v>
      </c>
      <c r="OPI270" s="75">
        <v>3253</v>
      </c>
      <c r="OPJ270" s="75" t="s">
        <v>227</v>
      </c>
      <c r="OPK270" s="75">
        <v>3253</v>
      </c>
      <c r="OPL270" s="75" t="s">
        <v>227</v>
      </c>
      <c r="OPM270" s="75">
        <v>3253</v>
      </c>
      <c r="OPN270" s="75" t="s">
        <v>227</v>
      </c>
      <c r="OPO270" s="75">
        <v>3253</v>
      </c>
      <c r="OPP270" s="75" t="s">
        <v>227</v>
      </c>
      <c r="OPQ270" s="75">
        <v>3253</v>
      </c>
      <c r="OPR270" s="75" t="s">
        <v>227</v>
      </c>
      <c r="OPS270" s="75">
        <v>3253</v>
      </c>
      <c r="OPT270" s="75" t="s">
        <v>227</v>
      </c>
      <c r="OPU270" s="75">
        <v>3253</v>
      </c>
      <c r="OPV270" s="75" t="s">
        <v>227</v>
      </c>
      <c r="OPW270" s="75">
        <v>3253</v>
      </c>
      <c r="OPX270" s="75" t="s">
        <v>227</v>
      </c>
      <c r="OPY270" s="75">
        <v>3253</v>
      </c>
      <c r="OPZ270" s="75" t="s">
        <v>227</v>
      </c>
      <c r="OQA270" s="75">
        <v>3253</v>
      </c>
      <c r="OQB270" s="75" t="s">
        <v>227</v>
      </c>
      <c r="OQC270" s="75">
        <v>3253</v>
      </c>
      <c r="OQD270" s="75" t="s">
        <v>227</v>
      </c>
      <c r="OQE270" s="75">
        <v>3253</v>
      </c>
      <c r="OQF270" s="75" t="s">
        <v>227</v>
      </c>
      <c r="OQG270" s="75">
        <v>3253</v>
      </c>
      <c r="OQH270" s="75" t="s">
        <v>227</v>
      </c>
      <c r="OQI270" s="75">
        <v>3253</v>
      </c>
      <c r="OQJ270" s="75" t="s">
        <v>227</v>
      </c>
      <c r="OQK270" s="75">
        <v>3253</v>
      </c>
      <c r="OQL270" s="75" t="s">
        <v>227</v>
      </c>
      <c r="OQM270" s="75">
        <v>3253</v>
      </c>
      <c r="OQN270" s="75" t="s">
        <v>227</v>
      </c>
      <c r="OQO270" s="75">
        <v>3253</v>
      </c>
      <c r="OQP270" s="75" t="s">
        <v>227</v>
      </c>
      <c r="OQQ270" s="75">
        <v>3253</v>
      </c>
      <c r="OQR270" s="75" t="s">
        <v>227</v>
      </c>
      <c r="OQS270" s="75">
        <v>3253</v>
      </c>
      <c r="OQT270" s="75" t="s">
        <v>227</v>
      </c>
      <c r="OQU270" s="75">
        <v>3253</v>
      </c>
      <c r="OQV270" s="75" t="s">
        <v>227</v>
      </c>
      <c r="OQW270" s="75">
        <v>3253</v>
      </c>
      <c r="OQX270" s="75" t="s">
        <v>227</v>
      </c>
      <c r="OQY270" s="75">
        <v>3253</v>
      </c>
      <c r="OQZ270" s="75" t="s">
        <v>227</v>
      </c>
      <c r="ORA270" s="75">
        <v>3253</v>
      </c>
      <c r="ORB270" s="75" t="s">
        <v>227</v>
      </c>
      <c r="ORC270" s="75">
        <v>3253</v>
      </c>
      <c r="ORD270" s="75" t="s">
        <v>227</v>
      </c>
      <c r="ORE270" s="75">
        <v>3253</v>
      </c>
      <c r="ORF270" s="75" t="s">
        <v>227</v>
      </c>
      <c r="ORG270" s="75">
        <v>3253</v>
      </c>
      <c r="ORH270" s="75" t="s">
        <v>227</v>
      </c>
      <c r="ORI270" s="75">
        <v>3253</v>
      </c>
      <c r="ORJ270" s="75" t="s">
        <v>227</v>
      </c>
      <c r="ORK270" s="75">
        <v>3253</v>
      </c>
      <c r="ORL270" s="75" t="s">
        <v>227</v>
      </c>
      <c r="ORM270" s="75">
        <v>3253</v>
      </c>
      <c r="ORN270" s="75" t="s">
        <v>227</v>
      </c>
      <c r="ORO270" s="75">
        <v>3253</v>
      </c>
      <c r="ORP270" s="75" t="s">
        <v>227</v>
      </c>
      <c r="ORQ270" s="75">
        <v>3253</v>
      </c>
      <c r="ORR270" s="75" t="s">
        <v>227</v>
      </c>
      <c r="ORS270" s="75">
        <v>3253</v>
      </c>
      <c r="ORT270" s="75" t="s">
        <v>227</v>
      </c>
      <c r="ORU270" s="75">
        <v>3253</v>
      </c>
      <c r="ORV270" s="75" t="s">
        <v>227</v>
      </c>
      <c r="ORW270" s="75">
        <v>3253</v>
      </c>
      <c r="ORX270" s="75" t="s">
        <v>227</v>
      </c>
      <c r="ORY270" s="75">
        <v>3253</v>
      </c>
      <c r="ORZ270" s="75" t="s">
        <v>227</v>
      </c>
      <c r="OSA270" s="75">
        <v>3253</v>
      </c>
      <c r="OSB270" s="75" t="s">
        <v>227</v>
      </c>
      <c r="OSC270" s="75">
        <v>3253</v>
      </c>
      <c r="OSD270" s="75" t="s">
        <v>227</v>
      </c>
      <c r="OSE270" s="75">
        <v>3253</v>
      </c>
      <c r="OSF270" s="75" t="s">
        <v>227</v>
      </c>
      <c r="OSG270" s="75">
        <v>3253</v>
      </c>
      <c r="OSH270" s="75" t="s">
        <v>227</v>
      </c>
      <c r="OSI270" s="75">
        <v>3253</v>
      </c>
      <c r="OSJ270" s="75" t="s">
        <v>227</v>
      </c>
      <c r="OSK270" s="75">
        <v>3253</v>
      </c>
      <c r="OSL270" s="75" t="s">
        <v>227</v>
      </c>
      <c r="OSM270" s="75">
        <v>3253</v>
      </c>
      <c r="OSN270" s="75" t="s">
        <v>227</v>
      </c>
      <c r="OSO270" s="75">
        <v>3253</v>
      </c>
      <c r="OSP270" s="75" t="s">
        <v>227</v>
      </c>
      <c r="OSQ270" s="75">
        <v>3253</v>
      </c>
      <c r="OSR270" s="75" t="s">
        <v>227</v>
      </c>
      <c r="OSS270" s="75">
        <v>3253</v>
      </c>
      <c r="OST270" s="75" t="s">
        <v>227</v>
      </c>
      <c r="OSU270" s="75">
        <v>3253</v>
      </c>
      <c r="OSV270" s="75" t="s">
        <v>227</v>
      </c>
      <c r="OSW270" s="75">
        <v>3253</v>
      </c>
      <c r="OSX270" s="75" t="s">
        <v>227</v>
      </c>
      <c r="OSY270" s="75">
        <v>3253</v>
      </c>
      <c r="OSZ270" s="75" t="s">
        <v>227</v>
      </c>
      <c r="OTA270" s="75">
        <v>3253</v>
      </c>
      <c r="OTB270" s="75" t="s">
        <v>227</v>
      </c>
      <c r="OTC270" s="75">
        <v>3253</v>
      </c>
      <c r="OTD270" s="75" t="s">
        <v>227</v>
      </c>
      <c r="OTE270" s="75">
        <v>3253</v>
      </c>
      <c r="OTF270" s="75" t="s">
        <v>227</v>
      </c>
      <c r="OTG270" s="75">
        <v>3253</v>
      </c>
      <c r="OTH270" s="75" t="s">
        <v>227</v>
      </c>
      <c r="OTI270" s="75">
        <v>3253</v>
      </c>
      <c r="OTJ270" s="75" t="s">
        <v>227</v>
      </c>
      <c r="OTK270" s="75">
        <v>3253</v>
      </c>
      <c r="OTL270" s="75" t="s">
        <v>227</v>
      </c>
      <c r="OTM270" s="75">
        <v>3253</v>
      </c>
      <c r="OTN270" s="75" t="s">
        <v>227</v>
      </c>
      <c r="OTO270" s="75">
        <v>3253</v>
      </c>
      <c r="OTP270" s="75" t="s">
        <v>227</v>
      </c>
      <c r="OTQ270" s="75">
        <v>3253</v>
      </c>
      <c r="OTR270" s="75" t="s">
        <v>227</v>
      </c>
      <c r="OTS270" s="75">
        <v>3253</v>
      </c>
      <c r="OTT270" s="75" t="s">
        <v>227</v>
      </c>
      <c r="OTU270" s="75">
        <v>3253</v>
      </c>
      <c r="OTV270" s="75" t="s">
        <v>227</v>
      </c>
      <c r="OTW270" s="75">
        <v>3253</v>
      </c>
      <c r="OTX270" s="75" t="s">
        <v>227</v>
      </c>
      <c r="OTY270" s="75">
        <v>3253</v>
      </c>
      <c r="OTZ270" s="75" t="s">
        <v>227</v>
      </c>
      <c r="OUA270" s="75">
        <v>3253</v>
      </c>
      <c r="OUB270" s="75" t="s">
        <v>227</v>
      </c>
      <c r="OUC270" s="75">
        <v>3253</v>
      </c>
      <c r="OUD270" s="75" t="s">
        <v>227</v>
      </c>
      <c r="OUE270" s="75">
        <v>3253</v>
      </c>
      <c r="OUF270" s="75" t="s">
        <v>227</v>
      </c>
      <c r="OUG270" s="75">
        <v>3253</v>
      </c>
      <c r="OUH270" s="75" t="s">
        <v>227</v>
      </c>
      <c r="OUI270" s="75">
        <v>3253</v>
      </c>
      <c r="OUJ270" s="75" t="s">
        <v>227</v>
      </c>
      <c r="OUK270" s="75">
        <v>3253</v>
      </c>
      <c r="OUL270" s="75" t="s">
        <v>227</v>
      </c>
      <c r="OUM270" s="75">
        <v>3253</v>
      </c>
      <c r="OUN270" s="75" t="s">
        <v>227</v>
      </c>
      <c r="OUO270" s="75">
        <v>3253</v>
      </c>
      <c r="OUP270" s="75" t="s">
        <v>227</v>
      </c>
      <c r="OUQ270" s="75">
        <v>3253</v>
      </c>
      <c r="OUR270" s="75" t="s">
        <v>227</v>
      </c>
      <c r="OUS270" s="75">
        <v>3253</v>
      </c>
      <c r="OUT270" s="75" t="s">
        <v>227</v>
      </c>
      <c r="OUU270" s="75">
        <v>3253</v>
      </c>
      <c r="OUV270" s="75" t="s">
        <v>227</v>
      </c>
      <c r="OUW270" s="75">
        <v>3253</v>
      </c>
      <c r="OUX270" s="75" t="s">
        <v>227</v>
      </c>
      <c r="OUY270" s="75">
        <v>3253</v>
      </c>
      <c r="OUZ270" s="75" t="s">
        <v>227</v>
      </c>
      <c r="OVA270" s="75">
        <v>3253</v>
      </c>
      <c r="OVB270" s="75" t="s">
        <v>227</v>
      </c>
      <c r="OVC270" s="75">
        <v>3253</v>
      </c>
      <c r="OVD270" s="75" t="s">
        <v>227</v>
      </c>
      <c r="OVE270" s="75">
        <v>3253</v>
      </c>
      <c r="OVF270" s="75" t="s">
        <v>227</v>
      </c>
      <c r="OVG270" s="75">
        <v>3253</v>
      </c>
      <c r="OVH270" s="75" t="s">
        <v>227</v>
      </c>
      <c r="OVI270" s="75">
        <v>3253</v>
      </c>
      <c r="OVJ270" s="75" t="s">
        <v>227</v>
      </c>
      <c r="OVK270" s="75">
        <v>3253</v>
      </c>
      <c r="OVL270" s="75" t="s">
        <v>227</v>
      </c>
      <c r="OVM270" s="75">
        <v>3253</v>
      </c>
      <c r="OVN270" s="75" t="s">
        <v>227</v>
      </c>
      <c r="OVO270" s="75">
        <v>3253</v>
      </c>
      <c r="OVP270" s="75" t="s">
        <v>227</v>
      </c>
      <c r="OVQ270" s="75">
        <v>3253</v>
      </c>
      <c r="OVR270" s="75" t="s">
        <v>227</v>
      </c>
      <c r="OVS270" s="75">
        <v>3253</v>
      </c>
      <c r="OVT270" s="75" t="s">
        <v>227</v>
      </c>
      <c r="OVU270" s="75">
        <v>3253</v>
      </c>
      <c r="OVV270" s="75" t="s">
        <v>227</v>
      </c>
      <c r="OVW270" s="75">
        <v>3253</v>
      </c>
      <c r="OVX270" s="75" t="s">
        <v>227</v>
      </c>
      <c r="OVY270" s="75">
        <v>3253</v>
      </c>
      <c r="OVZ270" s="75" t="s">
        <v>227</v>
      </c>
      <c r="OWA270" s="75">
        <v>3253</v>
      </c>
      <c r="OWB270" s="75" t="s">
        <v>227</v>
      </c>
      <c r="OWC270" s="75">
        <v>3253</v>
      </c>
      <c r="OWD270" s="75" t="s">
        <v>227</v>
      </c>
      <c r="OWE270" s="75">
        <v>3253</v>
      </c>
      <c r="OWF270" s="75" t="s">
        <v>227</v>
      </c>
      <c r="OWG270" s="75">
        <v>3253</v>
      </c>
      <c r="OWH270" s="75" t="s">
        <v>227</v>
      </c>
      <c r="OWI270" s="75">
        <v>3253</v>
      </c>
      <c r="OWJ270" s="75" t="s">
        <v>227</v>
      </c>
      <c r="OWK270" s="75">
        <v>3253</v>
      </c>
      <c r="OWL270" s="75" t="s">
        <v>227</v>
      </c>
      <c r="OWM270" s="75">
        <v>3253</v>
      </c>
      <c r="OWN270" s="75" t="s">
        <v>227</v>
      </c>
      <c r="OWO270" s="75">
        <v>3253</v>
      </c>
      <c r="OWP270" s="75" t="s">
        <v>227</v>
      </c>
      <c r="OWQ270" s="75">
        <v>3253</v>
      </c>
      <c r="OWR270" s="75" t="s">
        <v>227</v>
      </c>
      <c r="OWS270" s="75">
        <v>3253</v>
      </c>
      <c r="OWT270" s="75" t="s">
        <v>227</v>
      </c>
      <c r="OWU270" s="75">
        <v>3253</v>
      </c>
      <c r="OWV270" s="75" t="s">
        <v>227</v>
      </c>
      <c r="OWW270" s="75">
        <v>3253</v>
      </c>
      <c r="OWX270" s="75" t="s">
        <v>227</v>
      </c>
      <c r="OWY270" s="75">
        <v>3253</v>
      </c>
      <c r="OWZ270" s="75" t="s">
        <v>227</v>
      </c>
      <c r="OXA270" s="75">
        <v>3253</v>
      </c>
      <c r="OXB270" s="75" t="s">
        <v>227</v>
      </c>
      <c r="OXC270" s="75">
        <v>3253</v>
      </c>
      <c r="OXD270" s="75" t="s">
        <v>227</v>
      </c>
      <c r="OXE270" s="75">
        <v>3253</v>
      </c>
      <c r="OXF270" s="75" t="s">
        <v>227</v>
      </c>
      <c r="OXG270" s="75">
        <v>3253</v>
      </c>
      <c r="OXH270" s="75" t="s">
        <v>227</v>
      </c>
      <c r="OXI270" s="75">
        <v>3253</v>
      </c>
      <c r="OXJ270" s="75" t="s">
        <v>227</v>
      </c>
      <c r="OXK270" s="75">
        <v>3253</v>
      </c>
      <c r="OXL270" s="75" t="s">
        <v>227</v>
      </c>
      <c r="OXM270" s="75">
        <v>3253</v>
      </c>
      <c r="OXN270" s="75" t="s">
        <v>227</v>
      </c>
      <c r="OXO270" s="75">
        <v>3253</v>
      </c>
      <c r="OXP270" s="75" t="s">
        <v>227</v>
      </c>
      <c r="OXQ270" s="75">
        <v>3253</v>
      </c>
      <c r="OXR270" s="75" t="s">
        <v>227</v>
      </c>
      <c r="OXS270" s="75">
        <v>3253</v>
      </c>
      <c r="OXT270" s="75" t="s">
        <v>227</v>
      </c>
      <c r="OXU270" s="75">
        <v>3253</v>
      </c>
      <c r="OXV270" s="75" t="s">
        <v>227</v>
      </c>
      <c r="OXW270" s="75">
        <v>3253</v>
      </c>
      <c r="OXX270" s="75" t="s">
        <v>227</v>
      </c>
      <c r="OXY270" s="75">
        <v>3253</v>
      </c>
      <c r="OXZ270" s="75" t="s">
        <v>227</v>
      </c>
      <c r="OYA270" s="75">
        <v>3253</v>
      </c>
      <c r="OYB270" s="75" t="s">
        <v>227</v>
      </c>
      <c r="OYC270" s="75">
        <v>3253</v>
      </c>
      <c r="OYD270" s="75" t="s">
        <v>227</v>
      </c>
      <c r="OYE270" s="75">
        <v>3253</v>
      </c>
      <c r="OYF270" s="75" t="s">
        <v>227</v>
      </c>
      <c r="OYG270" s="75">
        <v>3253</v>
      </c>
      <c r="OYH270" s="75" t="s">
        <v>227</v>
      </c>
      <c r="OYI270" s="75">
        <v>3253</v>
      </c>
      <c r="OYJ270" s="75" t="s">
        <v>227</v>
      </c>
      <c r="OYK270" s="75">
        <v>3253</v>
      </c>
      <c r="OYL270" s="75" t="s">
        <v>227</v>
      </c>
      <c r="OYM270" s="75">
        <v>3253</v>
      </c>
      <c r="OYN270" s="75" t="s">
        <v>227</v>
      </c>
      <c r="OYO270" s="75">
        <v>3253</v>
      </c>
      <c r="OYP270" s="75" t="s">
        <v>227</v>
      </c>
      <c r="OYQ270" s="75">
        <v>3253</v>
      </c>
      <c r="OYR270" s="75" t="s">
        <v>227</v>
      </c>
      <c r="OYS270" s="75">
        <v>3253</v>
      </c>
      <c r="OYT270" s="75" t="s">
        <v>227</v>
      </c>
      <c r="OYU270" s="75">
        <v>3253</v>
      </c>
      <c r="OYV270" s="75" t="s">
        <v>227</v>
      </c>
      <c r="OYW270" s="75">
        <v>3253</v>
      </c>
      <c r="OYX270" s="75" t="s">
        <v>227</v>
      </c>
      <c r="OYY270" s="75">
        <v>3253</v>
      </c>
      <c r="OYZ270" s="75" t="s">
        <v>227</v>
      </c>
      <c r="OZA270" s="75">
        <v>3253</v>
      </c>
      <c r="OZB270" s="75" t="s">
        <v>227</v>
      </c>
      <c r="OZC270" s="75">
        <v>3253</v>
      </c>
      <c r="OZD270" s="75" t="s">
        <v>227</v>
      </c>
      <c r="OZE270" s="75">
        <v>3253</v>
      </c>
      <c r="OZF270" s="75" t="s">
        <v>227</v>
      </c>
      <c r="OZG270" s="75">
        <v>3253</v>
      </c>
      <c r="OZH270" s="75" t="s">
        <v>227</v>
      </c>
      <c r="OZI270" s="75">
        <v>3253</v>
      </c>
      <c r="OZJ270" s="75" t="s">
        <v>227</v>
      </c>
      <c r="OZK270" s="75">
        <v>3253</v>
      </c>
      <c r="OZL270" s="75" t="s">
        <v>227</v>
      </c>
      <c r="OZM270" s="75">
        <v>3253</v>
      </c>
      <c r="OZN270" s="75" t="s">
        <v>227</v>
      </c>
      <c r="OZO270" s="75">
        <v>3253</v>
      </c>
      <c r="OZP270" s="75" t="s">
        <v>227</v>
      </c>
      <c r="OZQ270" s="75">
        <v>3253</v>
      </c>
      <c r="OZR270" s="75" t="s">
        <v>227</v>
      </c>
      <c r="OZS270" s="75">
        <v>3253</v>
      </c>
      <c r="OZT270" s="75" t="s">
        <v>227</v>
      </c>
      <c r="OZU270" s="75">
        <v>3253</v>
      </c>
      <c r="OZV270" s="75" t="s">
        <v>227</v>
      </c>
      <c r="OZW270" s="75">
        <v>3253</v>
      </c>
      <c r="OZX270" s="75" t="s">
        <v>227</v>
      </c>
      <c r="OZY270" s="75">
        <v>3253</v>
      </c>
      <c r="OZZ270" s="75" t="s">
        <v>227</v>
      </c>
      <c r="PAA270" s="75">
        <v>3253</v>
      </c>
      <c r="PAB270" s="75" t="s">
        <v>227</v>
      </c>
      <c r="PAC270" s="75">
        <v>3253</v>
      </c>
      <c r="PAD270" s="75" t="s">
        <v>227</v>
      </c>
      <c r="PAE270" s="75">
        <v>3253</v>
      </c>
      <c r="PAF270" s="75" t="s">
        <v>227</v>
      </c>
      <c r="PAG270" s="75">
        <v>3253</v>
      </c>
      <c r="PAH270" s="75" t="s">
        <v>227</v>
      </c>
      <c r="PAI270" s="75">
        <v>3253</v>
      </c>
      <c r="PAJ270" s="75" t="s">
        <v>227</v>
      </c>
      <c r="PAK270" s="75">
        <v>3253</v>
      </c>
      <c r="PAL270" s="75" t="s">
        <v>227</v>
      </c>
      <c r="PAM270" s="75">
        <v>3253</v>
      </c>
      <c r="PAN270" s="75" t="s">
        <v>227</v>
      </c>
      <c r="PAO270" s="75">
        <v>3253</v>
      </c>
      <c r="PAP270" s="75" t="s">
        <v>227</v>
      </c>
      <c r="PAQ270" s="75">
        <v>3253</v>
      </c>
      <c r="PAR270" s="75" t="s">
        <v>227</v>
      </c>
      <c r="PAS270" s="75">
        <v>3253</v>
      </c>
      <c r="PAT270" s="75" t="s">
        <v>227</v>
      </c>
      <c r="PAU270" s="75">
        <v>3253</v>
      </c>
      <c r="PAV270" s="75" t="s">
        <v>227</v>
      </c>
      <c r="PAW270" s="75">
        <v>3253</v>
      </c>
      <c r="PAX270" s="75" t="s">
        <v>227</v>
      </c>
      <c r="PAY270" s="75">
        <v>3253</v>
      </c>
      <c r="PAZ270" s="75" t="s">
        <v>227</v>
      </c>
      <c r="PBA270" s="75">
        <v>3253</v>
      </c>
      <c r="PBB270" s="75" t="s">
        <v>227</v>
      </c>
      <c r="PBC270" s="75">
        <v>3253</v>
      </c>
      <c r="PBD270" s="75" t="s">
        <v>227</v>
      </c>
      <c r="PBE270" s="75">
        <v>3253</v>
      </c>
      <c r="PBF270" s="75" t="s">
        <v>227</v>
      </c>
      <c r="PBG270" s="75">
        <v>3253</v>
      </c>
      <c r="PBH270" s="75" t="s">
        <v>227</v>
      </c>
      <c r="PBI270" s="75">
        <v>3253</v>
      </c>
      <c r="PBJ270" s="75" t="s">
        <v>227</v>
      </c>
      <c r="PBK270" s="75">
        <v>3253</v>
      </c>
      <c r="PBL270" s="75" t="s">
        <v>227</v>
      </c>
      <c r="PBM270" s="75">
        <v>3253</v>
      </c>
      <c r="PBN270" s="75" t="s">
        <v>227</v>
      </c>
      <c r="PBO270" s="75">
        <v>3253</v>
      </c>
      <c r="PBP270" s="75" t="s">
        <v>227</v>
      </c>
      <c r="PBQ270" s="75">
        <v>3253</v>
      </c>
      <c r="PBR270" s="75" t="s">
        <v>227</v>
      </c>
      <c r="PBS270" s="75">
        <v>3253</v>
      </c>
      <c r="PBT270" s="75" t="s">
        <v>227</v>
      </c>
      <c r="PBU270" s="75">
        <v>3253</v>
      </c>
      <c r="PBV270" s="75" t="s">
        <v>227</v>
      </c>
      <c r="PBW270" s="75">
        <v>3253</v>
      </c>
      <c r="PBX270" s="75" t="s">
        <v>227</v>
      </c>
      <c r="PBY270" s="75">
        <v>3253</v>
      </c>
      <c r="PBZ270" s="75" t="s">
        <v>227</v>
      </c>
      <c r="PCA270" s="75">
        <v>3253</v>
      </c>
      <c r="PCB270" s="75" t="s">
        <v>227</v>
      </c>
      <c r="PCC270" s="75">
        <v>3253</v>
      </c>
      <c r="PCD270" s="75" t="s">
        <v>227</v>
      </c>
      <c r="PCE270" s="75">
        <v>3253</v>
      </c>
      <c r="PCF270" s="75" t="s">
        <v>227</v>
      </c>
      <c r="PCG270" s="75">
        <v>3253</v>
      </c>
      <c r="PCH270" s="75" t="s">
        <v>227</v>
      </c>
      <c r="PCI270" s="75">
        <v>3253</v>
      </c>
      <c r="PCJ270" s="75" t="s">
        <v>227</v>
      </c>
      <c r="PCK270" s="75">
        <v>3253</v>
      </c>
      <c r="PCL270" s="75" t="s">
        <v>227</v>
      </c>
      <c r="PCM270" s="75">
        <v>3253</v>
      </c>
      <c r="PCN270" s="75" t="s">
        <v>227</v>
      </c>
      <c r="PCO270" s="75">
        <v>3253</v>
      </c>
      <c r="PCP270" s="75" t="s">
        <v>227</v>
      </c>
      <c r="PCQ270" s="75">
        <v>3253</v>
      </c>
      <c r="PCR270" s="75" t="s">
        <v>227</v>
      </c>
      <c r="PCS270" s="75">
        <v>3253</v>
      </c>
      <c r="PCT270" s="75" t="s">
        <v>227</v>
      </c>
      <c r="PCU270" s="75">
        <v>3253</v>
      </c>
      <c r="PCV270" s="75" t="s">
        <v>227</v>
      </c>
      <c r="PCW270" s="75">
        <v>3253</v>
      </c>
      <c r="PCX270" s="75" t="s">
        <v>227</v>
      </c>
      <c r="PCY270" s="75">
        <v>3253</v>
      </c>
      <c r="PCZ270" s="75" t="s">
        <v>227</v>
      </c>
      <c r="PDA270" s="75">
        <v>3253</v>
      </c>
      <c r="PDB270" s="75" t="s">
        <v>227</v>
      </c>
      <c r="PDC270" s="75">
        <v>3253</v>
      </c>
      <c r="PDD270" s="75" t="s">
        <v>227</v>
      </c>
      <c r="PDE270" s="75">
        <v>3253</v>
      </c>
      <c r="PDF270" s="75" t="s">
        <v>227</v>
      </c>
      <c r="PDG270" s="75">
        <v>3253</v>
      </c>
      <c r="PDH270" s="75" t="s">
        <v>227</v>
      </c>
      <c r="PDI270" s="75">
        <v>3253</v>
      </c>
      <c r="PDJ270" s="75" t="s">
        <v>227</v>
      </c>
      <c r="PDK270" s="75">
        <v>3253</v>
      </c>
      <c r="PDL270" s="75" t="s">
        <v>227</v>
      </c>
      <c r="PDM270" s="75">
        <v>3253</v>
      </c>
      <c r="PDN270" s="75" t="s">
        <v>227</v>
      </c>
      <c r="PDO270" s="75">
        <v>3253</v>
      </c>
      <c r="PDP270" s="75" t="s">
        <v>227</v>
      </c>
      <c r="PDQ270" s="75">
        <v>3253</v>
      </c>
      <c r="PDR270" s="75" t="s">
        <v>227</v>
      </c>
      <c r="PDS270" s="75">
        <v>3253</v>
      </c>
      <c r="PDT270" s="75" t="s">
        <v>227</v>
      </c>
      <c r="PDU270" s="75">
        <v>3253</v>
      </c>
      <c r="PDV270" s="75" t="s">
        <v>227</v>
      </c>
      <c r="PDW270" s="75">
        <v>3253</v>
      </c>
      <c r="PDX270" s="75" t="s">
        <v>227</v>
      </c>
      <c r="PDY270" s="75">
        <v>3253</v>
      </c>
      <c r="PDZ270" s="75" t="s">
        <v>227</v>
      </c>
      <c r="PEA270" s="75">
        <v>3253</v>
      </c>
      <c r="PEB270" s="75" t="s">
        <v>227</v>
      </c>
      <c r="PEC270" s="75">
        <v>3253</v>
      </c>
      <c r="PED270" s="75" t="s">
        <v>227</v>
      </c>
      <c r="PEE270" s="75">
        <v>3253</v>
      </c>
      <c r="PEF270" s="75" t="s">
        <v>227</v>
      </c>
      <c r="PEG270" s="75">
        <v>3253</v>
      </c>
      <c r="PEH270" s="75" t="s">
        <v>227</v>
      </c>
      <c r="PEI270" s="75">
        <v>3253</v>
      </c>
      <c r="PEJ270" s="75" t="s">
        <v>227</v>
      </c>
      <c r="PEK270" s="75">
        <v>3253</v>
      </c>
      <c r="PEL270" s="75" t="s">
        <v>227</v>
      </c>
      <c r="PEM270" s="75">
        <v>3253</v>
      </c>
      <c r="PEN270" s="75" t="s">
        <v>227</v>
      </c>
      <c r="PEO270" s="75">
        <v>3253</v>
      </c>
      <c r="PEP270" s="75" t="s">
        <v>227</v>
      </c>
      <c r="PEQ270" s="75">
        <v>3253</v>
      </c>
      <c r="PER270" s="75" t="s">
        <v>227</v>
      </c>
      <c r="PES270" s="75">
        <v>3253</v>
      </c>
      <c r="PET270" s="75" t="s">
        <v>227</v>
      </c>
      <c r="PEU270" s="75">
        <v>3253</v>
      </c>
      <c r="PEV270" s="75" t="s">
        <v>227</v>
      </c>
      <c r="PEW270" s="75">
        <v>3253</v>
      </c>
      <c r="PEX270" s="75" t="s">
        <v>227</v>
      </c>
      <c r="PEY270" s="75">
        <v>3253</v>
      </c>
      <c r="PEZ270" s="75" t="s">
        <v>227</v>
      </c>
      <c r="PFA270" s="75">
        <v>3253</v>
      </c>
      <c r="PFB270" s="75" t="s">
        <v>227</v>
      </c>
      <c r="PFC270" s="75">
        <v>3253</v>
      </c>
      <c r="PFD270" s="75" t="s">
        <v>227</v>
      </c>
      <c r="PFE270" s="75">
        <v>3253</v>
      </c>
      <c r="PFF270" s="75" t="s">
        <v>227</v>
      </c>
      <c r="PFG270" s="75">
        <v>3253</v>
      </c>
      <c r="PFH270" s="75" t="s">
        <v>227</v>
      </c>
      <c r="PFI270" s="75">
        <v>3253</v>
      </c>
      <c r="PFJ270" s="75" t="s">
        <v>227</v>
      </c>
      <c r="PFK270" s="75">
        <v>3253</v>
      </c>
      <c r="PFL270" s="75" t="s">
        <v>227</v>
      </c>
      <c r="PFM270" s="75">
        <v>3253</v>
      </c>
      <c r="PFN270" s="75" t="s">
        <v>227</v>
      </c>
      <c r="PFO270" s="75">
        <v>3253</v>
      </c>
      <c r="PFP270" s="75" t="s">
        <v>227</v>
      </c>
      <c r="PFQ270" s="75">
        <v>3253</v>
      </c>
      <c r="PFR270" s="75" t="s">
        <v>227</v>
      </c>
      <c r="PFS270" s="75">
        <v>3253</v>
      </c>
      <c r="PFT270" s="75" t="s">
        <v>227</v>
      </c>
      <c r="PFU270" s="75">
        <v>3253</v>
      </c>
      <c r="PFV270" s="75" t="s">
        <v>227</v>
      </c>
      <c r="PFW270" s="75">
        <v>3253</v>
      </c>
      <c r="PFX270" s="75" t="s">
        <v>227</v>
      </c>
      <c r="PFY270" s="75">
        <v>3253</v>
      </c>
      <c r="PFZ270" s="75" t="s">
        <v>227</v>
      </c>
      <c r="PGA270" s="75">
        <v>3253</v>
      </c>
      <c r="PGB270" s="75" t="s">
        <v>227</v>
      </c>
      <c r="PGC270" s="75">
        <v>3253</v>
      </c>
      <c r="PGD270" s="75" t="s">
        <v>227</v>
      </c>
      <c r="PGE270" s="75">
        <v>3253</v>
      </c>
      <c r="PGF270" s="75" t="s">
        <v>227</v>
      </c>
      <c r="PGG270" s="75">
        <v>3253</v>
      </c>
      <c r="PGH270" s="75" t="s">
        <v>227</v>
      </c>
      <c r="PGI270" s="75">
        <v>3253</v>
      </c>
      <c r="PGJ270" s="75" t="s">
        <v>227</v>
      </c>
      <c r="PGK270" s="75">
        <v>3253</v>
      </c>
      <c r="PGL270" s="75" t="s">
        <v>227</v>
      </c>
      <c r="PGM270" s="75">
        <v>3253</v>
      </c>
      <c r="PGN270" s="75" t="s">
        <v>227</v>
      </c>
      <c r="PGO270" s="75">
        <v>3253</v>
      </c>
      <c r="PGP270" s="75" t="s">
        <v>227</v>
      </c>
      <c r="PGQ270" s="75">
        <v>3253</v>
      </c>
      <c r="PGR270" s="75" t="s">
        <v>227</v>
      </c>
      <c r="PGS270" s="75">
        <v>3253</v>
      </c>
      <c r="PGT270" s="75" t="s">
        <v>227</v>
      </c>
      <c r="PGU270" s="75">
        <v>3253</v>
      </c>
      <c r="PGV270" s="75" t="s">
        <v>227</v>
      </c>
      <c r="PGW270" s="75">
        <v>3253</v>
      </c>
      <c r="PGX270" s="75" t="s">
        <v>227</v>
      </c>
      <c r="PGY270" s="75">
        <v>3253</v>
      </c>
      <c r="PGZ270" s="75" t="s">
        <v>227</v>
      </c>
      <c r="PHA270" s="75">
        <v>3253</v>
      </c>
      <c r="PHB270" s="75" t="s">
        <v>227</v>
      </c>
      <c r="PHC270" s="75">
        <v>3253</v>
      </c>
      <c r="PHD270" s="75" t="s">
        <v>227</v>
      </c>
      <c r="PHE270" s="75">
        <v>3253</v>
      </c>
      <c r="PHF270" s="75" t="s">
        <v>227</v>
      </c>
      <c r="PHG270" s="75">
        <v>3253</v>
      </c>
      <c r="PHH270" s="75" t="s">
        <v>227</v>
      </c>
      <c r="PHI270" s="75">
        <v>3253</v>
      </c>
      <c r="PHJ270" s="75" t="s">
        <v>227</v>
      </c>
      <c r="PHK270" s="75">
        <v>3253</v>
      </c>
      <c r="PHL270" s="75" t="s">
        <v>227</v>
      </c>
      <c r="PHM270" s="75">
        <v>3253</v>
      </c>
      <c r="PHN270" s="75" t="s">
        <v>227</v>
      </c>
      <c r="PHO270" s="75">
        <v>3253</v>
      </c>
      <c r="PHP270" s="75" t="s">
        <v>227</v>
      </c>
      <c r="PHQ270" s="75">
        <v>3253</v>
      </c>
      <c r="PHR270" s="75" t="s">
        <v>227</v>
      </c>
      <c r="PHS270" s="75">
        <v>3253</v>
      </c>
      <c r="PHT270" s="75" t="s">
        <v>227</v>
      </c>
      <c r="PHU270" s="75">
        <v>3253</v>
      </c>
      <c r="PHV270" s="75" t="s">
        <v>227</v>
      </c>
      <c r="PHW270" s="75">
        <v>3253</v>
      </c>
      <c r="PHX270" s="75" t="s">
        <v>227</v>
      </c>
      <c r="PHY270" s="75">
        <v>3253</v>
      </c>
      <c r="PHZ270" s="75" t="s">
        <v>227</v>
      </c>
      <c r="PIA270" s="75">
        <v>3253</v>
      </c>
      <c r="PIB270" s="75" t="s">
        <v>227</v>
      </c>
      <c r="PIC270" s="75">
        <v>3253</v>
      </c>
      <c r="PID270" s="75" t="s">
        <v>227</v>
      </c>
      <c r="PIE270" s="75">
        <v>3253</v>
      </c>
      <c r="PIF270" s="75" t="s">
        <v>227</v>
      </c>
      <c r="PIG270" s="75">
        <v>3253</v>
      </c>
      <c r="PIH270" s="75" t="s">
        <v>227</v>
      </c>
      <c r="PII270" s="75">
        <v>3253</v>
      </c>
      <c r="PIJ270" s="75" t="s">
        <v>227</v>
      </c>
      <c r="PIK270" s="75">
        <v>3253</v>
      </c>
      <c r="PIL270" s="75" t="s">
        <v>227</v>
      </c>
      <c r="PIM270" s="75">
        <v>3253</v>
      </c>
      <c r="PIN270" s="75" t="s">
        <v>227</v>
      </c>
      <c r="PIO270" s="75">
        <v>3253</v>
      </c>
      <c r="PIP270" s="75" t="s">
        <v>227</v>
      </c>
      <c r="PIQ270" s="75">
        <v>3253</v>
      </c>
      <c r="PIR270" s="75" t="s">
        <v>227</v>
      </c>
      <c r="PIS270" s="75">
        <v>3253</v>
      </c>
      <c r="PIT270" s="75" t="s">
        <v>227</v>
      </c>
      <c r="PIU270" s="75">
        <v>3253</v>
      </c>
      <c r="PIV270" s="75" t="s">
        <v>227</v>
      </c>
      <c r="PIW270" s="75">
        <v>3253</v>
      </c>
      <c r="PIX270" s="75" t="s">
        <v>227</v>
      </c>
      <c r="PIY270" s="75">
        <v>3253</v>
      </c>
      <c r="PIZ270" s="75" t="s">
        <v>227</v>
      </c>
      <c r="PJA270" s="75">
        <v>3253</v>
      </c>
      <c r="PJB270" s="75" t="s">
        <v>227</v>
      </c>
      <c r="PJC270" s="75">
        <v>3253</v>
      </c>
      <c r="PJD270" s="75" t="s">
        <v>227</v>
      </c>
      <c r="PJE270" s="75">
        <v>3253</v>
      </c>
      <c r="PJF270" s="75" t="s">
        <v>227</v>
      </c>
      <c r="PJG270" s="75">
        <v>3253</v>
      </c>
      <c r="PJH270" s="75" t="s">
        <v>227</v>
      </c>
      <c r="PJI270" s="75">
        <v>3253</v>
      </c>
      <c r="PJJ270" s="75" t="s">
        <v>227</v>
      </c>
      <c r="PJK270" s="75">
        <v>3253</v>
      </c>
      <c r="PJL270" s="75" t="s">
        <v>227</v>
      </c>
      <c r="PJM270" s="75">
        <v>3253</v>
      </c>
      <c r="PJN270" s="75" t="s">
        <v>227</v>
      </c>
      <c r="PJO270" s="75">
        <v>3253</v>
      </c>
      <c r="PJP270" s="75" t="s">
        <v>227</v>
      </c>
      <c r="PJQ270" s="75">
        <v>3253</v>
      </c>
      <c r="PJR270" s="75" t="s">
        <v>227</v>
      </c>
      <c r="PJS270" s="75">
        <v>3253</v>
      </c>
      <c r="PJT270" s="75" t="s">
        <v>227</v>
      </c>
      <c r="PJU270" s="75">
        <v>3253</v>
      </c>
      <c r="PJV270" s="75" t="s">
        <v>227</v>
      </c>
      <c r="PJW270" s="75">
        <v>3253</v>
      </c>
      <c r="PJX270" s="75" t="s">
        <v>227</v>
      </c>
      <c r="PJY270" s="75">
        <v>3253</v>
      </c>
      <c r="PJZ270" s="75" t="s">
        <v>227</v>
      </c>
      <c r="PKA270" s="75">
        <v>3253</v>
      </c>
      <c r="PKB270" s="75" t="s">
        <v>227</v>
      </c>
      <c r="PKC270" s="75">
        <v>3253</v>
      </c>
      <c r="PKD270" s="75" t="s">
        <v>227</v>
      </c>
      <c r="PKE270" s="75">
        <v>3253</v>
      </c>
      <c r="PKF270" s="75" t="s">
        <v>227</v>
      </c>
      <c r="PKG270" s="75">
        <v>3253</v>
      </c>
      <c r="PKH270" s="75" t="s">
        <v>227</v>
      </c>
      <c r="PKI270" s="75">
        <v>3253</v>
      </c>
      <c r="PKJ270" s="75" t="s">
        <v>227</v>
      </c>
      <c r="PKK270" s="75">
        <v>3253</v>
      </c>
      <c r="PKL270" s="75" t="s">
        <v>227</v>
      </c>
      <c r="PKM270" s="75">
        <v>3253</v>
      </c>
      <c r="PKN270" s="75" t="s">
        <v>227</v>
      </c>
      <c r="PKO270" s="75">
        <v>3253</v>
      </c>
      <c r="PKP270" s="75" t="s">
        <v>227</v>
      </c>
      <c r="PKQ270" s="75">
        <v>3253</v>
      </c>
      <c r="PKR270" s="75" t="s">
        <v>227</v>
      </c>
      <c r="PKS270" s="75">
        <v>3253</v>
      </c>
      <c r="PKT270" s="75" t="s">
        <v>227</v>
      </c>
      <c r="PKU270" s="75">
        <v>3253</v>
      </c>
      <c r="PKV270" s="75" t="s">
        <v>227</v>
      </c>
      <c r="PKW270" s="75">
        <v>3253</v>
      </c>
      <c r="PKX270" s="75" t="s">
        <v>227</v>
      </c>
      <c r="PKY270" s="75">
        <v>3253</v>
      </c>
      <c r="PKZ270" s="75" t="s">
        <v>227</v>
      </c>
      <c r="PLA270" s="75">
        <v>3253</v>
      </c>
      <c r="PLB270" s="75" t="s">
        <v>227</v>
      </c>
      <c r="PLC270" s="75">
        <v>3253</v>
      </c>
      <c r="PLD270" s="75" t="s">
        <v>227</v>
      </c>
      <c r="PLE270" s="75">
        <v>3253</v>
      </c>
      <c r="PLF270" s="75" t="s">
        <v>227</v>
      </c>
      <c r="PLG270" s="75">
        <v>3253</v>
      </c>
      <c r="PLH270" s="75" t="s">
        <v>227</v>
      </c>
      <c r="PLI270" s="75">
        <v>3253</v>
      </c>
      <c r="PLJ270" s="75" t="s">
        <v>227</v>
      </c>
      <c r="PLK270" s="75">
        <v>3253</v>
      </c>
      <c r="PLL270" s="75" t="s">
        <v>227</v>
      </c>
      <c r="PLM270" s="75">
        <v>3253</v>
      </c>
      <c r="PLN270" s="75" t="s">
        <v>227</v>
      </c>
      <c r="PLO270" s="75">
        <v>3253</v>
      </c>
      <c r="PLP270" s="75" t="s">
        <v>227</v>
      </c>
      <c r="PLQ270" s="75">
        <v>3253</v>
      </c>
      <c r="PLR270" s="75" t="s">
        <v>227</v>
      </c>
      <c r="PLS270" s="75">
        <v>3253</v>
      </c>
      <c r="PLT270" s="75" t="s">
        <v>227</v>
      </c>
      <c r="PLU270" s="75">
        <v>3253</v>
      </c>
      <c r="PLV270" s="75" t="s">
        <v>227</v>
      </c>
      <c r="PLW270" s="75">
        <v>3253</v>
      </c>
      <c r="PLX270" s="75" t="s">
        <v>227</v>
      </c>
      <c r="PLY270" s="75">
        <v>3253</v>
      </c>
      <c r="PLZ270" s="75" t="s">
        <v>227</v>
      </c>
      <c r="PMA270" s="75">
        <v>3253</v>
      </c>
      <c r="PMB270" s="75" t="s">
        <v>227</v>
      </c>
      <c r="PMC270" s="75">
        <v>3253</v>
      </c>
      <c r="PMD270" s="75" t="s">
        <v>227</v>
      </c>
      <c r="PME270" s="75">
        <v>3253</v>
      </c>
      <c r="PMF270" s="75" t="s">
        <v>227</v>
      </c>
      <c r="PMG270" s="75">
        <v>3253</v>
      </c>
      <c r="PMH270" s="75" t="s">
        <v>227</v>
      </c>
      <c r="PMI270" s="75">
        <v>3253</v>
      </c>
      <c r="PMJ270" s="75" t="s">
        <v>227</v>
      </c>
      <c r="PMK270" s="75">
        <v>3253</v>
      </c>
      <c r="PML270" s="75" t="s">
        <v>227</v>
      </c>
      <c r="PMM270" s="75">
        <v>3253</v>
      </c>
      <c r="PMN270" s="75" t="s">
        <v>227</v>
      </c>
      <c r="PMO270" s="75">
        <v>3253</v>
      </c>
      <c r="PMP270" s="75" t="s">
        <v>227</v>
      </c>
      <c r="PMQ270" s="75">
        <v>3253</v>
      </c>
      <c r="PMR270" s="75" t="s">
        <v>227</v>
      </c>
      <c r="PMS270" s="75">
        <v>3253</v>
      </c>
      <c r="PMT270" s="75" t="s">
        <v>227</v>
      </c>
      <c r="PMU270" s="75">
        <v>3253</v>
      </c>
      <c r="PMV270" s="75" t="s">
        <v>227</v>
      </c>
      <c r="PMW270" s="75">
        <v>3253</v>
      </c>
      <c r="PMX270" s="75" t="s">
        <v>227</v>
      </c>
      <c r="PMY270" s="75">
        <v>3253</v>
      </c>
      <c r="PMZ270" s="75" t="s">
        <v>227</v>
      </c>
      <c r="PNA270" s="75">
        <v>3253</v>
      </c>
      <c r="PNB270" s="75" t="s">
        <v>227</v>
      </c>
      <c r="PNC270" s="75">
        <v>3253</v>
      </c>
      <c r="PND270" s="75" t="s">
        <v>227</v>
      </c>
      <c r="PNE270" s="75">
        <v>3253</v>
      </c>
      <c r="PNF270" s="75" t="s">
        <v>227</v>
      </c>
      <c r="PNG270" s="75">
        <v>3253</v>
      </c>
      <c r="PNH270" s="75" t="s">
        <v>227</v>
      </c>
      <c r="PNI270" s="75">
        <v>3253</v>
      </c>
      <c r="PNJ270" s="75" t="s">
        <v>227</v>
      </c>
      <c r="PNK270" s="75">
        <v>3253</v>
      </c>
      <c r="PNL270" s="75" t="s">
        <v>227</v>
      </c>
      <c r="PNM270" s="75">
        <v>3253</v>
      </c>
      <c r="PNN270" s="75" t="s">
        <v>227</v>
      </c>
      <c r="PNO270" s="75">
        <v>3253</v>
      </c>
      <c r="PNP270" s="75" t="s">
        <v>227</v>
      </c>
      <c r="PNQ270" s="75">
        <v>3253</v>
      </c>
      <c r="PNR270" s="75" t="s">
        <v>227</v>
      </c>
      <c r="PNS270" s="75">
        <v>3253</v>
      </c>
      <c r="PNT270" s="75" t="s">
        <v>227</v>
      </c>
      <c r="PNU270" s="75">
        <v>3253</v>
      </c>
      <c r="PNV270" s="75" t="s">
        <v>227</v>
      </c>
      <c r="PNW270" s="75">
        <v>3253</v>
      </c>
      <c r="PNX270" s="75" t="s">
        <v>227</v>
      </c>
      <c r="PNY270" s="75">
        <v>3253</v>
      </c>
      <c r="PNZ270" s="75" t="s">
        <v>227</v>
      </c>
      <c r="POA270" s="75">
        <v>3253</v>
      </c>
      <c r="POB270" s="75" t="s">
        <v>227</v>
      </c>
      <c r="POC270" s="75">
        <v>3253</v>
      </c>
      <c r="POD270" s="75" t="s">
        <v>227</v>
      </c>
      <c r="POE270" s="75">
        <v>3253</v>
      </c>
      <c r="POF270" s="75" t="s">
        <v>227</v>
      </c>
      <c r="POG270" s="75">
        <v>3253</v>
      </c>
      <c r="POH270" s="75" t="s">
        <v>227</v>
      </c>
      <c r="POI270" s="75">
        <v>3253</v>
      </c>
      <c r="POJ270" s="75" t="s">
        <v>227</v>
      </c>
      <c r="POK270" s="75">
        <v>3253</v>
      </c>
      <c r="POL270" s="75" t="s">
        <v>227</v>
      </c>
      <c r="POM270" s="75">
        <v>3253</v>
      </c>
      <c r="PON270" s="75" t="s">
        <v>227</v>
      </c>
      <c r="POO270" s="75">
        <v>3253</v>
      </c>
      <c r="POP270" s="75" t="s">
        <v>227</v>
      </c>
      <c r="POQ270" s="75">
        <v>3253</v>
      </c>
      <c r="POR270" s="75" t="s">
        <v>227</v>
      </c>
      <c r="POS270" s="75">
        <v>3253</v>
      </c>
      <c r="POT270" s="75" t="s">
        <v>227</v>
      </c>
      <c r="POU270" s="75">
        <v>3253</v>
      </c>
      <c r="POV270" s="75" t="s">
        <v>227</v>
      </c>
      <c r="POW270" s="75">
        <v>3253</v>
      </c>
      <c r="POX270" s="75" t="s">
        <v>227</v>
      </c>
      <c r="POY270" s="75">
        <v>3253</v>
      </c>
      <c r="POZ270" s="75" t="s">
        <v>227</v>
      </c>
      <c r="PPA270" s="75">
        <v>3253</v>
      </c>
      <c r="PPB270" s="75" t="s">
        <v>227</v>
      </c>
      <c r="PPC270" s="75">
        <v>3253</v>
      </c>
      <c r="PPD270" s="75" t="s">
        <v>227</v>
      </c>
      <c r="PPE270" s="75">
        <v>3253</v>
      </c>
      <c r="PPF270" s="75" t="s">
        <v>227</v>
      </c>
      <c r="PPG270" s="75">
        <v>3253</v>
      </c>
      <c r="PPH270" s="75" t="s">
        <v>227</v>
      </c>
      <c r="PPI270" s="75">
        <v>3253</v>
      </c>
      <c r="PPJ270" s="75" t="s">
        <v>227</v>
      </c>
      <c r="PPK270" s="75">
        <v>3253</v>
      </c>
      <c r="PPL270" s="75" t="s">
        <v>227</v>
      </c>
      <c r="PPM270" s="75">
        <v>3253</v>
      </c>
      <c r="PPN270" s="75" t="s">
        <v>227</v>
      </c>
      <c r="PPO270" s="75">
        <v>3253</v>
      </c>
      <c r="PPP270" s="75" t="s">
        <v>227</v>
      </c>
      <c r="PPQ270" s="75">
        <v>3253</v>
      </c>
      <c r="PPR270" s="75" t="s">
        <v>227</v>
      </c>
      <c r="PPS270" s="75">
        <v>3253</v>
      </c>
      <c r="PPT270" s="75" t="s">
        <v>227</v>
      </c>
      <c r="PPU270" s="75">
        <v>3253</v>
      </c>
      <c r="PPV270" s="75" t="s">
        <v>227</v>
      </c>
      <c r="PPW270" s="75">
        <v>3253</v>
      </c>
      <c r="PPX270" s="75" t="s">
        <v>227</v>
      </c>
      <c r="PPY270" s="75">
        <v>3253</v>
      </c>
      <c r="PPZ270" s="75" t="s">
        <v>227</v>
      </c>
      <c r="PQA270" s="75">
        <v>3253</v>
      </c>
      <c r="PQB270" s="75" t="s">
        <v>227</v>
      </c>
      <c r="PQC270" s="75">
        <v>3253</v>
      </c>
      <c r="PQD270" s="75" t="s">
        <v>227</v>
      </c>
      <c r="PQE270" s="75">
        <v>3253</v>
      </c>
      <c r="PQF270" s="75" t="s">
        <v>227</v>
      </c>
      <c r="PQG270" s="75">
        <v>3253</v>
      </c>
      <c r="PQH270" s="75" t="s">
        <v>227</v>
      </c>
      <c r="PQI270" s="75">
        <v>3253</v>
      </c>
      <c r="PQJ270" s="75" t="s">
        <v>227</v>
      </c>
      <c r="PQK270" s="75">
        <v>3253</v>
      </c>
      <c r="PQL270" s="75" t="s">
        <v>227</v>
      </c>
      <c r="PQM270" s="75">
        <v>3253</v>
      </c>
      <c r="PQN270" s="75" t="s">
        <v>227</v>
      </c>
      <c r="PQO270" s="75">
        <v>3253</v>
      </c>
      <c r="PQP270" s="75" t="s">
        <v>227</v>
      </c>
      <c r="PQQ270" s="75">
        <v>3253</v>
      </c>
      <c r="PQR270" s="75" t="s">
        <v>227</v>
      </c>
      <c r="PQS270" s="75">
        <v>3253</v>
      </c>
      <c r="PQT270" s="75" t="s">
        <v>227</v>
      </c>
      <c r="PQU270" s="75">
        <v>3253</v>
      </c>
      <c r="PQV270" s="75" t="s">
        <v>227</v>
      </c>
      <c r="PQW270" s="75">
        <v>3253</v>
      </c>
      <c r="PQX270" s="75" t="s">
        <v>227</v>
      </c>
      <c r="PQY270" s="75">
        <v>3253</v>
      </c>
      <c r="PQZ270" s="75" t="s">
        <v>227</v>
      </c>
      <c r="PRA270" s="75">
        <v>3253</v>
      </c>
      <c r="PRB270" s="75" t="s">
        <v>227</v>
      </c>
      <c r="PRC270" s="75">
        <v>3253</v>
      </c>
      <c r="PRD270" s="75" t="s">
        <v>227</v>
      </c>
      <c r="PRE270" s="75">
        <v>3253</v>
      </c>
      <c r="PRF270" s="75" t="s">
        <v>227</v>
      </c>
      <c r="PRG270" s="75">
        <v>3253</v>
      </c>
      <c r="PRH270" s="75" t="s">
        <v>227</v>
      </c>
      <c r="PRI270" s="75">
        <v>3253</v>
      </c>
      <c r="PRJ270" s="75" t="s">
        <v>227</v>
      </c>
      <c r="PRK270" s="75">
        <v>3253</v>
      </c>
      <c r="PRL270" s="75" t="s">
        <v>227</v>
      </c>
      <c r="PRM270" s="75">
        <v>3253</v>
      </c>
      <c r="PRN270" s="75" t="s">
        <v>227</v>
      </c>
      <c r="PRO270" s="75">
        <v>3253</v>
      </c>
      <c r="PRP270" s="75" t="s">
        <v>227</v>
      </c>
      <c r="PRQ270" s="75">
        <v>3253</v>
      </c>
      <c r="PRR270" s="75" t="s">
        <v>227</v>
      </c>
      <c r="PRS270" s="75">
        <v>3253</v>
      </c>
      <c r="PRT270" s="75" t="s">
        <v>227</v>
      </c>
      <c r="PRU270" s="75">
        <v>3253</v>
      </c>
      <c r="PRV270" s="75" t="s">
        <v>227</v>
      </c>
      <c r="PRW270" s="75">
        <v>3253</v>
      </c>
      <c r="PRX270" s="75" t="s">
        <v>227</v>
      </c>
      <c r="PRY270" s="75">
        <v>3253</v>
      </c>
      <c r="PRZ270" s="75" t="s">
        <v>227</v>
      </c>
      <c r="PSA270" s="75">
        <v>3253</v>
      </c>
      <c r="PSB270" s="75" t="s">
        <v>227</v>
      </c>
      <c r="PSC270" s="75">
        <v>3253</v>
      </c>
      <c r="PSD270" s="75" t="s">
        <v>227</v>
      </c>
      <c r="PSE270" s="75">
        <v>3253</v>
      </c>
      <c r="PSF270" s="75" t="s">
        <v>227</v>
      </c>
      <c r="PSG270" s="75">
        <v>3253</v>
      </c>
      <c r="PSH270" s="75" t="s">
        <v>227</v>
      </c>
      <c r="PSI270" s="75">
        <v>3253</v>
      </c>
      <c r="PSJ270" s="75" t="s">
        <v>227</v>
      </c>
      <c r="PSK270" s="75">
        <v>3253</v>
      </c>
      <c r="PSL270" s="75" t="s">
        <v>227</v>
      </c>
      <c r="PSM270" s="75">
        <v>3253</v>
      </c>
      <c r="PSN270" s="75" t="s">
        <v>227</v>
      </c>
      <c r="PSO270" s="75">
        <v>3253</v>
      </c>
      <c r="PSP270" s="75" t="s">
        <v>227</v>
      </c>
      <c r="PSQ270" s="75">
        <v>3253</v>
      </c>
      <c r="PSR270" s="75" t="s">
        <v>227</v>
      </c>
      <c r="PSS270" s="75">
        <v>3253</v>
      </c>
      <c r="PST270" s="75" t="s">
        <v>227</v>
      </c>
      <c r="PSU270" s="75">
        <v>3253</v>
      </c>
      <c r="PSV270" s="75" t="s">
        <v>227</v>
      </c>
      <c r="PSW270" s="75">
        <v>3253</v>
      </c>
      <c r="PSX270" s="75" t="s">
        <v>227</v>
      </c>
      <c r="PSY270" s="75">
        <v>3253</v>
      </c>
      <c r="PSZ270" s="75" t="s">
        <v>227</v>
      </c>
      <c r="PTA270" s="75">
        <v>3253</v>
      </c>
      <c r="PTB270" s="75" t="s">
        <v>227</v>
      </c>
      <c r="PTC270" s="75">
        <v>3253</v>
      </c>
      <c r="PTD270" s="75" t="s">
        <v>227</v>
      </c>
      <c r="PTE270" s="75">
        <v>3253</v>
      </c>
      <c r="PTF270" s="75" t="s">
        <v>227</v>
      </c>
      <c r="PTG270" s="75">
        <v>3253</v>
      </c>
      <c r="PTH270" s="75" t="s">
        <v>227</v>
      </c>
      <c r="PTI270" s="75">
        <v>3253</v>
      </c>
      <c r="PTJ270" s="75" t="s">
        <v>227</v>
      </c>
      <c r="PTK270" s="75">
        <v>3253</v>
      </c>
      <c r="PTL270" s="75" t="s">
        <v>227</v>
      </c>
      <c r="PTM270" s="75">
        <v>3253</v>
      </c>
      <c r="PTN270" s="75" t="s">
        <v>227</v>
      </c>
      <c r="PTO270" s="75">
        <v>3253</v>
      </c>
      <c r="PTP270" s="75" t="s">
        <v>227</v>
      </c>
      <c r="PTQ270" s="75">
        <v>3253</v>
      </c>
      <c r="PTR270" s="75" t="s">
        <v>227</v>
      </c>
      <c r="PTS270" s="75">
        <v>3253</v>
      </c>
      <c r="PTT270" s="75" t="s">
        <v>227</v>
      </c>
      <c r="PTU270" s="75">
        <v>3253</v>
      </c>
      <c r="PTV270" s="75" t="s">
        <v>227</v>
      </c>
      <c r="PTW270" s="75">
        <v>3253</v>
      </c>
      <c r="PTX270" s="75" t="s">
        <v>227</v>
      </c>
      <c r="PTY270" s="75">
        <v>3253</v>
      </c>
      <c r="PTZ270" s="75" t="s">
        <v>227</v>
      </c>
      <c r="PUA270" s="75">
        <v>3253</v>
      </c>
      <c r="PUB270" s="75" t="s">
        <v>227</v>
      </c>
      <c r="PUC270" s="75">
        <v>3253</v>
      </c>
      <c r="PUD270" s="75" t="s">
        <v>227</v>
      </c>
      <c r="PUE270" s="75">
        <v>3253</v>
      </c>
      <c r="PUF270" s="75" t="s">
        <v>227</v>
      </c>
      <c r="PUG270" s="75">
        <v>3253</v>
      </c>
      <c r="PUH270" s="75" t="s">
        <v>227</v>
      </c>
      <c r="PUI270" s="75">
        <v>3253</v>
      </c>
      <c r="PUJ270" s="75" t="s">
        <v>227</v>
      </c>
      <c r="PUK270" s="75">
        <v>3253</v>
      </c>
      <c r="PUL270" s="75" t="s">
        <v>227</v>
      </c>
      <c r="PUM270" s="75">
        <v>3253</v>
      </c>
      <c r="PUN270" s="75" t="s">
        <v>227</v>
      </c>
      <c r="PUO270" s="75">
        <v>3253</v>
      </c>
      <c r="PUP270" s="75" t="s">
        <v>227</v>
      </c>
      <c r="PUQ270" s="75">
        <v>3253</v>
      </c>
      <c r="PUR270" s="75" t="s">
        <v>227</v>
      </c>
      <c r="PUS270" s="75">
        <v>3253</v>
      </c>
      <c r="PUT270" s="75" t="s">
        <v>227</v>
      </c>
      <c r="PUU270" s="75">
        <v>3253</v>
      </c>
      <c r="PUV270" s="75" t="s">
        <v>227</v>
      </c>
      <c r="PUW270" s="75">
        <v>3253</v>
      </c>
      <c r="PUX270" s="75" t="s">
        <v>227</v>
      </c>
      <c r="PUY270" s="75">
        <v>3253</v>
      </c>
      <c r="PUZ270" s="75" t="s">
        <v>227</v>
      </c>
      <c r="PVA270" s="75">
        <v>3253</v>
      </c>
      <c r="PVB270" s="75" t="s">
        <v>227</v>
      </c>
      <c r="PVC270" s="75">
        <v>3253</v>
      </c>
      <c r="PVD270" s="75" t="s">
        <v>227</v>
      </c>
      <c r="PVE270" s="75">
        <v>3253</v>
      </c>
      <c r="PVF270" s="75" t="s">
        <v>227</v>
      </c>
      <c r="PVG270" s="75">
        <v>3253</v>
      </c>
      <c r="PVH270" s="75" t="s">
        <v>227</v>
      </c>
      <c r="PVI270" s="75">
        <v>3253</v>
      </c>
      <c r="PVJ270" s="75" t="s">
        <v>227</v>
      </c>
      <c r="PVK270" s="75">
        <v>3253</v>
      </c>
      <c r="PVL270" s="75" t="s">
        <v>227</v>
      </c>
      <c r="PVM270" s="75">
        <v>3253</v>
      </c>
      <c r="PVN270" s="75" t="s">
        <v>227</v>
      </c>
      <c r="PVO270" s="75">
        <v>3253</v>
      </c>
      <c r="PVP270" s="75" t="s">
        <v>227</v>
      </c>
      <c r="PVQ270" s="75">
        <v>3253</v>
      </c>
      <c r="PVR270" s="75" t="s">
        <v>227</v>
      </c>
      <c r="PVS270" s="75">
        <v>3253</v>
      </c>
      <c r="PVT270" s="75" t="s">
        <v>227</v>
      </c>
      <c r="PVU270" s="75">
        <v>3253</v>
      </c>
      <c r="PVV270" s="75" t="s">
        <v>227</v>
      </c>
      <c r="PVW270" s="75">
        <v>3253</v>
      </c>
      <c r="PVX270" s="75" t="s">
        <v>227</v>
      </c>
      <c r="PVY270" s="75">
        <v>3253</v>
      </c>
      <c r="PVZ270" s="75" t="s">
        <v>227</v>
      </c>
      <c r="PWA270" s="75">
        <v>3253</v>
      </c>
      <c r="PWB270" s="75" t="s">
        <v>227</v>
      </c>
      <c r="PWC270" s="75">
        <v>3253</v>
      </c>
      <c r="PWD270" s="75" t="s">
        <v>227</v>
      </c>
      <c r="PWE270" s="75">
        <v>3253</v>
      </c>
      <c r="PWF270" s="75" t="s">
        <v>227</v>
      </c>
      <c r="PWG270" s="75">
        <v>3253</v>
      </c>
      <c r="PWH270" s="75" t="s">
        <v>227</v>
      </c>
      <c r="PWI270" s="75">
        <v>3253</v>
      </c>
      <c r="PWJ270" s="75" t="s">
        <v>227</v>
      </c>
      <c r="PWK270" s="75">
        <v>3253</v>
      </c>
      <c r="PWL270" s="75" t="s">
        <v>227</v>
      </c>
      <c r="PWM270" s="75">
        <v>3253</v>
      </c>
      <c r="PWN270" s="75" t="s">
        <v>227</v>
      </c>
      <c r="PWO270" s="75">
        <v>3253</v>
      </c>
      <c r="PWP270" s="75" t="s">
        <v>227</v>
      </c>
      <c r="PWQ270" s="75">
        <v>3253</v>
      </c>
      <c r="PWR270" s="75" t="s">
        <v>227</v>
      </c>
      <c r="PWS270" s="75">
        <v>3253</v>
      </c>
      <c r="PWT270" s="75" t="s">
        <v>227</v>
      </c>
      <c r="PWU270" s="75">
        <v>3253</v>
      </c>
      <c r="PWV270" s="75" t="s">
        <v>227</v>
      </c>
      <c r="PWW270" s="75">
        <v>3253</v>
      </c>
      <c r="PWX270" s="75" t="s">
        <v>227</v>
      </c>
      <c r="PWY270" s="75">
        <v>3253</v>
      </c>
      <c r="PWZ270" s="75" t="s">
        <v>227</v>
      </c>
      <c r="PXA270" s="75">
        <v>3253</v>
      </c>
      <c r="PXB270" s="75" t="s">
        <v>227</v>
      </c>
      <c r="PXC270" s="75">
        <v>3253</v>
      </c>
      <c r="PXD270" s="75" t="s">
        <v>227</v>
      </c>
      <c r="PXE270" s="75">
        <v>3253</v>
      </c>
      <c r="PXF270" s="75" t="s">
        <v>227</v>
      </c>
      <c r="PXG270" s="75">
        <v>3253</v>
      </c>
      <c r="PXH270" s="75" t="s">
        <v>227</v>
      </c>
      <c r="PXI270" s="75">
        <v>3253</v>
      </c>
      <c r="PXJ270" s="75" t="s">
        <v>227</v>
      </c>
      <c r="PXK270" s="75">
        <v>3253</v>
      </c>
      <c r="PXL270" s="75" t="s">
        <v>227</v>
      </c>
      <c r="PXM270" s="75">
        <v>3253</v>
      </c>
      <c r="PXN270" s="75" t="s">
        <v>227</v>
      </c>
      <c r="PXO270" s="75">
        <v>3253</v>
      </c>
      <c r="PXP270" s="75" t="s">
        <v>227</v>
      </c>
      <c r="PXQ270" s="75">
        <v>3253</v>
      </c>
      <c r="PXR270" s="75" t="s">
        <v>227</v>
      </c>
      <c r="PXS270" s="75">
        <v>3253</v>
      </c>
      <c r="PXT270" s="75" t="s">
        <v>227</v>
      </c>
      <c r="PXU270" s="75">
        <v>3253</v>
      </c>
      <c r="PXV270" s="75" t="s">
        <v>227</v>
      </c>
      <c r="PXW270" s="75">
        <v>3253</v>
      </c>
      <c r="PXX270" s="75" t="s">
        <v>227</v>
      </c>
      <c r="PXY270" s="75">
        <v>3253</v>
      </c>
      <c r="PXZ270" s="75" t="s">
        <v>227</v>
      </c>
      <c r="PYA270" s="75">
        <v>3253</v>
      </c>
      <c r="PYB270" s="75" t="s">
        <v>227</v>
      </c>
      <c r="PYC270" s="75">
        <v>3253</v>
      </c>
      <c r="PYD270" s="75" t="s">
        <v>227</v>
      </c>
      <c r="PYE270" s="75">
        <v>3253</v>
      </c>
      <c r="PYF270" s="75" t="s">
        <v>227</v>
      </c>
      <c r="PYG270" s="75">
        <v>3253</v>
      </c>
      <c r="PYH270" s="75" t="s">
        <v>227</v>
      </c>
      <c r="PYI270" s="75">
        <v>3253</v>
      </c>
      <c r="PYJ270" s="75" t="s">
        <v>227</v>
      </c>
      <c r="PYK270" s="75">
        <v>3253</v>
      </c>
      <c r="PYL270" s="75" t="s">
        <v>227</v>
      </c>
      <c r="PYM270" s="75">
        <v>3253</v>
      </c>
      <c r="PYN270" s="75" t="s">
        <v>227</v>
      </c>
      <c r="PYO270" s="75">
        <v>3253</v>
      </c>
      <c r="PYP270" s="75" t="s">
        <v>227</v>
      </c>
      <c r="PYQ270" s="75">
        <v>3253</v>
      </c>
      <c r="PYR270" s="75" t="s">
        <v>227</v>
      </c>
      <c r="PYS270" s="75">
        <v>3253</v>
      </c>
      <c r="PYT270" s="75" t="s">
        <v>227</v>
      </c>
      <c r="PYU270" s="75">
        <v>3253</v>
      </c>
      <c r="PYV270" s="75" t="s">
        <v>227</v>
      </c>
      <c r="PYW270" s="75">
        <v>3253</v>
      </c>
      <c r="PYX270" s="75" t="s">
        <v>227</v>
      </c>
      <c r="PYY270" s="75">
        <v>3253</v>
      </c>
      <c r="PYZ270" s="75" t="s">
        <v>227</v>
      </c>
      <c r="PZA270" s="75">
        <v>3253</v>
      </c>
      <c r="PZB270" s="75" t="s">
        <v>227</v>
      </c>
      <c r="PZC270" s="75">
        <v>3253</v>
      </c>
      <c r="PZD270" s="75" t="s">
        <v>227</v>
      </c>
      <c r="PZE270" s="75">
        <v>3253</v>
      </c>
      <c r="PZF270" s="75" t="s">
        <v>227</v>
      </c>
      <c r="PZG270" s="75">
        <v>3253</v>
      </c>
      <c r="PZH270" s="75" t="s">
        <v>227</v>
      </c>
      <c r="PZI270" s="75">
        <v>3253</v>
      </c>
      <c r="PZJ270" s="75" t="s">
        <v>227</v>
      </c>
      <c r="PZK270" s="75">
        <v>3253</v>
      </c>
      <c r="PZL270" s="75" t="s">
        <v>227</v>
      </c>
      <c r="PZM270" s="75">
        <v>3253</v>
      </c>
      <c r="PZN270" s="75" t="s">
        <v>227</v>
      </c>
      <c r="PZO270" s="75">
        <v>3253</v>
      </c>
      <c r="PZP270" s="75" t="s">
        <v>227</v>
      </c>
      <c r="PZQ270" s="75">
        <v>3253</v>
      </c>
      <c r="PZR270" s="75" t="s">
        <v>227</v>
      </c>
      <c r="PZS270" s="75">
        <v>3253</v>
      </c>
      <c r="PZT270" s="75" t="s">
        <v>227</v>
      </c>
      <c r="PZU270" s="75">
        <v>3253</v>
      </c>
      <c r="PZV270" s="75" t="s">
        <v>227</v>
      </c>
      <c r="PZW270" s="75">
        <v>3253</v>
      </c>
      <c r="PZX270" s="75" t="s">
        <v>227</v>
      </c>
      <c r="PZY270" s="75">
        <v>3253</v>
      </c>
      <c r="PZZ270" s="75" t="s">
        <v>227</v>
      </c>
      <c r="QAA270" s="75">
        <v>3253</v>
      </c>
      <c r="QAB270" s="75" t="s">
        <v>227</v>
      </c>
      <c r="QAC270" s="75">
        <v>3253</v>
      </c>
      <c r="QAD270" s="75" t="s">
        <v>227</v>
      </c>
      <c r="QAE270" s="75">
        <v>3253</v>
      </c>
      <c r="QAF270" s="75" t="s">
        <v>227</v>
      </c>
      <c r="QAG270" s="75">
        <v>3253</v>
      </c>
      <c r="QAH270" s="75" t="s">
        <v>227</v>
      </c>
      <c r="QAI270" s="75">
        <v>3253</v>
      </c>
      <c r="QAJ270" s="75" t="s">
        <v>227</v>
      </c>
      <c r="QAK270" s="75">
        <v>3253</v>
      </c>
      <c r="QAL270" s="75" t="s">
        <v>227</v>
      </c>
      <c r="QAM270" s="75">
        <v>3253</v>
      </c>
      <c r="QAN270" s="75" t="s">
        <v>227</v>
      </c>
      <c r="QAO270" s="75">
        <v>3253</v>
      </c>
      <c r="QAP270" s="75" t="s">
        <v>227</v>
      </c>
      <c r="QAQ270" s="75">
        <v>3253</v>
      </c>
      <c r="QAR270" s="75" t="s">
        <v>227</v>
      </c>
      <c r="QAS270" s="75">
        <v>3253</v>
      </c>
      <c r="QAT270" s="75" t="s">
        <v>227</v>
      </c>
      <c r="QAU270" s="75">
        <v>3253</v>
      </c>
      <c r="QAV270" s="75" t="s">
        <v>227</v>
      </c>
      <c r="QAW270" s="75">
        <v>3253</v>
      </c>
      <c r="QAX270" s="75" t="s">
        <v>227</v>
      </c>
      <c r="QAY270" s="75">
        <v>3253</v>
      </c>
      <c r="QAZ270" s="75" t="s">
        <v>227</v>
      </c>
      <c r="QBA270" s="75">
        <v>3253</v>
      </c>
      <c r="QBB270" s="75" t="s">
        <v>227</v>
      </c>
      <c r="QBC270" s="75">
        <v>3253</v>
      </c>
      <c r="QBD270" s="75" t="s">
        <v>227</v>
      </c>
      <c r="QBE270" s="75">
        <v>3253</v>
      </c>
      <c r="QBF270" s="75" t="s">
        <v>227</v>
      </c>
      <c r="QBG270" s="75">
        <v>3253</v>
      </c>
      <c r="QBH270" s="75" t="s">
        <v>227</v>
      </c>
      <c r="QBI270" s="75">
        <v>3253</v>
      </c>
      <c r="QBJ270" s="75" t="s">
        <v>227</v>
      </c>
      <c r="QBK270" s="75">
        <v>3253</v>
      </c>
      <c r="QBL270" s="75" t="s">
        <v>227</v>
      </c>
      <c r="QBM270" s="75">
        <v>3253</v>
      </c>
      <c r="QBN270" s="75" t="s">
        <v>227</v>
      </c>
      <c r="QBO270" s="75">
        <v>3253</v>
      </c>
      <c r="QBP270" s="75" t="s">
        <v>227</v>
      </c>
      <c r="QBQ270" s="75">
        <v>3253</v>
      </c>
      <c r="QBR270" s="75" t="s">
        <v>227</v>
      </c>
      <c r="QBS270" s="75">
        <v>3253</v>
      </c>
      <c r="QBT270" s="75" t="s">
        <v>227</v>
      </c>
      <c r="QBU270" s="75">
        <v>3253</v>
      </c>
      <c r="QBV270" s="75" t="s">
        <v>227</v>
      </c>
      <c r="QBW270" s="75">
        <v>3253</v>
      </c>
      <c r="QBX270" s="75" t="s">
        <v>227</v>
      </c>
      <c r="QBY270" s="75">
        <v>3253</v>
      </c>
      <c r="QBZ270" s="75" t="s">
        <v>227</v>
      </c>
      <c r="QCA270" s="75">
        <v>3253</v>
      </c>
      <c r="QCB270" s="75" t="s">
        <v>227</v>
      </c>
      <c r="QCC270" s="75">
        <v>3253</v>
      </c>
      <c r="QCD270" s="75" t="s">
        <v>227</v>
      </c>
      <c r="QCE270" s="75">
        <v>3253</v>
      </c>
      <c r="QCF270" s="75" t="s">
        <v>227</v>
      </c>
      <c r="QCG270" s="75">
        <v>3253</v>
      </c>
      <c r="QCH270" s="75" t="s">
        <v>227</v>
      </c>
      <c r="QCI270" s="75">
        <v>3253</v>
      </c>
      <c r="QCJ270" s="75" t="s">
        <v>227</v>
      </c>
      <c r="QCK270" s="75">
        <v>3253</v>
      </c>
      <c r="QCL270" s="75" t="s">
        <v>227</v>
      </c>
      <c r="QCM270" s="75">
        <v>3253</v>
      </c>
      <c r="QCN270" s="75" t="s">
        <v>227</v>
      </c>
      <c r="QCO270" s="75">
        <v>3253</v>
      </c>
      <c r="QCP270" s="75" t="s">
        <v>227</v>
      </c>
      <c r="QCQ270" s="75">
        <v>3253</v>
      </c>
      <c r="QCR270" s="75" t="s">
        <v>227</v>
      </c>
      <c r="QCS270" s="75">
        <v>3253</v>
      </c>
      <c r="QCT270" s="75" t="s">
        <v>227</v>
      </c>
      <c r="QCU270" s="75">
        <v>3253</v>
      </c>
      <c r="QCV270" s="75" t="s">
        <v>227</v>
      </c>
      <c r="QCW270" s="75">
        <v>3253</v>
      </c>
      <c r="QCX270" s="75" t="s">
        <v>227</v>
      </c>
      <c r="QCY270" s="75">
        <v>3253</v>
      </c>
      <c r="QCZ270" s="75" t="s">
        <v>227</v>
      </c>
      <c r="QDA270" s="75">
        <v>3253</v>
      </c>
      <c r="QDB270" s="75" t="s">
        <v>227</v>
      </c>
      <c r="QDC270" s="75">
        <v>3253</v>
      </c>
      <c r="QDD270" s="75" t="s">
        <v>227</v>
      </c>
      <c r="QDE270" s="75">
        <v>3253</v>
      </c>
      <c r="QDF270" s="75" t="s">
        <v>227</v>
      </c>
      <c r="QDG270" s="75">
        <v>3253</v>
      </c>
      <c r="QDH270" s="75" t="s">
        <v>227</v>
      </c>
      <c r="QDI270" s="75">
        <v>3253</v>
      </c>
      <c r="QDJ270" s="75" t="s">
        <v>227</v>
      </c>
      <c r="QDK270" s="75">
        <v>3253</v>
      </c>
      <c r="QDL270" s="75" t="s">
        <v>227</v>
      </c>
      <c r="QDM270" s="75">
        <v>3253</v>
      </c>
      <c r="QDN270" s="75" t="s">
        <v>227</v>
      </c>
      <c r="QDO270" s="75">
        <v>3253</v>
      </c>
      <c r="QDP270" s="75" t="s">
        <v>227</v>
      </c>
      <c r="QDQ270" s="75">
        <v>3253</v>
      </c>
      <c r="QDR270" s="75" t="s">
        <v>227</v>
      </c>
      <c r="QDS270" s="75">
        <v>3253</v>
      </c>
      <c r="QDT270" s="75" t="s">
        <v>227</v>
      </c>
      <c r="QDU270" s="75">
        <v>3253</v>
      </c>
      <c r="QDV270" s="75" t="s">
        <v>227</v>
      </c>
      <c r="QDW270" s="75">
        <v>3253</v>
      </c>
      <c r="QDX270" s="75" t="s">
        <v>227</v>
      </c>
      <c r="QDY270" s="75">
        <v>3253</v>
      </c>
      <c r="QDZ270" s="75" t="s">
        <v>227</v>
      </c>
      <c r="QEA270" s="75">
        <v>3253</v>
      </c>
      <c r="QEB270" s="75" t="s">
        <v>227</v>
      </c>
      <c r="QEC270" s="75">
        <v>3253</v>
      </c>
      <c r="QED270" s="75" t="s">
        <v>227</v>
      </c>
      <c r="QEE270" s="75">
        <v>3253</v>
      </c>
      <c r="QEF270" s="75" t="s">
        <v>227</v>
      </c>
      <c r="QEG270" s="75">
        <v>3253</v>
      </c>
      <c r="QEH270" s="75" t="s">
        <v>227</v>
      </c>
      <c r="QEI270" s="75">
        <v>3253</v>
      </c>
      <c r="QEJ270" s="75" t="s">
        <v>227</v>
      </c>
      <c r="QEK270" s="75">
        <v>3253</v>
      </c>
      <c r="QEL270" s="75" t="s">
        <v>227</v>
      </c>
      <c r="QEM270" s="75">
        <v>3253</v>
      </c>
      <c r="QEN270" s="75" t="s">
        <v>227</v>
      </c>
      <c r="QEO270" s="75">
        <v>3253</v>
      </c>
      <c r="QEP270" s="75" t="s">
        <v>227</v>
      </c>
      <c r="QEQ270" s="75">
        <v>3253</v>
      </c>
      <c r="QER270" s="75" t="s">
        <v>227</v>
      </c>
      <c r="QES270" s="75">
        <v>3253</v>
      </c>
      <c r="QET270" s="75" t="s">
        <v>227</v>
      </c>
      <c r="QEU270" s="75">
        <v>3253</v>
      </c>
      <c r="QEV270" s="75" t="s">
        <v>227</v>
      </c>
      <c r="QEW270" s="75">
        <v>3253</v>
      </c>
      <c r="QEX270" s="75" t="s">
        <v>227</v>
      </c>
      <c r="QEY270" s="75">
        <v>3253</v>
      </c>
      <c r="QEZ270" s="75" t="s">
        <v>227</v>
      </c>
      <c r="QFA270" s="75">
        <v>3253</v>
      </c>
      <c r="QFB270" s="75" t="s">
        <v>227</v>
      </c>
      <c r="QFC270" s="75">
        <v>3253</v>
      </c>
      <c r="QFD270" s="75" t="s">
        <v>227</v>
      </c>
      <c r="QFE270" s="75">
        <v>3253</v>
      </c>
      <c r="QFF270" s="75" t="s">
        <v>227</v>
      </c>
      <c r="QFG270" s="75">
        <v>3253</v>
      </c>
      <c r="QFH270" s="75" t="s">
        <v>227</v>
      </c>
      <c r="QFI270" s="75">
        <v>3253</v>
      </c>
      <c r="QFJ270" s="75" t="s">
        <v>227</v>
      </c>
      <c r="QFK270" s="75">
        <v>3253</v>
      </c>
      <c r="QFL270" s="75" t="s">
        <v>227</v>
      </c>
      <c r="QFM270" s="75">
        <v>3253</v>
      </c>
      <c r="QFN270" s="75" t="s">
        <v>227</v>
      </c>
      <c r="QFO270" s="75">
        <v>3253</v>
      </c>
      <c r="QFP270" s="75" t="s">
        <v>227</v>
      </c>
      <c r="QFQ270" s="75">
        <v>3253</v>
      </c>
      <c r="QFR270" s="75" t="s">
        <v>227</v>
      </c>
      <c r="QFS270" s="75">
        <v>3253</v>
      </c>
      <c r="QFT270" s="75" t="s">
        <v>227</v>
      </c>
      <c r="QFU270" s="75">
        <v>3253</v>
      </c>
      <c r="QFV270" s="75" t="s">
        <v>227</v>
      </c>
      <c r="QFW270" s="75">
        <v>3253</v>
      </c>
      <c r="QFX270" s="75" t="s">
        <v>227</v>
      </c>
      <c r="QFY270" s="75">
        <v>3253</v>
      </c>
      <c r="QFZ270" s="75" t="s">
        <v>227</v>
      </c>
      <c r="QGA270" s="75">
        <v>3253</v>
      </c>
      <c r="QGB270" s="75" t="s">
        <v>227</v>
      </c>
      <c r="QGC270" s="75">
        <v>3253</v>
      </c>
      <c r="QGD270" s="75" t="s">
        <v>227</v>
      </c>
      <c r="QGE270" s="75">
        <v>3253</v>
      </c>
      <c r="QGF270" s="75" t="s">
        <v>227</v>
      </c>
      <c r="QGG270" s="75">
        <v>3253</v>
      </c>
      <c r="QGH270" s="75" t="s">
        <v>227</v>
      </c>
      <c r="QGI270" s="75">
        <v>3253</v>
      </c>
      <c r="QGJ270" s="75" t="s">
        <v>227</v>
      </c>
      <c r="QGK270" s="75">
        <v>3253</v>
      </c>
      <c r="QGL270" s="75" t="s">
        <v>227</v>
      </c>
      <c r="QGM270" s="75">
        <v>3253</v>
      </c>
      <c r="QGN270" s="75" t="s">
        <v>227</v>
      </c>
      <c r="QGO270" s="75">
        <v>3253</v>
      </c>
      <c r="QGP270" s="75" t="s">
        <v>227</v>
      </c>
      <c r="QGQ270" s="75">
        <v>3253</v>
      </c>
      <c r="QGR270" s="75" t="s">
        <v>227</v>
      </c>
      <c r="QGS270" s="75">
        <v>3253</v>
      </c>
      <c r="QGT270" s="75" t="s">
        <v>227</v>
      </c>
      <c r="QGU270" s="75">
        <v>3253</v>
      </c>
      <c r="QGV270" s="75" t="s">
        <v>227</v>
      </c>
      <c r="QGW270" s="75">
        <v>3253</v>
      </c>
      <c r="QGX270" s="75" t="s">
        <v>227</v>
      </c>
      <c r="QGY270" s="75">
        <v>3253</v>
      </c>
      <c r="QGZ270" s="75" t="s">
        <v>227</v>
      </c>
      <c r="QHA270" s="75">
        <v>3253</v>
      </c>
      <c r="QHB270" s="75" t="s">
        <v>227</v>
      </c>
      <c r="QHC270" s="75">
        <v>3253</v>
      </c>
      <c r="QHD270" s="75" t="s">
        <v>227</v>
      </c>
      <c r="QHE270" s="75">
        <v>3253</v>
      </c>
      <c r="QHF270" s="75" t="s">
        <v>227</v>
      </c>
      <c r="QHG270" s="75">
        <v>3253</v>
      </c>
      <c r="QHH270" s="75" t="s">
        <v>227</v>
      </c>
      <c r="QHI270" s="75">
        <v>3253</v>
      </c>
      <c r="QHJ270" s="75" t="s">
        <v>227</v>
      </c>
      <c r="QHK270" s="75">
        <v>3253</v>
      </c>
      <c r="QHL270" s="75" t="s">
        <v>227</v>
      </c>
      <c r="QHM270" s="75">
        <v>3253</v>
      </c>
      <c r="QHN270" s="75" t="s">
        <v>227</v>
      </c>
      <c r="QHO270" s="75">
        <v>3253</v>
      </c>
      <c r="QHP270" s="75" t="s">
        <v>227</v>
      </c>
      <c r="QHQ270" s="75">
        <v>3253</v>
      </c>
      <c r="QHR270" s="75" t="s">
        <v>227</v>
      </c>
      <c r="QHS270" s="75">
        <v>3253</v>
      </c>
      <c r="QHT270" s="75" t="s">
        <v>227</v>
      </c>
      <c r="QHU270" s="75">
        <v>3253</v>
      </c>
      <c r="QHV270" s="75" t="s">
        <v>227</v>
      </c>
      <c r="QHW270" s="75">
        <v>3253</v>
      </c>
      <c r="QHX270" s="75" t="s">
        <v>227</v>
      </c>
      <c r="QHY270" s="75">
        <v>3253</v>
      </c>
      <c r="QHZ270" s="75" t="s">
        <v>227</v>
      </c>
      <c r="QIA270" s="75">
        <v>3253</v>
      </c>
      <c r="QIB270" s="75" t="s">
        <v>227</v>
      </c>
      <c r="QIC270" s="75">
        <v>3253</v>
      </c>
      <c r="QID270" s="75" t="s">
        <v>227</v>
      </c>
      <c r="QIE270" s="75">
        <v>3253</v>
      </c>
      <c r="QIF270" s="75" t="s">
        <v>227</v>
      </c>
      <c r="QIG270" s="75">
        <v>3253</v>
      </c>
      <c r="QIH270" s="75" t="s">
        <v>227</v>
      </c>
      <c r="QII270" s="75">
        <v>3253</v>
      </c>
      <c r="QIJ270" s="75" t="s">
        <v>227</v>
      </c>
      <c r="QIK270" s="75">
        <v>3253</v>
      </c>
      <c r="QIL270" s="75" t="s">
        <v>227</v>
      </c>
      <c r="QIM270" s="75">
        <v>3253</v>
      </c>
      <c r="QIN270" s="75" t="s">
        <v>227</v>
      </c>
      <c r="QIO270" s="75">
        <v>3253</v>
      </c>
      <c r="QIP270" s="75" t="s">
        <v>227</v>
      </c>
      <c r="QIQ270" s="75">
        <v>3253</v>
      </c>
      <c r="QIR270" s="75" t="s">
        <v>227</v>
      </c>
      <c r="QIS270" s="75">
        <v>3253</v>
      </c>
      <c r="QIT270" s="75" t="s">
        <v>227</v>
      </c>
      <c r="QIU270" s="75">
        <v>3253</v>
      </c>
      <c r="QIV270" s="75" t="s">
        <v>227</v>
      </c>
      <c r="QIW270" s="75">
        <v>3253</v>
      </c>
      <c r="QIX270" s="75" t="s">
        <v>227</v>
      </c>
      <c r="QIY270" s="75">
        <v>3253</v>
      </c>
      <c r="QIZ270" s="75" t="s">
        <v>227</v>
      </c>
      <c r="QJA270" s="75">
        <v>3253</v>
      </c>
      <c r="QJB270" s="75" t="s">
        <v>227</v>
      </c>
      <c r="QJC270" s="75">
        <v>3253</v>
      </c>
      <c r="QJD270" s="75" t="s">
        <v>227</v>
      </c>
      <c r="QJE270" s="75">
        <v>3253</v>
      </c>
      <c r="QJF270" s="75" t="s">
        <v>227</v>
      </c>
      <c r="QJG270" s="75">
        <v>3253</v>
      </c>
      <c r="QJH270" s="75" t="s">
        <v>227</v>
      </c>
      <c r="QJI270" s="75">
        <v>3253</v>
      </c>
      <c r="QJJ270" s="75" t="s">
        <v>227</v>
      </c>
      <c r="QJK270" s="75">
        <v>3253</v>
      </c>
      <c r="QJL270" s="75" t="s">
        <v>227</v>
      </c>
      <c r="QJM270" s="75">
        <v>3253</v>
      </c>
      <c r="QJN270" s="75" t="s">
        <v>227</v>
      </c>
      <c r="QJO270" s="75">
        <v>3253</v>
      </c>
      <c r="QJP270" s="75" t="s">
        <v>227</v>
      </c>
      <c r="QJQ270" s="75">
        <v>3253</v>
      </c>
      <c r="QJR270" s="75" t="s">
        <v>227</v>
      </c>
      <c r="QJS270" s="75">
        <v>3253</v>
      </c>
      <c r="QJT270" s="75" t="s">
        <v>227</v>
      </c>
      <c r="QJU270" s="75">
        <v>3253</v>
      </c>
      <c r="QJV270" s="75" t="s">
        <v>227</v>
      </c>
      <c r="QJW270" s="75">
        <v>3253</v>
      </c>
      <c r="QJX270" s="75" t="s">
        <v>227</v>
      </c>
      <c r="QJY270" s="75">
        <v>3253</v>
      </c>
      <c r="QJZ270" s="75" t="s">
        <v>227</v>
      </c>
      <c r="QKA270" s="75">
        <v>3253</v>
      </c>
      <c r="QKB270" s="75" t="s">
        <v>227</v>
      </c>
      <c r="QKC270" s="75">
        <v>3253</v>
      </c>
      <c r="QKD270" s="75" t="s">
        <v>227</v>
      </c>
      <c r="QKE270" s="75">
        <v>3253</v>
      </c>
      <c r="QKF270" s="75" t="s">
        <v>227</v>
      </c>
      <c r="QKG270" s="75">
        <v>3253</v>
      </c>
      <c r="QKH270" s="75" t="s">
        <v>227</v>
      </c>
      <c r="QKI270" s="75">
        <v>3253</v>
      </c>
      <c r="QKJ270" s="75" t="s">
        <v>227</v>
      </c>
      <c r="QKK270" s="75">
        <v>3253</v>
      </c>
      <c r="QKL270" s="75" t="s">
        <v>227</v>
      </c>
      <c r="QKM270" s="75">
        <v>3253</v>
      </c>
      <c r="QKN270" s="75" t="s">
        <v>227</v>
      </c>
      <c r="QKO270" s="75">
        <v>3253</v>
      </c>
      <c r="QKP270" s="75" t="s">
        <v>227</v>
      </c>
      <c r="QKQ270" s="75">
        <v>3253</v>
      </c>
      <c r="QKR270" s="75" t="s">
        <v>227</v>
      </c>
      <c r="QKS270" s="75">
        <v>3253</v>
      </c>
      <c r="QKT270" s="75" t="s">
        <v>227</v>
      </c>
      <c r="QKU270" s="75">
        <v>3253</v>
      </c>
      <c r="QKV270" s="75" t="s">
        <v>227</v>
      </c>
      <c r="QKW270" s="75">
        <v>3253</v>
      </c>
      <c r="QKX270" s="75" t="s">
        <v>227</v>
      </c>
      <c r="QKY270" s="75">
        <v>3253</v>
      </c>
      <c r="QKZ270" s="75" t="s">
        <v>227</v>
      </c>
      <c r="QLA270" s="75">
        <v>3253</v>
      </c>
      <c r="QLB270" s="75" t="s">
        <v>227</v>
      </c>
      <c r="QLC270" s="75">
        <v>3253</v>
      </c>
      <c r="QLD270" s="75" t="s">
        <v>227</v>
      </c>
      <c r="QLE270" s="75">
        <v>3253</v>
      </c>
      <c r="QLF270" s="75" t="s">
        <v>227</v>
      </c>
      <c r="QLG270" s="75">
        <v>3253</v>
      </c>
      <c r="QLH270" s="75" t="s">
        <v>227</v>
      </c>
      <c r="QLI270" s="75">
        <v>3253</v>
      </c>
      <c r="QLJ270" s="75" t="s">
        <v>227</v>
      </c>
      <c r="QLK270" s="75">
        <v>3253</v>
      </c>
      <c r="QLL270" s="75" t="s">
        <v>227</v>
      </c>
      <c r="QLM270" s="75">
        <v>3253</v>
      </c>
      <c r="QLN270" s="75" t="s">
        <v>227</v>
      </c>
      <c r="QLO270" s="75">
        <v>3253</v>
      </c>
      <c r="QLP270" s="75" t="s">
        <v>227</v>
      </c>
      <c r="QLQ270" s="75">
        <v>3253</v>
      </c>
      <c r="QLR270" s="75" t="s">
        <v>227</v>
      </c>
      <c r="QLS270" s="75">
        <v>3253</v>
      </c>
      <c r="QLT270" s="75" t="s">
        <v>227</v>
      </c>
      <c r="QLU270" s="75">
        <v>3253</v>
      </c>
      <c r="QLV270" s="75" t="s">
        <v>227</v>
      </c>
      <c r="QLW270" s="75">
        <v>3253</v>
      </c>
      <c r="QLX270" s="75" t="s">
        <v>227</v>
      </c>
      <c r="QLY270" s="75">
        <v>3253</v>
      </c>
      <c r="QLZ270" s="75" t="s">
        <v>227</v>
      </c>
      <c r="QMA270" s="75">
        <v>3253</v>
      </c>
      <c r="QMB270" s="75" t="s">
        <v>227</v>
      </c>
      <c r="QMC270" s="75">
        <v>3253</v>
      </c>
      <c r="QMD270" s="75" t="s">
        <v>227</v>
      </c>
      <c r="QME270" s="75">
        <v>3253</v>
      </c>
      <c r="QMF270" s="75" t="s">
        <v>227</v>
      </c>
      <c r="QMG270" s="75">
        <v>3253</v>
      </c>
      <c r="QMH270" s="75" t="s">
        <v>227</v>
      </c>
      <c r="QMI270" s="75">
        <v>3253</v>
      </c>
      <c r="QMJ270" s="75" t="s">
        <v>227</v>
      </c>
      <c r="QMK270" s="75">
        <v>3253</v>
      </c>
      <c r="QML270" s="75" t="s">
        <v>227</v>
      </c>
      <c r="QMM270" s="75">
        <v>3253</v>
      </c>
      <c r="QMN270" s="75" t="s">
        <v>227</v>
      </c>
      <c r="QMO270" s="75">
        <v>3253</v>
      </c>
      <c r="QMP270" s="75" t="s">
        <v>227</v>
      </c>
      <c r="QMQ270" s="75">
        <v>3253</v>
      </c>
      <c r="QMR270" s="75" t="s">
        <v>227</v>
      </c>
      <c r="QMS270" s="75">
        <v>3253</v>
      </c>
      <c r="QMT270" s="75" t="s">
        <v>227</v>
      </c>
      <c r="QMU270" s="75">
        <v>3253</v>
      </c>
      <c r="QMV270" s="75" t="s">
        <v>227</v>
      </c>
      <c r="QMW270" s="75">
        <v>3253</v>
      </c>
      <c r="QMX270" s="75" t="s">
        <v>227</v>
      </c>
      <c r="QMY270" s="75">
        <v>3253</v>
      </c>
      <c r="QMZ270" s="75" t="s">
        <v>227</v>
      </c>
      <c r="QNA270" s="75">
        <v>3253</v>
      </c>
      <c r="QNB270" s="75" t="s">
        <v>227</v>
      </c>
      <c r="QNC270" s="75">
        <v>3253</v>
      </c>
      <c r="QND270" s="75" t="s">
        <v>227</v>
      </c>
      <c r="QNE270" s="75">
        <v>3253</v>
      </c>
      <c r="QNF270" s="75" t="s">
        <v>227</v>
      </c>
      <c r="QNG270" s="75">
        <v>3253</v>
      </c>
      <c r="QNH270" s="75" t="s">
        <v>227</v>
      </c>
      <c r="QNI270" s="75">
        <v>3253</v>
      </c>
      <c r="QNJ270" s="75" t="s">
        <v>227</v>
      </c>
      <c r="QNK270" s="75">
        <v>3253</v>
      </c>
      <c r="QNL270" s="75" t="s">
        <v>227</v>
      </c>
      <c r="QNM270" s="75">
        <v>3253</v>
      </c>
      <c r="QNN270" s="75" t="s">
        <v>227</v>
      </c>
      <c r="QNO270" s="75">
        <v>3253</v>
      </c>
      <c r="QNP270" s="75" t="s">
        <v>227</v>
      </c>
      <c r="QNQ270" s="75">
        <v>3253</v>
      </c>
      <c r="QNR270" s="75" t="s">
        <v>227</v>
      </c>
      <c r="QNS270" s="75">
        <v>3253</v>
      </c>
      <c r="QNT270" s="75" t="s">
        <v>227</v>
      </c>
      <c r="QNU270" s="75">
        <v>3253</v>
      </c>
      <c r="QNV270" s="75" t="s">
        <v>227</v>
      </c>
      <c r="QNW270" s="75">
        <v>3253</v>
      </c>
      <c r="QNX270" s="75" t="s">
        <v>227</v>
      </c>
      <c r="QNY270" s="75">
        <v>3253</v>
      </c>
      <c r="QNZ270" s="75" t="s">
        <v>227</v>
      </c>
      <c r="QOA270" s="75">
        <v>3253</v>
      </c>
      <c r="QOB270" s="75" t="s">
        <v>227</v>
      </c>
      <c r="QOC270" s="75">
        <v>3253</v>
      </c>
      <c r="QOD270" s="75" t="s">
        <v>227</v>
      </c>
      <c r="QOE270" s="75">
        <v>3253</v>
      </c>
      <c r="QOF270" s="75" t="s">
        <v>227</v>
      </c>
      <c r="QOG270" s="75">
        <v>3253</v>
      </c>
      <c r="QOH270" s="75" t="s">
        <v>227</v>
      </c>
      <c r="QOI270" s="75">
        <v>3253</v>
      </c>
      <c r="QOJ270" s="75" t="s">
        <v>227</v>
      </c>
      <c r="QOK270" s="75">
        <v>3253</v>
      </c>
      <c r="QOL270" s="75" t="s">
        <v>227</v>
      </c>
      <c r="QOM270" s="75">
        <v>3253</v>
      </c>
      <c r="QON270" s="75" t="s">
        <v>227</v>
      </c>
      <c r="QOO270" s="75">
        <v>3253</v>
      </c>
      <c r="QOP270" s="75" t="s">
        <v>227</v>
      </c>
      <c r="QOQ270" s="75">
        <v>3253</v>
      </c>
      <c r="QOR270" s="75" t="s">
        <v>227</v>
      </c>
      <c r="QOS270" s="75">
        <v>3253</v>
      </c>
      <c r="QOT270" s="75" t="s">
        <v>227</v>
      </c>
      <c r="QOU270" s="75">
        <v>3253</v>
      </c>
      <c r="QOV270" s="75" t="s">
        <v>227</v>
      </c>
      <c r="QOW270" s="75">
        <v>3253</v>
      </c>
      <c r="QOX270" s="75" t="s">
        <v>227</v>
      </c>
      <c r="QOY270" s="75">
        <v>3253</v>
      </c>
      <c r="QOZ270" s="75" t="s">
        <v>227</v>
      </c>
      <c r="QPA270" s="75">
        <v>3253</v>
      </c>
      <c r="QPB270" s="75" t="s">
        <v>227</v>
      </c>
      <c r="QPC270" s="75">
        <v>3253</v>
      </c>
      <c r="QPD270" s="75" t="s">
        <v>227</v>
      </c>
      <c r="QPE270" s="75">
        <v>3253</v>
      </c>
      <c r="QPF270" s="75" t="s">
        <v>227</v>
      </c>
      <c r="QPG270" s="75">
        <v>3253</v>
      </c>
      <c r="QPH270" s="75" t="s">
        <v>227</v>
      </c>
      <c r="QPI270" s="75">
        <v>3253</v>
      </c>
      <c r="QPJ270" s="75" t="s">
        <v>227</v>
      </c>
      <c r="QPK270" s="75">
        <v>3253</v>
      </c>
      <c r="QPL270" s="75" t="s">
        <v>227</v>
      </c>
      <c r="QPM270" s="75">
        <v>3253</v>
      </c>
      <c r="QPN270" s="75" t="s">
        <v>227</v>
      </c>
      <c r="QPO270" s="75">
        <v>3253</v>
      </c>
      <c r="QPP270" s="75" t="s">
        <v>227</v>
      </c>
      <c r="QPQ270" s="75">
        <v>3253</v>
      </c>
      <c r="QPR270" s="75" t="s">
        <v>227</v>
      </c>
      <c r="QPS270" s="75">
        <v>3253</v>
      </c>
      <c r="QPT270" s="75" t="s">
        <v>227</v>
      </c>
      <c r="QPU270" s="75">
        <v>3253</v>
      </c>
      <c r="QPV270" s="75" t="s">
        <v>227</v>
      </c>
      <c r="QPW270" s="75">
        <v>3253</v>
      </c>
      <c r="QPX270" s="75" t="s">
        <v>227</v>
      </c>
      <c r="QPY270" s="75">
        <v>3253</v>
      </c>
      <c r="QPZ270" s="75" t="s">
        <v>227</v>
      </c>
      <c r="QQA270" s="75">
        <v>3253</v>
      </c>
      <c r="QQB270" s="75" t="s">
        <v>227</v>
      </c>
      <c r="QQC270" s="75">
        <v>3253</v>
      </c>
      <c r="QQD270" s="75" t="s">
        <v>227</v>
      </c>
      <c r="QQE270" s="75">
        <v>3253</v>
      </c>
      <c r="QQF270" s="75" t="s">
        <v>227</v>
      </c>
      <c r="QQG270" s="75">
        <v>3253</v>
      </c>
      <c r="QQH270" s="75" t="s">
        <v>227</v>
      </c>
      <c r="QQI270" s="75">
        <v>3253</v>
      </c>
      <c r="QQJ270" s="75" t="s">
        <v>227</v>
      </c>
      <c r="QQK270" s="75">
        <v>3253</v>
      </c>
      <c r="QQL270" s="75" t="s">
        <v>227</v>
      </c>
      <c r="QQM270" s="75">
        <v>3253</v>
      </c>
      <c r="QQN270" s="75" t="s">
        <v>227</v>
      </c>
      <c r="QQO270" s="75">
        <v>3253</v>
      </c>
      <c r="QQP270" s="75" t="s">
        <v>227</v>
      </c>
      <c r="QQQ270" s="75">
        <v>3253</v>
      </c>
      <c r="QQR270" s="75" t="s">
        <v>227</v>
      </c>
      <c r="QQS270" s="75">
        <v>3253</v>
      </c>
      <c r="QQT270" s="75" t="s">
        <v>227</v>
      </c>
      <c r="QQU270" s="75">
        <v>3253</v>
      </c>
      <c r="QQV270" s="75" t="s">
        <v>227</v>
      </c>
      <c r="QQW270" s="75">
        <v>3253</v>
      </c>
      <c r="QQX270" s="75" t="s">
        <v>227</v>
      </c>
      <c r="QQY270" s="75">
        <v>3253</v>
      </c>
      <c r="QQZ270" s="75" t="s">
        <v>227</v>
      </c>
      <c r="QRA270" s="75">
        <v>3253</v>
      </c>
      <c r="QRB270" s="75" t="s">
        <v>227</v>
      </c>
      <c r="QRC270" s="75">
        <v>3253</v>
      </c>
      <c r="QRD270" s="75" t="s">
        <v>227</v>
      </c>
      <c r="QRE270" s="75">
        <v>3253</v>
      </c>
      <c r="QRF270" s="75" t="s">
        <v>227</v>
      </c>
      <c r="QRG270" s="75">
        <v>3253</v>
      </c>
      <c r="QRH270" s="75" t="s">
        <v>227</v>
      </c>
      <c r="QRI270" s="75">
        <v>3253</v>
      </c>
      <c r="QRJ270" s="75" t="s">
        <v>227</v>
      </c>
      <c r="QRK270" s="75">
        <v>3253</v>
      </c>
      <c r="QRL270" s="75" t="s">
        <v>227</v>
      </c>
      <c r="QRM270" s="75">
        <v>3253</v>
      </c>
      <c r="QRN270" s="75" t="s">
        <v>227</v>
      </c>
      <c r="QRO270" s="75">
        <v>3253</v>
      </c>
      <c r="QRP270" s="75" t="s">
        <v>227</v>
      </c>
      <c r="QRQ270" s="75">
        <v>3253</v>
      </c>
      <c r="QRR270" s="75" t="s">
        <v>227</v>
      </c>
      <c r="QRS270" s="75">
        <v>3253</v>
      </c>
      <c r="QRT270" s="75" t="s">
        <v>227</v>
      </c>
      <c r="QRU270" s="75">
        <v>3253</v>
      </c>
      <c r="QRV270" s="75" t="s">
        <v>227</v>
      </c>
      <c r="QRW270" s="75">
        <v>3253</v>
      </c>
      <c r="QRX270" s="75" t="s">
        <v>227</v>
      </c>
      <c r="QRY270" s="75">
        <v>3253</v>
      </c>
      <c r="QRZ270" s="75" t="s">
        <v>227</v>
      </c>
      <c r="QSA270" s="75">
        <v>3253</v>
      </c>
      <c r="QSB270" s="75" t="s">
        <v>227</v>
      </c>
      <c r="QSC270" s="75">
        <v>3253</v>
      </c>
      <c r="QSD270" s="75" t="s">
        <v>227</v>
      </c>
      <c r="QSE270" s="75">
        <v>3253</v>
      </c>
      <c r="QSF270" s="75" t="s">
        <v>227</v>
      </c>
      <c r="QSG270" s="75">
        <v>3253</v>
      </c>
      <c r="QSH270" s="75" t="s">
        <v>227</v>
      </c>
      <c r="QSI270" s="75">
        <v>3253</v>
      </c>
      <c r="QSJ270" s="75" t="s">
        <v>227</v>
      </c>
      <c r="QSK270" s="75">
        <v>3253</v>
      </c>
      <c r="QSL270" s="75" t="s">
        <v>227</v>
      </c>
      <c r="QSM270" s="75">
        <v>3253</v>
      </c>
      <c r="QSN270" s="75" t="s">
        <v>227</v>
      </c>
      <c r="QSO270" s="75">
        <v>3253</v>
      </c>
      <c r="QSP270" s="75" t="s">
        <v>227</v>
      </c>
      <c r="QSQ270" s="75">
        <v>3253</v>
      </c>
      <c r="QSR270" s="75" t="s">
        <v>227</v>
      </c>
      <c r="QSS270" s="75">
        <v>3253</v>
      </c>
      <c r="QST270" s="75" t="s">
        <v>227</v>
      </c>
      <c r="QSU270" s="75">
        <v>3253</v>
      </c>
      <c r="QSV270" s="75" t="s">
        <v>227</v>
      </c>
      <c r="QSW270" s="75">
        <v>3253</v>
      </c>
      <c r="QSX270" s="75" t="s">
        <v>227</v>
      </c>
      <c r="QSY270" s="75">
        <v>3253</v>
      </c>
      <c r="QSZ270" s="75" t="s">
        <v>227</v>
      </c>
      <c r="QTA270" s="75">
        <v>3253</v>
      </c>
      <c r="QTB270" s="75" t="s">
        <v>227</v>
      </c>
      <c r="QTC270" s="75">
        <v>3253</v>
      </c>
      <c r="QTD270" s="75" t="s">
        <v>227</v>
      </c>
      <c r="QTE270" s="75">
        <v>3253</v>
      </c>
      <c r="QTF270" s="75" t="s">
        <v>227</v>
      </c>
      <c r="QTG270" s="75">
        <v>3253</v>
      </c>
      <c r="QTH270" s="75" t="s">
        <v>227</v>
      </c>
      <c r="QTI270" s="75">
        <v>3253</v>
      </c>
      <c r="QTJ270" s="75" t="s">
        <v>227</v>
      </c>
      <c r="QTK270" s="75">
        <v>3253</v>
      </c>
      <c r="QTL270" s="75" t="s">
        <v>227</v>
      </c>
      <c r="QTM270" s="75">
        <v>3253</v>
      </c>
      <c r="QTN270" s="75" t="s">
        <v>227</v>
      </c>
      <c r="QTO270" s="75">
        <v>3253</v>
      </c>
      <c r="QTP270" s="75" t="s">
        <v>227</v>
      </c>
      <c r="QTQ270" s="75">
        <v>3253</v>
      </c>
      <c r="QTR270" s="75" t="s">
        <v>227</v>
      </c>
      <c r="QTS270" s="75">
        <v>3253</v>
      </c>
      <c r="QTT270" s="75" t="s">
        <v>227</v>
      </c>
      <c r="QTU270" s="75">
        <v>3253</v>
      </c>
      <c r="QTV270" s="75" t="s">
        <v>227</v>
      </c>
      <c r="QTW270" s="75">
        <v>3253</v>
      </c>
      <c r="QTX270" s="75" t="s">
        <v>227</v>
      </c>
      <c r="QTY270" s="75">
        <v>3253</v>
      </c>
      <c r="QTZ270" s="75" t="s">
        <v>227</v>
      </c>
      <c r="QUA270" s="75">
        <v>3253</v>
      </c>
      <c r="QUB270" s="75" t="s">
        <v>227</v>
      </c>
      <c r="QUC270" s="75">
        <v>3253</v>
      </c>
      <c r="QUD270" s="75" t="s">
        <v>227</v>
      </c>
      <c r="QUE270" s="75">
        <v>3253</v>
      </c>
      <c r="QUF270" s="75" t="s">
        <v>227</v>
      </c>
      <c r="QUG270" s="75">
        <v>3253</v>
      </c>
      <c r="QUH270" s="75" t="s">
        <v>227</v>
      </c>
      <c r="QUI270" s="75">
        <v>3253</v>
      </c>
      <c r="QUJ270" s="75" t="s">
        <v>227</v>
      </c>
      <c r="QUK270" s="75">
        <v>3253</v>
      </c>
      <c r="QUL270" s="75" t="s">
        <v>227</v>
      </c>
      <c r="QUM270" s="75">
        <v>3253</v>
      </c>
      <c r="QUN270" s="75" t="s">
        <v>227</v>
      </c>
      <c r="QUO270" s="75">
        <v>3253</v>
      </c>
      <c r="QUP270" s="75" t="s">
        <v>227</v>
      </c>
      <c r="QUQ270" s="75">
        <v>3253</v>
      </c>
      <c r="QUR270" s="75" t="s">
        <v>227</v>
      </c>
      <c r="QUS270" s="75">
        <v>3253</v>
      </c>
      <c r="QUT270" s="75" t="s">
        <v>227</v>
      </c>
      <c r="QUU270" s="75">
        <v>3253</v>
      </c>
      <c r="QUV270" s="75" t="s">
        <v>227</v>
      </c>
      <c r="QUW270" s="75">
        <v>3253</v>
      </c>
      <c r="QUX270" s="75" t="s">
        <v>227</v>
      </c>
      <c r="QUY270" s="75">
        <v>3253</v>
      </c>
      <c r="QUZ270" s="75" t="s">
        <v>227</v>
      </c>
      <c r="QVA270" s="75">
        <v>3253</v>
      </c>
      <c r="QVB270" s="75" t="s">
        <v>227</v>
      </c>
      <c r="QVC270" s="75">
        <v>3253</v>
      </c>
      <c r="QVD270" s="75" t="s">
        <v>227</v>
      </c>
      <c r="QVE270" s="75">
        <v>3253</v>
      </c>
      <c r="QVF270" s="75" t="s">
        <v>227</v>
      </c>
      <c r="QVG270" s="75">
        <v>3253</v>
      </c>
      <c r="QVH270" s="75" t="s">
        <v>227</v>
      </c>
      <c r="QVI270" s="75">
        <v>3253</v>
      </c>
      <c r="QVJ270" s="75" t="s">
        <v>227</v>
      </c>
      <c r="QVK270" s="75">
        <v>3253</v>
      </c>
      <c r="QVL270" s="75" t="s">
        <v>227</v>
      </c>
      <c r="QVM270" s="75">
        <v>3253</v>
      </c>
      <c r="QVN270" s="75" t="s">
        <v>227</v>
      </c>
      <c r="QVO270" s="75">
        <v>3253</v>
      </c>
      <c r="QVP270" s="75" t="s">
        <v>227</v>
      </c>
      <c r="QVQ270" s="75">
        <v>3253</v>
      </c>
      <c r="QVR270" s="75" t="s">
        <v>227</v>
      </c>
      <c r="QVS270" s="75">
        <v>3253</v>
      </c>
      <c r="QVT270" s="75" t="s">
        <v>227</v>
      </c>
      <c r="QVU270" s="75">
        <v>3253</v>
      </c>
      <c r="QVV270" s="75" t="s">
        <v>227</v>
      </c>
      <c r="QVW270" s="75">
        <v>3253</v>
      </c>
      <c r="QVX270" s="75" t="s">
        <v>227</v>
      </c>
      <c r="QVY270" s="75">
        <v>3253</v>
      </c>
      <c r="QVZ270" s="75" t="s">
        <v>227</v>
      </c>
      <c r="QWA270" s="75">
        <v>3253</v>
      </c>
      <c r="QWB270" s="75" t="s">
        <v>227</v>
      </c>
      <c r="QWC270" s="75">
        <v>3253</v>
      </c>
      <c r="QWD270" s="75" t="s">
        <v>227</v>
      </c>
      <c r="QWE270" s="75">
        <v>3253</v>
      </c>
      <c r="QWF270" s="75" t="s">
        <v>227</v>
      </c>
      <c r="QWG270" s="75">
        <v>3253</v>
      </c>
      <c r="QWH270" s="75" t="s">
        <v>227</v>
      </c>
      <c r="QWI270" s="75">
        <v>3253</v>
      </c>
      <c r="QWJ270" s="75" t="s">
        <v>227</v>
      </c>
      <c r="QWK270" s="75">
        <v>3253</v>
      </c>
      <c r="QWL270" s="75" t="s">
        <v>227</v>
      </c>
      <c r="QWM270" s="75">
        <v>3253</v>
      </c>
      <c r="QWN270" s="75" t="s">
        <v>227</v>
      </c>
      <c r="QWO270" s="75">
        <v>3253</v>
      </c>
      <c r="QWP270" s="75" t="s">
        <v>227</v>
      </c>
      <c r="QWQ270" s="75">
        <v>3253</v>
      </c>
      <c r="QWR270" s="75" t="s">
        <v>227</v>
      </c>
      <c r="QWS270" s="75">
        <v>3253</v>
      </c>
      <c r="QWT270" s="75" t="s">
        <v>227</v>
      </c>
      <c r="QWU270" s="75">
        <v>3253</v>
      </c>
      <c r="QWV270" s="75" t="s">
        <v>227</v>
      </c>
      <c r="QWW270" s="75">
        <v>3253</v>
      </c>
      <c r="QWX270" s="75" t="s">
        <v>227</v>
      </c>
      <c r="QWY270" s="75">
        <v>3253</v>
      </c>
      <c r="QWZ270" s="75" t="s">
        <v>227</v>
      </c>
      <c r="QXA270" s="75">
        <v>3253</v>
      </c>
      <c r="QXB270" s="75" t="s">
        <v>227</v>
      </c>
      <c r="QXC270" s="75">
        <v>3253</v>
      </c>
      <c r="QXD270" s="75" t="s">
        <v>227</v>
      </c>
      <c r="QXE270" s="75">
        <v>3253</v>
      </c>
      <c r="QXF270" s="75" t="s">
        <v>227</v>
      </c>
      <c r="QXG270" s="75">
        <v>3253</v>
      </c>
      <c r="QXH270" s="75" t="s">
        <v>227</v>
      </c>
      <c r="QXI270" s="75">
        <v>3253</v>
      </c>
      <c r="QXJ270" s="75" t="s">
        <v>227</v>
      </c>
      <c r="QXK270" s="75">
        <v>3253</v>
      </c>
      <c r="QXL270" s="75" t="s">
        <v>227</v>
      </c>
      <c r="QXM270" s="75">
        <v>3253</v>
      </c>
      <c r="QXN270" s="75" t="s">
        <v>227</v>
      </c>
      <c r="QXO270" s="75">
        <v>3253</v>
      </c>
      <c r="QXP270" s="75" t="s">
        <v>227</v>
      </c>
      <c r="QXQ270" s="75">
        <v>3253</v>
      </c>
      <c r="QXR270" s="75" t="s">
        <v>227</v>
      </c>
      <c r="QXS270" s="75">
        <v>3253</v>
      </c>
      <c r="QXT270" s="75" t="s">
        <v>227</v>
      </c>
      <c r="QXU270" s="75">
        <v>3253</v>
      </c>
      <c r="QXV270" s="75" t="s">
        <v>227</v>
      </c>
      <c r="QXW270" s="75">
        <v>3253</v>
      </c>
      <c r="QXX270" s="75" t="s">
        <v>227</v>
      </c>
      <c r="QXY270" s="75">
        <v>3253</v>
      </c>
      <c r="QXZ270" s="75" t="s">
        <v>227</v>
      </c>
      <c r="QYA270" s="75">
        <v>3253</v>
      </c>
      <c r="QYB270" s="75" t="s">
        <v>227</v>
      </c>
      <c r="QYC270" s="75">
        <v>3253</v>
      </c>
      <c r="QYD270" s="75" t="s">
        <v>227</v>
      </c>
      <c r="QYE270" s="75">
        <v>3253</v>
      </c>
      <c r="QYF270" s="75" t="s">
        <v>227</v>
      </c>
      <c r="QYG270" s="75">
        <v>3253</v>
      </c>
      <c r="QYH270" s="75" t="s">
        <v>227</v>
      </c>
      <c r="QYI270" s="75">
        <v>3253</v>
      </c>
      <c r="QYJ270" s="75" t="s">
        <v>227</v>
      </c>
      <c r="QYK270" s="75">
        <v>3253</v>
      </c>
      <c r="QYL270" s="75" t="s">
        <v>227</v>
      </c>
      <c r="QYM270" s="75">
        <v>3253</v>
      </c>
      <c r="QYN270" s="75" t="s">
        <v>227</v>
      </c>
      <c r="QYO270" s="75">
        <v>3253</v>
      </c>
      <c r="QYP270" s="75" t="s">
        <v>227</v>
      </c>
      <c r="QYQ270" s="75">
        <v>3253</v>
      </c>
      <c r="QYR270" s="75" t="s">
        <v>227</v>
      </c>
      <c r="QYS270" s="75">
        <v>3253</v>
      </c>
      <c r="QYT270" s="75" t="s">
        <v>227</v>
      </c>
      <c r="QYU270" s="75">
        <v>3253</v>
      </c>
      <c r="QYV270" s="75" t="s">
        <v>227</v>
      </c>
      <c r="QYW270" s="75">
        <v>3253</v>
      </c>
      <c r="QYX270" s="75" t="s">
        <v>227</v>
      </c>
      <c r="QYY270" s="75">
        <v>3253</v>
      </c>
      <c r="QYZ270" s="75" t="s">
        <v>227</v>
      </c>
      <c r="QZA270" s="75">
        <v>3253</v>
      </c>
      <c r="QZB270" s="75" t="s">
        <v>227</v>
      </c>
      <c r="QZC270" s="75">
        <v>3253</v>
      </c>
      <c r="QZD270" s="75" t="s">
        <v>227</v>
      </c>
      <c r="QZE270" s="75">
        <v>3253</v>
      </c>
      <c r="QZF270" s="75" t="s">
        <v>227</v>
      </c>
      <c r="QZG270" s="75">
        <v>3253</v>
      </c>
      <c r="QZH270" s="75" t="s">
        <v>227</v>
      </c>
      <c r="QZI270" s="75">
        <v>3253</v>
      </c>
      <c r="QZJ270" s="75" t="s">
        <v>227</v>
      </c>
      <c r="QZK270" s="75">
        <v>3253</v>
      </c>
      <c r="QZL270" s="75" t="s">
        <v>227</v>
      </c>
      <c r="QZM270" s="75">
        <v>3253</v>
      </c>
      <c r="QZN270" s="75" t="s">
        <v>227</v>
      </c>
      <c r="QZO270" s="75">
        <v>3253</v>
      </c>
      <c r="QZP270" s="75" t="s">
        <v>227</v>
      </c>
      <c r="QZQ270" s="75">
        <v>3253</v>
      </c>
      <c r="QZR270" s="75" t="s">
        <v>227</v>
      </c>
      <c r="QZS270" s="75">
        <v>3253</v>
      </c>
      <c r="QZT270" s="75" t="s">
        <v>227</v>
      </c>
      <c r="QZU270" s="75">
        <v>3253</v>
      </c>
      <c r="QZV270" s="75" t="s">
        <v>227</v>
      </c>
      <c r="QZW270" s="75">
        <v>3253</v>
      </c>
      <c r="QZX270" s="75" t="s">
        <v>227</v>
      </c>
      <c r="QZY270" s="75">
        <v>3253</v>
      </c>
      <c r="QZZ270" s="75" t="s">
        <v>227</v>
      </c>
      <c r="RAA270" s="75">
        <v>3253</v>
      </c>
      <c r="RAB270" s="75" t="s">
        <v>227</v>
      </c>
      <c r="RAC270" s="75">
        <v>3253</v>
      </c>
      <c r="RAD270" s="75" t="s">
        <v>227</v>
      </c>
      <c r="RAE270" s="75">
        <v>3253</v>
      </c>
      <c r="RAF270" s="75" t="s">
        <v>227</v>
      </c>
      <c r="RAG270" s="75">
        <v>3253</v>
      </c>
      <c r="RAH270" s="75" t="s">
        <v>227</v>
      </c>
      <c r="RAI270" s="75">
        <v>3253</v>
      </c>
      <c r="RAJ270" s="75" t="s">
        <v>227</v>
      </c>
      <c r="RAK270" s="75">
        <v>3253</v>
      </c>
      <c r="RAL270" s="75" t="s">
        <v>227</v>
      </c>
      <c r="RAM270" s="75">
        <v>3253</v>
      </c>
      <c r="RAN270" s="75" t="s">
        <v>227</v>
      </c>
      <c r="RAO270" s="75">
        <v>3253</v>
      </c>
      <c r="RAP270" s="75" t="s">
        <v>227</v>
      </c>
      <c r="RAQ270" s="75">
        <v>3253</v>
      </c>
      <c r="RAR270" s="75" t="s">
        <v>227</v>
      </c>
      <c r="RAS270" s="75">
        <v>3253</v>
      </c>
      <c r="RAT270" s="75" t="s">
        <v>227</v>
      </c>
      <c r="RAU270" s="75">
        <v>3253</v>
      </c>
      <c r="RAV270" s="75" t="s">
        <v>227</v>
      </c>
      <c r="RAW270" s="75">
        <v>3253</v>
      </c>
      <c r="RAX270" s="75" t="s">
        <v>227</v>
      </c>
      <c r="RAY270" s="75">
        <v>3253</v>
      </c>
      <c r="RAZ270" s="75" t="s">
        <v>227</v>
      </c>
      <c r="RBA270" s="75">
        <v>3253</v>
      </c>
      <c r="RBB270" s="75" t="s">
        <v>227</v>
      </c>
      <c r="RBC270" s="75">
        <v>3253</v>
      </c>
      <c r="RBD270" s="75" t="s">
        <v>227</v>
      </c>
      <c r="RBE270" s="75">
        <v>3253</v>
      </c>
      <c r="RBF270" s="75" t="s">
        <v>227</v>
      </c>
      <c r="RBG270" s="75">
        <v>3253</v>
      </c>
      <c r="RBH270" s="75" t="s">
        <v>227</v>
      </c>
      <c r="RBI270" s="75">
        <v>3253</v>
      </c>
      <c r="RBJ270" s="75" t="s">
        <v>227</v>
      </c>
      <c r="RBK270" s="75">
        <v>3253</v>
      </c>
      <c r="RBL270" s="75" t="s">
        <v>227</v>
      </c>
      <c r="RBM270" s="75">
        <v>3253</v>
      </c>
      <c r="RBN270" s="75" t="s">
        <v>227</v>
      </c>
      <c r="RBO270" s="75">
        <v>3253</v>
      </c>
      <c r="RBP270" s="75" t="s">
        <v>227</v>
      </c>
      <c r="RBQ270" s="75">
        <v>3253</v>
      </c>
      <c r="RBR270" s="75" t="s">
        <v>227</v>
      </c>
      <c r="RBS270" s="75">
        <v>3253</v>
      </c>
      <c r="RBT270" s="75" t="s">
        <v>227</v>
      </c>
      <c r="RBU270" s="75">
        <v>3253</v>
      </c>
      <c r="RBV270" s="75" t="s">
        <v>227</v>
      </c>
      <c r="RBW270" s="75">
        <v>3253</v>
      </c>
      <c r="RBX270" s="75" t="s">
        <v>227</v>
      </c>
      <c r="RBY270" s="75">
        <v>3253</v>
      </c>
      <c r="RBZ270" s="75" t="s">
        <v>227</v>
      </c>
      <c r="RCA270" s="75">
        <v>3253</v>
      </c>
      <c r="RCB270" s="75" t="s">
        <v>227</v>
      </c>
      <c r="RCC270" s="75">
        <v>3253</v>
      </c>
      <c r="RCD270" s="75" t="s">
        <v>227</v>
      </c>
      <c r="RCE270" s="75">
        <v>3253</v>
      </c>
      <c r="RCF270" s="75" t="s">
        <v>227</v>
      </c>
      <c r="RCG270" s="75">
        <v>3253</v>
      </c>
      <c r="RCH270" s="75" t="s">
        <v>227</v>
      </c>
      <c r="RCI270" s="75">
        <v>3253</v>
      </c>
      <c r="RCJ270" s="75" t="s">
        <v>227</v>
      </c>
      <c r="RCK270" s="75">
        <v>3253</v>
      </c>
      <c r="RCL270" s="75" t="s">
        <v>227</v>
      </c>
      <c r="RCM270" s="75">
        <v>3253</v>
      </c>
      <c r="RCN270" s="75" t="s">
        <v>227</v>
      </c>
      <c r="RCO270" s="75">
        <v>3253</v>
      </c>
      <c r="RCP270" s="75" t="s">
        <v>227</v>
      </c>
      <c r="RCQ270" s="75">
        <v>3253</v>
      </c>
      <c r="RCR270" s="75" t="s">
        <v>227</v>
      </c>
      <c r="RCS270" s="75">
        <v>3253</v>
      </c>
      <c r="RCT270" s="75" t="s">
        <v>227</v>
      </c>
      <c r="RCU270" s="75">
        <v>3253</v>
      </c>
      <c r="RCV270" s="75" t="s">
        <v>227</v>
      </c>
      <c r="RCW270" s="75">
        <v>3253</v>
      </c>
      <c r="RCX270" s="75" t="s">
        <v>227</v>
      </c>
      <c r="RCY270" s="75">
        <v>3253</v>
      </c>
      <c r="RCZ270" s="75" t="s">
        <v>227</v>
      </c>
      <c r="RDA270" s="75">
        <v>3253</v>
      </c>
      <c r="RDB270" s="75" t="s">
        <v>227</v>
      </c>
      <c r="RDC270" s="75">
        <v>3253</v>
      </c>
      <c r="RDD270" s="75" t="s">
        <v>227</v>
      </c>
      <c r="RDE270" s="75">
        <v>3253</v>
      </c>
      <c r="RDF270" s="75" t="s">
        <v>227</v>
      </c>
      <c r="RDG270" s="75">
        <v>3253</v>
      </c>
      <c r="RDH270" s="75" t="s">
        <v>227</v>
      </c>
      <c r="RDI270" s="75">
        <v>3253</v>
      </c>
      <c r="RDJ270" s="75" t="s">
        <v>227</v>
      </c>
      <c r="RDK270" s="75">
        <v>3253</v>
      </c>
      <c r="RDL270" s="75" t="s">
        <v>227</v>
      </c>
      <c r="RDM270" s="75">
        <v>3253</v>
      </c>
      <c r="RDN270" s="75" t="s">
        <v>227</v>
      </c>
      <c r="RDO270" s="75">
        <v>3253</v>
      </c>
      <c r="RDP270" s="75" t="s">
        <v>227</v>
      </c>
      <c r="RDQ270" s="75">
        <v>3253</v>
      </c>
      <c r="RDR270" s="75" t="s">
        <v>227</v>
      </c>
      <c r="RDS270" s="75">
        <v>3253</v>
      </c>
      <c r="RDT270" s="75" t="s">
        <v>227</v>
      </c>
      <c r="RDU270" s="75">
        <v>3253</v>
      </c>
      <c r="RDV270" s="75" t="s">
        <v>227</v>
      </c>
      <c r="RDW270" s="75">
        <v>3253</v>
      </c>
      <c r="RDX270" s="75" t="s">
        <v>227</v>
      </c>
      <c r="RDY270" s="75">
        <v>3253</v>
      </c>
      <c r="RDZ270" s="75" t="s">
        <v>227</v>
      </c>
      <c r="REA270" s="75">
        <v>3253</v>
      </c>
      <c r="REB270" s="75" t="s">
        <v>227</v>
      </c>
      <c r="REC270" s="75">
        <v>3253</v>
      </c>
      <c r="RED270" s="75" t="s">
        <v>227</v>
      </c>
      <c r="REE270" s="75">
        <v>3253</v>
      </c>
      <c r="REF270" s="75" t="s">
        <v>227</v>
      </c>
      <c r="REG270" s="75">
        <v>3253</v>
      </c>
      <c r="REH270" s="75" t="s">
        <v>227</v>
      </c>
      <c r="REI270" s="75">
        <v>3253</v>
      </c>
      <c r="REJ270" s="75" t="s">
        <v>227</v>
      </c>
      <c r="REK270" s="75">
        <v>3253</v>
      </c>
      <c r="REL270" s="75" t="s">
        <v>227</v>
      </c>
      <c r="REM270" s="75">
        <v>3253</v>
      </c>
      <c r="REN270" s="75" t="s">
        <v>227</v>
      </c>
      <c r="REO270" s="75">
        <v>3253</v>
      </c>
      <c r="REP270" s="75" t="s">
        <v>227</v>
      </c>
      <c r="REQ270" s="75">
        <v>3253</v>
      </c>
      <c r="RER270" s="75" t="s">
        <v>227</v>
      </c>
      <c r="RES270" s="75">
        <v>3253</v>
      </c>
      <c r="RET270" s="75" t="s">
        <v>227</v>
      </c>
      <c r="REU270" s="75">
        <v>3253</v>
      </c>
      <c r="REV270" s="75" t="s">
        <v>227</v>
      </c>
      <c r="REW270" s="75">
        <v>3253</v>
      </c>
      <c r="REX270" s="75" t="s">
        <v>227</v>
      </c>
      <c r="REY270" s="75">
        <v>3253</v>
      </c>
      <c r="REZ270" s="75" t="s">
        <v>227</v>
      </c>
      <c r="RFA270" s="75">
        <v>3253</v>
      </c>
      <c r="RFB270" s="75" t="s">
        <v>227</v>
      </c>
      <c r="RFC270" s="75">
        <v>3253</v>
      </c>
      <c r="RFD270" s="75" t="s">
        <v>227</v>
      </c>
      <c r="RFE270" s="75">
        <v>3253</v>
      </c>
      <c r="RFF270" s="75" t="s">
        <v>227</v>
      </c>
      <c r="RFG270" s="75">
        <v>3253</v>
      </c>
      <c r="RFH270" s="75" t="s">
        <v>227</v>
      </c>
      <c r="RFI270" s="75">
        <v>3253</v>
      </c>
      <c r="RFJ270" s="75" t="s">
        <v>227</v>
      </c>
      <c r="RFK270" s="75">
        <v>3253</v>
      </c>
      <c r="RFL270" s="75" t="s">
        <v>227</v>
      </c>
      <c r="RFM270" s="75">
        <v>3253</v>
      </c>
      <c r="RFN270" s="75" t="s">
        <v>227</v>
      </c>
      <c r="RFO270" s="75">
        <v>3253</v>
      </c>
      <c r="RFP270" s="75" t="s">
        <v>227</v>
      </c>
      <c r="RFQ270" s="75">
        <v>3253</v>
      </c>
      <c r="RFR270" s="75" t="s">
        <v>227</v>
      </c>
      <c r="RFS270" s="75">
        <v>3253</v>
      </c>
      <c r="RFT270" s="75" t="s">
        <v>227</v>
      </c>
      <c r="RFU270" s="75">
        <v>3253</v>
      </c>
      <c r="RFV270" s="75" t="s">
        <v>227</v>
      </c>
      <c r="RFW270" s="75">
        <v>3253</v>
      </c>
      <c r="RFX270" s="75" t="s">
        <v>227</v>
      </c>
      <c r="RFY270" s="75">
        <v>3253</v>
      </c>
      <c r="RFZ270" s="75" t="s">
        <v>227</v>
      </c>
      <c r="RGA270" s="75">
        <v>3253</v>
      </c>
      <c r="RGB270" s="75" t="s">
        <v>227</v>
      </c>
      <c r="RGC270" s="75">
        <v>3253</v>
      </c>
      <c r="RGD270" s="75" t="s">
        <v>227</v>
      </c>
      <c r="RGE270" s="75">
        <v>3253</v>
      </c>
      <c r="RGF270" s="75" t="s">
        <v>227</v>
      </c>
      <c r="RGG270" s="75">
        <v>3253</v>
      </c>
      <c r="RGH270" s="75" t="s">
        <v>227</v>
      </c>
      <c r="RGI270" s="75">
        <v>3253</v>
      </c>
      <c r="RGJ270" s="75" t="s">
        <v>227</v>
      </c>
      <c r="RGK270" s="75">
        <v>3253</v>
      </c>
      <c r="RGL270" s="75" t="s">
        <v>227</v>
      </c>
      <c r="RGM270" s="75">
        <v>3253</v>
      </c>
      <c r="RGN270" s="75" t="s">
        <v>227</v>
      </c>
      <c r="RGO270" s="75">
        <v>3253</v>
      </c>
      <c r="RGP270" s="75" t="s">
        <v>227</v>
      </c>
      <c r="RGQ270" s="75">
        <v>3253</v>
      </c>
      <c r="RGR270" s="75" t="s">
        <v>227</v>
      </c>
      <c r="RGS270" s="75">
        <v>3253</v>
      </c>
      <c r="RGT270" s="75" t="s">
        <v>227</v>
      </c>
      <c r="RGU270" s="75">
        <v>3253</v>
      </c>
      <c r="RGV270" s="75" t="s">
        <v>227</v>
      </c>
      <c r="RGW270" s="75">
        <v>3253</v>
      </c>
      <c r="RGX270" s="75" t="s">
        <v>227</v>
      </c>
      <c r="RGY270" s="75">
        <v>3253</v>
      </c>
      <c r="RGZ270" s="75" t="s">
        <v>227</v>
      </c>
      <c r="RHA270" s="75">
        <v>3253</v>
      </c>
      <c r="RHB270" s="75" t="s">
        <v>227</v>
      </c>
      <c r="RHC270" s="75">
        <v>3253</v>
      </c>
      <c r="RHD270" s="75" t="s">
        <v>227</v>
      </c>
      <c r="RHE270" s="75">
        <v>3253</v>
      </c>
      <c r="RHF270" s="75" t="s">
        <v>227</v>
      </c>
      <c r="RHG270" s="75">
        <v>3253</v>
      </c>
      <c r="RHH270" s="75" t="s">
        <v>227</v>
      </c>
      <c r="RHI270" s="75">
        <v>3253</v>
      </c>
      <c r="RHJ270" s="75" t="s">
        <v>227</v>
      </c>
      <c r="RHK270" s="75">
        <v>3253</v>
      </c>
      <c r="RHL270" s="75" t="s">
        <v>227</v>
      </c>
      <c r="RHM270" s="75">
        <v>3253</v>
      </c>
      <c r="RHN270" s="75" t="s">
        <v>227</v>
      </c>
      <c r="RHO270" s="75">
        <v>3253</v>
      </c>
      <c r="RHP270" s="75" t="s">
        <v>227</v>
      </c>
      <c r="RHQ270" s="75">
        <v>3253</v>
      </c>
      <c r="RHR270" s="75" t="s">
        <v>227</v>
      </c>
      <c r="RHS270" s="75">
        <v>3253</v>
      </c>
      <c r="RHT270" s="75" t="s">
        <v>227</v>
      </c>
      <c r="RHU270" s="75">
        <v>3253</v>
      </c>
      <c r="RHV270" s="75" t="s">
        <v>227</v>
      </c>
      <c r="RHW270" s="75">
        <v>3253</v>
      </c>
      <c r="RHX270" s="75" t="s">
        <v>227</v>
      </c>
      <c r="RHY270" s="75">
        <v>3253</v>
      </c>
      <c r="RHZ270" s="75" t="s">
        <v>227</v>
      </c>
      <c r="RIA270" s="75">
        <v>3253</v>
      </c>
      <c r="RIB270" s="75" t="s">
        <v>227</v>
      </c>
      <c r="RIC270" s="75">
        <v>3253</v>
      </c>
      <c r="RID270" s="75" t="s">
        <v>227</v>
      </c>
      <c r="RIE270" s="75">
        <v>3253</v>
      </c>
      <c r="RIF270" s="75" t="s">
        <v>227</v>
      </c>
      <c r="RIG270" s="75">
        <v>3253</v>
      </c>
      <c r="RIH270" s="75" t="s">
        <v>227</v>
      </c>
      <c r="RII270" s="75">
        <v>3253</v>
      </c>
      <c r="RIJ270" s="75" t="s">
        <v>227</v>
      </c>
      <c r="RIK270" s="75">
        <v>3253</v>
      </c>
      <c r="RIL270" s="75" t="s">
        <v>227</v>
      </c>
      <c r="RIM270" s="75">
        <v>3253</v>
      </c>
      <c r="RIN270" s="75" t="s">
        <v>227</v>
      </c>
      <c r="RIO270" s="75">
        <v>3253</v>
      </c>
      <c r="RIP270" s="75" t="s">
        <v>227</v>
      </c>
      <c r="RIQ270" s="75">
        <v>3253</v>
      </c>
      <c r="RIR270" s="75" t="s">
        <v>227</v>
      </c>
      <c r="RIS270" s="75">
        <v>3253</v>
      </c>
      <c r="RIT270" s="75" t="s">
        <v>227</v>
      </c>
      <c r="RIU270" s="75">
        <v>3253</v>
      </c>
      <c r="RIV270" s="75" t="s">
        <v>227</v>
      </c>
      <c r="RIW270" s="75">
        <v>3253</v>
      </c>
      <c r="RIX270" s="75" t="s">
        <v>227</v>
      </c>
      <c r="RIY270" s="75">
        <v>3253</v>
      </c>
      <c r="RIZ270" s="75" t="s">
        <v>227</v>
      </c>
      <c r="RJA270" s="75">
        <v>3253</v>
      </c>
      <c r="RJB270" s="75" t="s">
        <v>227</v>
      </c>
      <c r="RJC270" s="75">
        <v>3253</v>
      </c>
      <c r="RJD270" s="75" t="s">
        <v>227</v>
      </c>
      <c r="RJE270" s="75">
        <v>3253</v>
      </c>
      <c r="RJF270" s="75" t="s">
        <v>227</v>
      </c>
      <c r="RJG270" s="75">
        <v>3253</v>
      </c>
      <c r="RJH270" s="75" t="s">
        <v>227</v>
      </c>
      <c r="RJI270" s="75">
        <v>3253</v>
      </c>
      <c r="RJJ270" s="75" t="s">
        <v>227</v>
      </c>
      <c r="RJK270" s="75">
        <v>3253</v>
      </c>
      <c r="RJL270" s="75" t="s">
        <v>227</v>
      </c>
      <c r="RJM270" s="75">
        <v>3253</v>
      </c>
      <c r="RJN270" s="75" t="s">
        <v>227</v>
      </c>
      <c r="RJO270" s="75">
        <v>3253</v>
      </c>
      <c r="RJP270" s="75" t="s">
        <v>227</v>
      </c>
      <c r="RJQ270" s="75">
        <v>3253</v>
      </c>
      <c r="RJR270" s="75" t="s">
        <v>227</v>
      </c>
      <c r="RJS270" s="75">
        <v>3253</v>
      </c>
      <c r="RJT270" s="75" t="s">
        <v>227</v>
      </c>
      <c r="RJU270" s="75">
        <v>3253</v>
      </c>
      <c r="RJV270" s="75" t="s">
        <v>227</v>
      </c>
      <c r="RJW270" s="75">
        <v>3253</v>
      </c>
      <c r="RJX270" s="75" t="s">
        <v>227</v>
      </c>
      <c r="RJY270" s="75">
        <v>3253</v>
      </c>
      <c r="RJZ270" s="75" t="s">
        <v>227</v>
      </c>
      <c r="RKA270" s="75">
        <v>3253</v>
      </c>
      <c r="RKB270" s="75" t="s">
        <v>227</v>
      </c>
      <c r="RKC270" s="75">
        <v>3253</v>
      </c>
      <c r="RKD270" s="75" t="s">
        <v>227</v>
      </c>
      <c r="RKE270" s="75">
        <v>3253</v>
      </c>
      <c r="RKF270" s="75" t="s">
        <v>227</v>
      </c>
      <c r="RKG270" s="75">
        <v>3253</v>
      </c>
      <c r="RKH270" s="75" t="s">
        <v>227</v>
      </c>
      <c r="RKI270" s="75">
        <v>3253</v>
      </c>
      <c r="RKJ270" s="75" t="s">
        <v>227</v>
      </c>
      <c r="RKK270" s="75">
        <v>3253</v>
      </c>
      <c r="RKL270" s="75" t="s">
        <v>227</v>
      </c>
      <c r="RKM270" s="75">
        <v>3253</v>
      </c>
      <c r="RKN270" s="75" t="s">
        <v>227</v>
      </c>
      <c r="RKO270" s="75">
        <v>3253</v>
      </c>
      <c r="RKP270" s="75" t="s">
        <v>227</v>
      </c>
      <c r="RKQ270" s="75">
        <v>3253</v>
      </c>
      <c r="RKR270" s="75" t="s">
        <v>227</v>
      </c>
      <c r="RKS270" s="75">
        <v>3253</v>
      </c>
      <c r="RKT270" s="75" t="s">
        <v>227</v>
      </c>
      <c r="RKU270" s="75">
        <v>3253</v>
      </c>
      <c r="RKV270" s="75" t="s">
        <v>227</v>
      </c>
      <c r="RKW270" s="75">
        <v>3253</v>
      </c>
      <c r="RKX270" s="75" t="s">
        <v>227</v>
      </c>
      <c r="RKY270" s="75">
        <v>3253</v>
      </c>
      <c r="RKZ270" s="75" t="s">
        <v>227</v>
      </c>
      <c r="RLA270" s="75">
        <v>3253</v>
      </c>
      <c r="RLB270" s="75" t="s">
        <v>227</v>
      </c>
      <c r="RLC270" s="75">
        <v>3253</v>
      </c>
      <c r="RLD270" s="75" t="s">
        <v>227</v>
      </c>
      <c r="RLE270" s="75">
        <v>3253</v>
      </c>
      <c r="RLF270" s="75" t="s">
        <v>227</v>
      </c>
      <c r="RLG270" s="75">
        <v>3253</v>
      </c>
      <c r="RLH270" s="75" t="s">
        <v>227</v>
      </c>
      <c r="RLI270" s="75">
        <v>3253</v>
      </c>
      <c r="RLJ270" s="75" t="s">
        <v>227</v>
      </c>
      <c r="RLK270" s="75">
        <v>3253</v>
      </c>
      <c r="RLL270" s="75" t="s">
        <v>227</v>
      </c>
      <c r="RLM270" s="75">
        <v>3253</v>
      </c>
      <c r="RLN270" s="75" t="s">
        <v>227</v>
      </c>
      <c r="RLO270" s="75">
        <v>3253</v>
      </c>
      <c r="RLP270" s="75" t="s">
        <v>227</v>
      </c>
      <c r="RLQ270" s="75">
        <v>3253</v>
      </c>
      <c r="RLR270" s="75" t="s">
        <v>227</v>
      </c>
      <c r="RLS270" s="75">
        <v>3253</v>
      </c>
      <c r="RLT270" s="75" t="s">
        <v>227</v>
      </c>
      <c r="RLU270" s="75">
        <v>3253</v>
      </c>
      <c r="RLV270" s="75" t="s">
        <v>227</v>
      </c>
      <c r="RLW270" s="75">
        <v>3253</v>
      </c>
      <c r="RLX270" s="75" t="s">
        <v>227</v>
      </c>
      <c r="RLY270" s="75">
        <v>3253</v>
      </c>
      <c r="RLZ270" s="75" t="s">
        <v>227</v>
      </c>
      <c r="RMA270" s="75">
        <v>3253</v>
      </c>
      <c r="RMB270" s="75" t="s">
        <v>227</v>
      </c>
      <c r="RMC270" s="75">
        <v>3253</v>
      </c>
      <c r="RMD270" s="75" t="s">
        <v>227</v>
      </c>
      <c r="RME270" s="75">
        <v>3253</v>
      </c>
      <c r="RMF270" s="75" t="s">
        <v>227</v>
      </c>
      <c r="RMG270" s="75">
        <v>3253</v>
      </c>
      <c r="RMH270" s="75" t="s">
        <v>227</v>
      </c>
      <c r="RMI270" s="75">
        <v>3253</v>
      </c>
      <c r="RMJ270" s="75" t="s">
        <v>227</v>
      </c>
      <c r="RMK270" s="75">
        <v>3253</v>
      </c>
      <c r="RML270" s="75" t="s">
        <v>227</v>
      </c>
      <c r="RMM270" s="75">
        <v>3253</v>
      </c>
      <c r="RMN270" s="75" t="s">
        <v>227</v>
      </c>
      <c r="RMO270" s="75">
        <v>3253</v>
      </c>
      <c r="RMP270" s="75" t="s">
        <v>227</v>
      </c>
      <c r="RMQ270" s="75">
        <v>3253</v>
      </c>
      <c r="RMR270" s="75" t="s">
        <v>227</v>
      </c>
      <c r="RMS270" s="75">
        <v>3253</v>
      </c>
      <c r="RMT270" s="75" t="s">
        <v>227</v>
      </c>
      <c r="RMU270" s="75">
        <v>3253</v>
      </c>
      <c r="RMV270" s="75" t="s">
        <v>227</v>
      </c>
      <c r="RMW270" s="75">
        <v>3253</v>
      </c>
      <c r="RMX270" s="75" t="s">
        <v>227</v>
      </c>
      <c r="RMY270" s="75">
        <v>3253</v>
      </c>
      <c r="RMZ270" s="75" t="s">
        <v>227</v>
      </c>
      <c r="RNA270" s="75">
        <v>3253</v>
      </c>
      <c r="RNB270" s="75" t="s">
        <v>227</v>
      </c>
      <c r="RNC270" s="75">
        <v>3253</v>
      </c>
      <c r="RND270" s="75" t="s">
        <v>227</v>
      </c>
      <c r="RNE270" s="75">
        <v>3253</v>
      </c>
      <c r="RNF270" s="75" t="s">
        <v>227</v>
      </c>
      <c r="RNG270" s="75">
        <v>3253</v>
      </c>
      <c r="RNH270" s="75" t="s">
        <v>227</v>
      </c>
      <c r="RNI270" s="75">
        <v>3253</v>
      </c>
      <c r="RNJ270" s="75" t="s">
        <v>227</v>
      </c>
      <c r="RNK270" s="75">
        <v>3253</v>
      </c>
      <c r="RNL270" s="75" t="s">
        <v>227</v>
      </c>
      <c r="RNM270" s="75">
        <v>3253</v>
      </c>
      <c r="RNN270" s="75" t="s">
        <v>227</v>
      </c>
      <c r="RNO270" s="75">
        <v>3253</v>
      </c>
      <c r="RNP270" s="75" t="s">
        <v>227</v>
      </c>
      <c r="RNQ270" s="75">
        <v>3253</v>
      </c>
      <c r="RNR270" s="75" t="s">
        <v>227</v>
      </c>
      <c r="RNS270" s="75">
        <v>3253</v>
      </c>
      <c r="RNT270" s="75" t="s">
        <v>227</v>
      </c>
      <c r="RNU270" s="75">
        <v>3253</v>
      </c>
      <c r="RNV270" s="75" t="s">
        <v>227</v>
      </c>
      <c r="RNW270" s="75">
        <v>3253</v>
      </c>
      <c r="RNX270" s="75" t="s">
        <v>227</v>
      </c>
      <c r="RNY270" s="75">
        <v>3253</v>
      </c>
      <c r="RNZ270" s="75" t="s">
        <v>227</v>
      </c>
      <c r="ROA270" s="75">
        <v>3253</v>
      </c>
      <c r="ROB270" s="75" t="s">
        <v>227</v>
      </c>
      <c r="ROC270" s="75">
        <v>3253</v>
      </c>
      <c r="ROD270" s="75" t="s">
        <v>227</v>
      </c>
      <c r="ROE270" s="75">
        <v>3253</v>
      </c>
      <c r="ROF270" s="75" t="s">
        <v>227</v>
      </c>
      <c r="ROG270" s="75">
        <v>3253</v>
      </c>
      <c r="ROH270" s="75" t="s">
        <v>227</v>
      </c>
      <c r="ROI270" s="75">
        <v>3253</v>
      </c>
      <c r="ROJ270" s="75" t="s">
        <v>227</v>
      </c>
      <c r="ROK270" s="75">
        <v>3253</v>
      </c>
      <c r="ROL270" s="75" t="s">
        <v>227</v>
      </c>
      <c r="ROM270" s="75">
        <v>3253</v>
      </c>
      <c r="RON270" s="75" t="s">
        <v>227</v>
      </c>
      <c r="ROO270" s="75">
        <v>3253</v>
      </c>
      <c r="ROP270" s="75" t="s">
        <v>227</v>
      </c>
      <c r="ROQ270" s="75">
        <v>3253</v>
      </c>
      <c r="ROR270" s="75" t="s">
        <v>227</v>
      </c>
      <c r="ROS270" s="75">
        <v>3253</v>
      </c>
      <c r="ROT270" s="75" t="s">
        <v>227</v>
      </c>
      <c r="ROU270" s="75">
        <v>3253</v>
      </c>
      <c r="ROV270" s="75" t="s">
        <v>227</v>
      </c>
      <c r="ROW270" s="75">
        <v>3253</v>
      </c>
      <c r="ROX270" s="75" t="s">
        <v>227</v>
      </c>
      <c r="ROY270" s="75">
        <v>3253</v>
      </c>
      <c r="ROZ270" s="75" t="s">
        <v>227</v>
      </c>
      <c r="RPA270" s="75">
        <v>3253</v>
      </c>
      <c r="RPB270" s="75" t="s">
        <v>227</v>
      </c>
      <c r="RPC270" s="75">
        <v>3253</v>
      </c>
      <c r="RPD270" s="75" t="s">
        <v>227</v>
      </c>
      <c r="RPE270" s="75">
        <v>3253</v>
      </c>
      <c r="RPF270" s="75" t="s">
        <v>227</v>
      </c>
      <c r="RPG270" s="75">
        <v>3253</v>
      </c>
      <c r="RPH270" s="75" t="s">
        <v>227</v>
      </c>
      <c r="RPI270" s="75">
        <v>3253</v>
      </c>
      <c r="RPJ270" s="75" t="s">
        <v>227</v>
      </c>
      <c r="RPK270" s="75">
        <v>3253</v>
      </c>
      <c r="RPL270" s="75" t="s">
        <v>227</v>
      </c>
      <c r="RPM270" s="75">
        <v>3253</v>
      </c>
      <c r="RPN270" s="75" t="s">
        <v>227</v>
      </c>
      <c r="RPO270" s="75">
        <v>3253</v>
      </c>
      <c r="RPP270" s="75" t="s">
        <v>227</v>
      </c>
      <c r="RPQ270" s="75">
        <v>3253</v>
      </c>
      <c r="RPR270" s="75" t="s">
        <v>227</v>
      </c>
      <c r="RPS270" s="75">
        <v>3253</v>
      </c>
      <c r="RPT270" s="75" t="s">
        <v>227</v>
      </c>
      <c r="RPU270" s="75">
        <v>3253</v>
      </c>
      <c r="RPV270" s="75" t="s">
        <v>227</v>
      </c>
      <c r="RPW270" s="75">
        <v>3253</v>
      </c>
      <c r="RPX270" s="75" t="s">
        <v>227</v>
      </c>
      <c r="RPY270" s="75">
        <v>3253</v>
      </c>
      <c r="RPZ270" s="75" t="s">
        <v>227</v>
      </c>
      <c r="RQA270" s="75">
        <v>3253</v>
      </c>
      <c r="RQB270" s="75" t="s">
        <v>227</v>
      </c>
      <c r="RQC270" s="75">
        <v>3253</v>
      </c>
      <c r="RQD270" s="75" t="s">
        <v>227</v>
      </c>
      <c r="RQE270" s="75">
        <v>3253</v>
      </c>
      <c r="RQF270" s="75" t="s">
        <v>227</v>
      </c>
      <c r="RQG270" s="75">
        <v>3253</v>
      </c>
      <c r="RQH270" s="75" t="s">
        <v>227</v>
      </c>
      <c r="RQI270" s="75">
        <v>3253</v>
      </c>
      <c r="RQJ270" s="75" t="s">
        <v>227</v>
      </c>
      <c r="RQK270" s="75">
        <v>3253</v>
      </c>
      <c r="RQL270" s="75" t="s">
        <v>227</v>
      </c>
      <c r="RQM270" s="75">
        <v>3253</v>
      </c>
      <c r="RQN270" s="75" t="s">
        <v>227</v>
      </c>
      <c r="RQO270" s="75">
        <v>3253</v>
      </c>
      <c r="RQP270" s="75" t="s">
        <v>227</v>
      </c>
      <c r="RQQ270" s="75">
        <v>3253</v>
      </c>
      <c r="RQR270" s="75" t="s">
        <v>227</v>
      </c>
      <c r="RQS270" s="75">
        <v>3253</v>
      </c>
      <c r="RQT270" s="75" t="s">
        <v>227</v>
      </c>
      <c r="RQU270" s="75">
        <v>3253</v>
      </c>
      <c r="RQV270" s="75" t="s">
        <v>227</v>
      </c>
      <c r="RQW270" s="75">
        <v>3253</v>
      </c>
      <c r="RQX270" s="75" t="s">
        <v>227</v>
      </c>
      <c r="RQY270" s="75">
        <v>3253</v>
      </c>
      <c r="RQZ270" s="75" t="s">
        <v>227</v>
      </c>
      <c r="RRA270" s="75">
        <v>3253</v>
      </c>
      <c r="RRB270" s="75" t="s">
        <v>227</v>
      </c>
      <c r="RRC270" s="75">
        <v>3253</v>
      </c>
      <c r="RRD270" s="75" t="s">
        <v>227</v>
      </c>
      <c r="RRE270" s="75">
        <v>3253</v>
      </c>
      <c r="RRF270" s="75" t="s">
        <v>227</v>
      </c>
      <c r="RRG270" s="75">
        <v>3253</v>
      </c>
      <c r="RRH270" s="75" t="s">
        <v>227</v>
      </c>
      <c r="RRI270" s="75">
        <v>3253</v>
      </c>
      <c r="RRJ270" s="75" t="s">
        <v>227</v>
      </c>
      <c r="RRK270" s="75">
        <v>3253</v>
      </c>
      <c r="RRL270" s="75" t="s">
        <v>227</v>
      </c>
      <c r="RRM270" s="75">
        <v>3253</v>
      </c>
      <c r="RRN270" s="75" t="s">
        <v>227</v>
      </c>
      <c r="RRO270" s="75">
        <v>3253</v>
      </c>
      <c r="RRP270" s="75" t="s">
        <v>227</v>
      </c>
      <c r="RRQ270" s="75">
        <v>3253</v>
      </c>
      <c r="RRR270" s="75" t="s">
        <v>227</v>
      </c>
      <c r="RRS270" s="75">
        <v>3253</v>
      </c>
      <c r="RRT270" s="75" t="s">
        <v>227</v>
      </c>
      <c r="RRU270" s="75">
        <v>3253</v>
      </c>
      <c r="RRV270" s="75" t="s">
        <v>227</v>
      </c>
      <c r="RRW270" s="75">
        <v>3253</v>
      </c>
      <c r="RRX270" s="75" t="s">
        <v>227</v>
      </c>
      <c r="RRY270" s="75">
        <v>3253</v>
      </c>
      <c r="RRZ270" s="75" t="s">
        <v>227</v>
      </c>
      <c r="RSA270" s="75">
        <v>3253</v>
      </c>
      <c r="RSB270" s="75" t="s">
        <v>227</v>
      </c>
      <c r="RSC270" s="75">
        <v>3253</v>
      </c>
      <c r="RSD270" s="75" t="s">
        <v>227</v>
      </c>
      <c r="RSE270" s="75">
        <v>3253</v>
      </c>
      <c r="RSF270" s="75" t="s">
        <v>227</v>
      </c>
      <c r="RSG270" s="75">
        <v>3253</v>
      </c>
      <c r="RSH270" s="75" t="s">
        <v>227</v>
      </c>
      <c r="RSI270" s="75">
        <v>3253</v>
      </c>
      <c r="RSJ270" s="75" t="s">
        <v>227</v>
      </c>
      <c r="RSK270" s="75">
        <v>3253</v>
      </c>
      <c r="RSL270" s="75" t="s">
        <v>227</v>
      </c>
      <c r="RSM270" s="75">
        <v>3253</v>
      </c>
      <c r="RSN270" s="75" t="s">
        <v>227</v>
      </c>
      <c r="RSO270" s="75">
        <v>3253</v>
      </c>
      <c r="RSP270" s="75" t="s">
        <v>227</v>
      </c>
      <c r="RSQ270" s="75">
        <v>3253</v>
      </c>
      <c r="RSR270" s="75" t="s">
        <v>227</v>
      </c>
      <c r="RSS270" s="75">
        <v>3253</v>
      </c>
      <c r="RST270" s="75" t="s">
        <v>227</v>
      </c>
      <c r="RSU270" s="75">
        <v>3253</v>
      </c>
      <c r="RSV270" s="75" t="s">
        <v>227</v>
      </c>
      <c r="RSW270" s="75">
        <v>3253</v>
      </c>
      <c r="RSX270" s="75" t="s">
        <v>227</v>
      </c>
      <c r="RSY270" s="75">
        <v>3253</v>
      </c>
      <c r="RSZ270" s="75" t="s">
        <v>227</v>
      </c>
      <c r="RTA270" s="75">
        <v>3253</v>
      </c>
      <c r="RTB270" s="75" t="s">
        <v>227</v>
      </c>
      <c r="RTC270" s="75">
        <v>3253</v>
      </c>
      <c r="RTD270" s="75" t="s">
        <v>227</v>
      </c>
      <c r="RTE270" s="75">
        <v>3253</v>
      </c>
      <c r="RTF270" s="75" t="s">
        <v>227</v>
      </c>
      <c r="RTG270" s="75">
        <v>3253</v>
      </c>
      <c r="RTH270" s="75" t="s">
        <v>227</v>
      </c>
      <c r="RTI270" s="75">
        <v>3253</v>
      </c>
      <c r="RTJ270" s="75" t="s">
        <v>227</v>
      </c>
      <c r="RTK270" s="75">
        <v>3253</v>
      </c>
      <c r="RTL270" s="75" t="s">
        <v>227</v>
      </c>
      <c r="RTM270" s="75">
        <v>3253</v>
      </c>
      <c r="RTN270" s="75" t="s">
        <v>227</v>
      </c>
      <c r="RTO270" s="75">
        <v>3253</v>
      </c>
      <c r="RTP270" s="75" t="s">
        <v>227</v>
      </c>
      <c r="RTQ270" s="75">
        <v>3253</v>
      </c>
      <c r="RTR270" s="75" t="s">
        <v>227</v>
      </c>
      <c r="RTS270" s="75">
        <v>3253</v>
      </c>
      <c r="RTT270" s="75" t="s">
        <v>227</v>
      </c>
      <c r="RTU270" s="75">
        <v>3253</v>
      </c>
      <c r="RTV270" s="75" t="s">
        <v>227</v>
      </c>
      <c r="RTW270" s="75">
        <v>3253</v>
      </c>
      <c r="RTX270" s="75" t="s">
        <v>227</v>
      </c>
      <c r="RTY270" s="75">
        <v>3253</v>
      </c>
      <c r="RTZ270" s="75" t="s">
        <v>227</v>
      </c>
      <c r="RUA270" s="75">
        <v>3253</v>
      </c>
      <c r="RUB270" s="75" t="s">
        <v>227</v>
      </c>
      <c r="RUC270" s="75">
        <v>3253</v>
      </c>
      <c r="RUD270" s="75" t="s">
        <v>227</v>
      </c>
      <c r="RUE270" s="75">
        <v>3253</v>
      </c>
      <c r="RUF270" s="75" t="s">
        <v>227</v>
      </c>
      <c r="RUG270" s="75">
        <v>3253</v>
      </c>
      <c r="RUH270" s="75" t="s">
        <v>227</v>
      </c>
      <c r="RUI270" s="75">
        <v>3253</v>
      </c>
      <c r="RUJ270" s="75" t="s">
        <v>227</v>
      </c>
      <c r="RUK270" s="75">
        <v>3253</v>
      </c>
      <c r="RUL270" s="75" t="s">
        <v>227</v>
      </c>
      <c r="RUM270" s="75">
        <v>3253</v>
      </c>
      <c r="RUN270" s="75" t="s">
        <v>227</v>
      </c>
      <c r="RUO270" s="75">
        <v>3253</v>
      </c>
      <c r="RUP270" s="75" t="s">
        <v>227</v>
      </c>
      <c r="RUQ270" s="75">
        <v>3253</v>
      </c>
      <c r="RUR270" s="75" t="s">
        <v>227</v>
      </c>
      <c r="RUS270" s="75">
        <v>3253</v>
      </c>
      <c r="RUT270" s="75" t="s">
        <v>227</v>
      </c>
      <c r="RUU270" s="75">
        <v>3253</v>
      </c>
      <c r="RUV270" s="75" t="s">
        <v>227</v>
      </c>
      <c r="RUW270" s="75">
        <v>3253</v>
      </c>
      <c r="RUX270" s="75" t="s">
        <v>227</v>
      </c>
      <c r="RUY270" s="75">
        <v>3253</v>
      </c>
      <c r="RUZ270" s="75" t="s">
        <v>227</v>
      </c>
      <c r="RVA270" s="75">
        <v>3253</v>
      </c>
      <c r="RVB270" s="75" t="s">
        <v>227</v>
      </c>
      <c r="RVC270" s="75">
        <v>3253</v>
      </c>
      <c r="RVD270" s="75" t="s">
        <v>227</v>
      </c>
      <c r="RVE270" s="75">
        <v>3253</v>
      </c>
      <c r="RVF270" s="75" t="s">
        <v>227</v>
      </c>
      <c r="RVG270" s="75">
        <v>3253</v>
      </c>
      <c r="RVH270" s="75" t="s">
        <v>227</v>
      </c>
      <c r="RVI270" s="75">
        <v>3253</v>
      </c>
      <c r="RVJ270" s="75" t="s">
        <v>227</v>
      </c>
      <c r="RVK270" s="75">
        <v>3253</v>
      </c>
      <c r="RVL270" s="75" t="s">
        <v>227</v>
      </c>
      <c r="RVM270" s="75">
        <v>3253</v>
      </c>
      <c r="RVN270" s="75" t="s">
        <v>227</v>
      </c>
      <c r="RVO270" s="75">
        <v>3253</v>
      </c>
      <c r="RVP270" s="75" t="s">
        <v>227</v>
      </c>
      <c r="RVQ270" s="75">
        <v>3253</v>
      </c>
      <c r="RVR270" s="75" t="s">
        <v>227</v>
      </c>
      <c r="RVS270" s="75">
        <v>3253</v>
      </c>
      <c r="RVT270" s="75" t="s">
        <v>227</v>
      </c>
      <c r="RVU270" s="75">
        <v>3253</v>
      </c>
      <c r="RVV270" s="75" t="s">
        <v>227</v>
      </c>
      <c r="RVW270" s="75">
        <v>3253</v>
      </c>
      <c r="RVX270" s="75" t="s">
        <v>227</v>
      </c>
      <c r="RVY270" s="75">
        <v>3253</v>
      </c>
      <c r="RVZ270" s="75" t="s">
        <v>227</v>
      </c>
      <c r="RWA270" s="75">
        <v>3253</v>
      </c>
      <c r="RWB270" s="75" t="s">
        <v>227</v>
      </c>
      <c r="RWC270" s="75">
        <v>3253</v>
      </c>
      <c r="RWD270" s="75" t="s">
        <v>227</v>
      </c>
      <c r="RWE270" s="75">
        <v>3253</v>
      </c>
      <c r="RWF270" s="75" t="s">
        <v>227</v>
      </c>
      <c r="RWG270" s="75">
        <v>3253</v>
      </c>
      <c r="RWH270" s="75" t="s">
        <v>227</v>
      </c>
      <c r="RWI270" s="75">
        <v>3253</v>
      </c>
      <c r="RWJ270" s="75" t="s">
        <v>227</v>
      </c>
      <c r="RWK270" s="75">
        <v>3253</v>
      </c>
      <c r="RWL270" s="75" t="s">
        <v>227</v>
      </c>
      <c r="RWM270" s="75">
        <v>3253</v>
      </c>
      <c r="RWN270" s="75" t="s">
        <v>227</v>
      </c>
      <c r="RWO270" s="75">
        <v>3253</v>
      </c>
      <c r="RWP270" s="75" t="s">
        <v>227</v>
      </c>
      <c r="RWQ270" s="75">
        <v>3253</v>
      </c>
      <c r="RWR270" s="75" t="s">
        <v>227</v>
      </c>
      <c r="RWS270" s="75">
        <v>3253</v>
      </c>
      <c r="RWT270" s="75" t="s">
        <v>227</v>
      </c>
      <c r="RWU270" s="75">
        <v>3253</v>
      </c>
      <c r="RWV270" s="75" t="s">
        <v>227</v>
      </c>
      <c r="RWW270" s="75">
        <v>3253</v>
      </c>
      <c r="RWX270" s="75" t="s">
        <v>227</v>
      </c>
      <c r="RWY270" s="75">
        <v>3253</v>
      </c>
      <c r="RWZ270" s="75" t="s">
        <v>227</v>
      </c>
      <c r="RXA270" s="75">
        <v>3253</v>
      </c>
      <c r="RXB270" s="75" t="s">
        <v>227</v>
      </c>
      <c r="RXC270" s="75">
        <v>3253</v>
      </c>
      <c r="RXD270" s="75" t="s">
        <v>227</v>
      </c>
      <c r="RXE270" s="75">
        <v>3253</v>
      </c>
      <c r="RXF270" s="75" t="s">
        <v>227</v>
      </c>
      <c r="RXG270" s="75">
        <v>3253</v>
      </c>
      <c r="RXH270" s="75" t="s">
        <v>227</v>
      </c>
      <c r="RXI270" s="75">
        <v>3253</v>
      </c>
      <c r="RXJ270" s="75" t="s">
        <v>227</v>
      </c>
      <c r="RXK270" s="75">
        <v>3253</v>
      </c>
      <c r="RXL270" s="75" t="s">
        <v>227</v>
      </c>
      <c r="RXM270" s="75">
        <v>3253</v>
      </c>
      <c r="RXN270" s="75" t="s">
        <v>227</v>
      </c>
      <c r="RXO270" s="75">
        <v>3253</v>
      </c>
      <c r="RXP270" s="75" t="s">
        <v>227</v>
      </c>
      <c r="RXQ270" s="75">
        <v>3253</v>
      </c>
      <c r="RXR270" s="75" t="s">
        <v>227</v>
      </c>
      <c r="RXS270" s="75">
        <v>3253</v>
      </c>
      <c r="RXT270" s="75" t="s">
        <v>227</v>
      </c>
      <c r="RXU270" s="75">
        <v>3253</v>
      </c>
      <c r="RXV270" s="75" t="s">
        <v>227</v>
      </c>
      <c r="RXW270" s="75">
        <v>3253</v>
      </c>
      <c r="RXX270" s="75" t="s">
        <v>227</v>
      </c>
      <c r="RXY270" s="75">
        <v>3253</v>
      </c>
      <c r="RXZ270" s="75" t="s">
        <v>227</v>
      </c>
      <c r="RYA270" s="75">
        <v>3253</v>
      </c>
      <c r="RYB270" s="75" t="s">
        <v>227</v>
      </c>
      <c r="RYC270" s="75">
        <v>3253</v>
      </c>
      <c r="RYD270" s="75" t="s">
        <v>227</v>
      </c>
      <c r="RYE270" s="75">
        <v>3253</v>
      </c>
      <c r="RYF270" s="75" t="s">
        <v>227</v>
      </c>
      <c r="RYG270" s="75">
        <v>3253</v>
      </c>
      <c r="RYH270" s="75" t="s">
        <v>227</v>
      </c>
      <c r="RYI270" s="75">
        <v>3253</v>
      </c>
      <c r="RYJ270" s="75" t="s">
        <v>227</v>
      </c>
      <c r="RYK270" s="75">
        <v>3253</v>
      </c>
      <c r="RYL270" s="75" t="s">
        <v>227</v>
      </c>
      <c r="RYM270" s="75">
        <v>3253</v>
      </c>
      <c r="RYN270" s="75" t="s">
        <v>227</v>
      </c>
      <c r="RYO270" s="75">
        <v>3253</v>
      </c>
      <c r="RYP270" s="75" t="s">
        <v>227</v>
      </c>
      <c r="RYQ270" s="75">
        <v>3253</v>
      </c>
      <c r="RYR270" s="75" t="s">
        <v>227</v>
      </c>
      <c r="RYS270" s="75">
        <v>3253</v>
      </c>
      <c r="RYT270" s="75" t="s">
        <v>227</v>
      </c>
      <c r="RYU270" s="75">
        <v>3253</v>
      </c>
      <c r="RYV270" s="75" t="s">
        <v>227</v>
      </c>
      <c r="RYW270" s="75">
        <v>3253</v>
      </c>
      <c r="RYX270" s="75" t="s">
        <v>227</v>
      </c>
      <c r="RYY270" s="75">
        <v>3253</v>
      </c>
      <c r="RYZ270" s="75" t="s">
        <v>227</v>
      </c>
      <c r="RZA270" s="75">
        <v>3253</v>
      </c>
      <c r="RZB270" s="75" t="s">
        <v>227</v>
      </c>
      <c r="RZC270" s="75">
        <v>3253</v>
      </c>
      <c r="RZD270" s="75" t="s">
        <v>227</v>
      </c>
      <c r="RZE270" s="75">
        <v>3253</v>
      </c>
      <c r="RZF270" s="75" t="s">
        <v>227</v>
      </c>
      <c r="RZG270" s="75">
        <v>3253</v>
      </c>
      <c r="RZH270" s="75" t="s">
        <v>227</v>
      </c>
      <c r="RZI270" s="75">
        <v>3253</v>
      </c>
      <c r="RZJ270" s="75" t="s">
        <v>227</v>
      </c>
      <c r="RZK270" s="75">
        <v>3253</v>
      </c>
      <c r="RZL270" s="75" t="s">
        <v>227</v>
      </c>
      <c r="RZM270" s="75">
        <v>3253</v>
      </c>
      <c r="RZN270" s="75" t="s">
        <v>227</v>
      </c>
      <c r="RZO270" s="75">
        <v>3253</v>
      </c>
      <c r="RZP270" s="75" t="s">
        <v>227</v>
      </c>
      <c r="RZQ270" s="75">
        <v>3253</v>
      </c>
      <c r="RZR270" s="75" t="s">
        <v>227</v>
      </c>
      <c r="RZS270" s="75">
        <v>3253</v>
      </c>
      <c r="RZT270" s="75" t="s">
        <v>227</v>
      </c>
      <c r="RZU270" s="75">
        <v>3253</v>
      </c>
      <c r="RZV270" s="75" t="s">
        <v>227</v>
      </c>
      <c r="RZW270" s="75">
        <v>3253</v>
      </c>
      <c r="RZX270" s="75" t="s">
        <v>227</v>
      </c>
      <c r="RZY270" s="75">
        <v>3253</v>
      </c>
      <c r="RZZ270" s="75" t="s">
        <v>227</v>
      </c>
      <c r="SAA270" s="75">
        <v>3253</v>
      </c>
      <c r="SAB270" s="75" t="s">
        <v>227</v>
      </c>
      <c r="SAC270" s="75">
        <v>3253</v>
      </c>
      <c r="SAD270" s="75" t="s">
        <v>227</v>
      </c>
      <c r="SAE270" s="75">
        <v>3253</v>
      </c>
      <c r="SAF270" s="75" t="s">
        <v>227</v>
      </c>
      <c r="SAG270" s="75">
        <v>3253</v>
      </c>
      <c r="SAH270" s="75" t="s">
        <v>227</v>
      </c>
      <c r="SAI270" s="75">
        <v>3253</v>
      </c>
      <c r="SAJ270" s="75" t="s">
        <v>227</v>
      </c>
      <c r="SAK270" s="75">
        <v>3253</v>
      </c>
      <c r="SAL270" s="75" t="s">
        <v>227</v>
      </c>
      <c r="SAM270" s="75">
        <v>3253</v>
      </c>
      <c r="SAN270" s="75" t="s">
        <v>227</v>
      </c>
      <c r="SAO270" s="75">
        <v>3253</v>
      </c>
      <c r="SAP270" s="75" t="s">
        <v>227</v>
      </c>
      <c r="SAQ270" s="75">
        <v>3253</v>
      </c>
      <c r="SAR270" s="75" t="s">
        <v>227</v>
      </c>
      <c r="SAS270" s="75">
        <v>3253</v>
      </c>
      <c r="SAT270" s="75" t="s">
        <v>227</v>
      </c>
      <c r="SAU270" s="75">
        <v>3253</v>
      </c>
      <c r="SAV270" s="75" t="s">
        <v>227</v>
      </c>
      <c r="SAW270" s="75">
        <v>3253</v>
      </c>
      <c r="SAX270" s="75" t="s">
        <v>227</v>
      </c>
      <c r="SAY270" s="75">
        <v>3253</v>
      </c>
      <c r="SAZ270" s="75" t="s">
        <v>227</v>
      </c>
      <c r="SBA270" s="75">
        <v>3253</v>
      </c>
      <c r="SBB270" s="75" t="s">
        <v>227</v>
      </c>
      <c r="SBC270" s="75">
        <v>3253</v>
      </c>
      <c r="SBD270" s="75" t="s">
        <v>227</v>
      </c>
      <c r="SBE270" s="75">
        <v>3253</v>
      </c>
      <c r="SBF270" s="75" t="s">
        <v>227</v>
      </c>
      <c r="SBG270" s="75">
        <v>3253</v>
      </c>
      <c r="SBH270" s="75" t="s">
        <v>227</v>
      </c>
      <c r="SBI270" s="75">
        <v>3253</v>
      </c>
      <c r="SBJ270" s="75" t="s">
        <v>227</v>
      </c>
      <c r="SBK270" s="75">
        <v>3253</v>
      </c>
      <c r="SBL270" s="75" t="s">
        <v>227</v>
      </c>
      <c r="SBM270" s="75">
        <v>3253</v>
      </c>
      <c r="SBN270" s="75" t="s">
        <v>227</v>
      </c>
      <c r="SBO270" s="75">
        <v>3253</v>
      </c>
      <c r="SBP270" s="75" t="s">
        <v>227</v>
      </c>
      <c r="SBQ270" s="75">
        <v>3253</v>
      </c>
      <c r="SBR270" s="75" t="s">
        <v>227</v>
      </c>
      <c r="SBS270" s="75">
        <v>3253</v>
      </c>
      <c r="SBT270" s="75" t="s">
        <v>227</v>
      </c>
      <c r="SBU270" s="75">
        <v>3253</v>
      </c>
      <c r="SBV270" s="75" t="s">
        <v>227</v>
      </c>
      <c r="SBW270" s="75">
        <v>3253</v>
      </c>
      <c r="SBX270" s="75" t="s">
        <v>227</v>
      </c>
      <c r="SBY270" s="75">
        <v>3253</v>
      </c>
      <c r="SBZ270" s="75" t="s">
        <v>227</v>
      </c>
      <c r="SCA270" s="75">
        <v>3253</v>
      </c>
      <c r="SCB270" s="75" t="s">
        <v>227</v>
      </c>
      <c r="SCC270" s="75">
        <v>3253</v>
      </c>
      <c r="SCD270" s="75" t="s">
        <v>227</v>
      </c>
      <c r="SCE270" s="75">
        <v>3253</v>
      </c>
      <c r="SCF270" s="75" t="s">
        <v>227</v>
      </c>
      <c r="SCG270" s="75">
        <v>3253</v>
      </c>
      <c r="SCH270" s="75" t="s">
        <v>227</v>
      </c>
      <c r="SCI270" s="75">
        <v>3253</v>
      </c>
      <c r="SCJ270" s="75" t="s">
        <v>227</v>
      </c>
      <c r="SCK270" s="75">
        <v>3253</v>
      </c>
      <c r="SCL270" s="75" t="s">
        <v>227</v>
      </c>
      <c r="SCM270" s="75">
        <v>3253</v>
      </c>
      <c r="SCN270" s="75" t="s">
        <v>227</v>
      </c>
      <c r="SCO270" s="75">
        <v>3253</v>
      </c>
      <c r="SCP270" s="75" t="s">
        <v>227</v>
      </c>
      <c r="SCQ270" s="75">
        <v>3253</v>
      </c>
      <c r="SCR270" s="75" t="s">
        <v>227</v>
      </c>
      <c r="SCS270" s="75">
        <v>3253</v>
      </c>
      <c r="SCT270" s="75" t="s">
        <v>227</v>
      </c>
      <c r="SCU270" s="75">
        <v>3253</v>
      </c>
      <c r="SCV270" s="75" t="s">
        <v>227</v>
      </c>
      <c r="SCW270" s="75">
        <v>3253</v>
      </c>
      <c r="SCX270" s="75" t="s">
        <v>227</v>
      </c>
      <c r="SCY270" s="75">
        <v>3253</v>
      </c>
      <c r="SCZ270" s="75" t="s">
        <v>227</v>
      </c>
      <c r="SDA270" s="75">
        <v>3253</v>
      </c>
      <c r="SDB270" s="75" t="s">
        <v>227</v>
      </c>
      <c r="SDC270" s="75">
        <v>3253</v>
      </c>
      <c r="SDD270" s="75" t="s">
        <v>227</v>
      </c>
      <c r="SDE270" s="75">
        <v>3253</v>
      </c>
      <c r="SDF270" s="75" t="s">
        <v>227</v>
      </c>
      <c r="SDG270" s="75">
        <v>3253</v>
      </c>
      <c r="SDH270" s="75" t="s">
        <v>227</v>
      </c>
      <c r="SDI270" s="75">
        <v>3253</v>
      </c>
      <c r="SDJ270" s="75" t="s">
        <v>227</v>
      </c>
      <c r="SDK270" s="75">
        <v>3253</v>
      </c>
      <c r="SDL270" s="75" t="s">
        <v>227</v>
      </c>
      <c r="SDM270" s="75">
        <v>3253</v>
      </c>
      <c r="SDN270" s="75" t="s">
        <v>227</v>
      </c>
      <c r="SDO270" s="75">
        <v>3253</v>
      </c>
      <c r="SDP270" s="75" t="s">
        <v>227</v>
      </c>
      <c r="SDQ270" s="75">
        <v>3253</v>
      </c>
      <c r="SDR270" s="75" t="s">
        <v>227</v>
      </c>
      <c r="SDS270" s="75">
        <v>3253</v>
      </c>
      <c r="SDT270" s="75" t="s">
        <v>227</v>
      </c>
      <c r="SDU270" s="75">
        <v>3253</v>
      </c>
      <c r="SDV270" s="75" t="s">
        <v>227</v>
      </c>
      <c r="SDW270" s="75">
        <v>3253</v>
      </c>
      <c r="SDX270" s="75" t="s">
        <v>227</v>
      </c>
      <c r="SDY270" s="75">
        <v>3253</v>
      </c>
      <c r="SDZ270" s="75" t="s">
        <v>227</v>
      </c>
      <c r="SEA270" s="75">
        <v>3253</v>
      </c>
      <c r="SEB270" s="75" t="s">
        <v>227</v>
      </c>
      <c r="SEC270" s="75">
        <v>3253</v>
      </c>
      <c r="SED270" s="75" t="s">
        <v>227</v>
      </c>
      <c r="SEE270" s="75">
        <v>3253</v>
      </c>
      <c r="SEF270" s="75" t="s">
        <v>227</v>
      </c>
      <c r="SEG270" s="75">
        <v>3253</v>
      </c>
      <c r="SEH270" s="75" t="s">
        <v>227</v>
      </c>
      <c r="SEI270" s="75">
        <v>3253</v>
      </c>
      <c r="SEJ270" s="75" t="s">
        <v>227</v>
      </c>
      <c r="SEK270" s="75">
        <v>3253</v>
      </c>
      <c r="SEL270" s="75" t="s">
        <v>227</v>
      </c>
      <c r="SEM270" s="75">
        <v>3253</v>
      </c>
      <c r="SEN270" s="75" t="s">
        <v>227</v>
      </c>
      <c r="SEO270" s="75">
        <v>3253</v>
      </c>
      <c r="SEP270" s="75" t="s">
        <v>227</v>
      </c>
      <c r="SEQ270" s="75">
        <v>3253</v>
      </c>
      <c r="SER270" s="75" t="s">
        <v>227</v>
      </c>
      <c r="SES270" s="75">
        <v>3253</v>
      </c>
      <c r="SET270" s="75" t="s">
        <v>227</v>
      </c>
      <c r="SEU270" s="75">
        <v>3253</v>
      </c>
      <c r="SEV270" s="75" t="s">
        <v>227</v>
      </c>
      <c r="SEW270" s="75">
        <v>3253</v>
      </c>
      <c r="SEX270" s="75" t="s">
        <v>227</v>
      </c>
      <c r="SEY270" s="75">
        <v>3253</v>
      </c>
      <c r="SEZ270" s="75" t="s">
        <v>227</v>
      </c>
      <c r="SFA270" s="75">
        <v>3253</v>
      </c>
      <c r="SFB270" s="75" t="s">
        <v>227</v>
      </c>
      <c r="SFC270" s="75">
        <v>3253</v>
      </c>
      <c r="SFD270" s="75" t="s">
        <v>227</v>
      </c>
      <c r="SFE270" s="75">
        <v>3253</v>
      </c>
      <c r="SFF270" s="75" t="s">
        <v>227</v>
      </c>
      <c r="SFG270" s="75">
        <v>3253</v>
      </c>
      <c r="SFH270" s="75" t="s">
        <v>227</v>
      </c>
      <c r="SFI270" s="75">
        <v>3253</v>
      </c>
      <c r="SFJ270" s="75" t="s">
        <v>227</v>
      </c>
      <c r="SFK270" s="75">
        <v>3253</v>
      </c>
      <c r="SFL270" s="75" t="s">
        <v>227</v>
      </c>
      <c r="SFM270" s="75">
        <v>3253</v>
      </c>
      <c r="SFN270" s="75" t="s">
        <v>227</v>
      </c>
      <c r="SFO270" s="75">
        <v>3253</v>
      </c>
      <c r="SFP270" s="75" t="s">
        <v>227</v>
      </c>
      <c r="SFQ270" s="75">
        <v>3253</v>
      </c>
      <c r="SFR270" s="75" t="s">
        <v>227</v>
      </c>
      <c r="SFS270" s="75">
        <v>3253</v>
      </c>
      <c r="SFT270" s="75" t="s">
        <v>227</v>
      </c>
      <c r="SFU270" s="75">
        <v>3253</v>
      </c>
      <c r="SFV270" s="75" t="s">
        <v>227</v>
      </c>
      <c r="SFW270" s="75">
        <v>3253</v>
      </c>
      <c r="SFX270" s="75" t="s">
        <v>227</v>
      </c>
      <c r="SFY270" s="75">
        <v>3253</v>
      </c>
      <c r="SFZ270" s="75" t="s">
        <v>227</v>
      </c>
      <c r="SGA270" s="75">
        <v>3253</v>
      </c>
      <c r="SGB270" s="75" t="s">
        <v>227</v>
      </c>
      <c r="SGC270" s="75">
        <v>3253</v>
      </c>
      <c r="SGD270" s="75" t="s">
        <v>227</v>
      </c>
      <c r="SGE270" s="75">
        <v>3253</v>
      </c>
      <c r="SGF270" s="75" t="s">
        <v>227</v>
      </c>
      <c r="SGG270" s="75">
        <v>3253</v>
      </c>
      <c r="SGH270" s="75" t="s">
        <v>227</v>
      </c>
      <c r="SGI270" s="75">
        <v>3253</v>
      </c>
      <c r="SGJ270" s="75" t="s">
        <v>227</v>
      </c>
      <c r="SGK270" s="75">
        <v>3253</v>
      </c>
      <c r="SGL270" s="75" t="s">
        <v>227</v>
      </c>
      <c r="SGM270" s="75">
        <v>3253</v>
      </c>
      <c r="SGN270" s="75" t="s">
        <v>227</v>
      </c>
      <c r="SGO270" s="75">
        <v>3253</v>
      </c>
      <c r="SGP270" s="75" t="s">
        <v>227</v>
      </c>
      <c r="SGQ270" s="75">
        <v>3253</v>
      </c>
      <c r="SGR270" s="75" t="s">
        <v>227</v>
      </c>
      <c r="SGS270" s="75">
        <v>3253</v>
      </c>
      <c r="SGT270" s="75" t="s">
        <v>227</v>
      </c>
      <c r="SGU270" s="75">
        <v>3253</v>
      </c>
      <c r="SGV270" s="75" t="s">
        <v>227</v>
      </c>
      <c r="SGW270" s="75">
        <v>3253</v>
      </c>
      <c r="SGX270" s="75" t="s">
        <v>227</v>
      </c>
      <c r="SGY270" s="75">
        <v>3253</v>
      </c>
      <c r="SGZ270" s="75" t="s">
        <v>227</v>
      </c>
      <c r="SHA270" s="75">
        <v>3253</v>
      </c>
      <c r="SHB270" s="75" t="s">
        <v>227</v>
      </c>
      <c r="SHC270" s="75">
        <v>3253</v>
      </c>
      <c r="SHD270" s="75" t="s">
        <v>227</v>
      </c>
      <c r="SHE270" s="75">
        <v>3253</v>
      </c>
      <c r="SHF270" s="75" t="s">
        <v>227</v>
      </c>
      <c r="SHG270" s="75">
        <v>3253</v>
      </c>
      <c r="SHH270" s="75" t="s">
        <v>227</v>
      </c>
      <c r="SHI270" s="75">
        <v>3253</v>
      </c>
      <c r="SHJ270" s="75" t="s">
        <v>227</v>
      </c>
      <c r="SHK270" s="75">
        <v>3253</v>
      </c>
      <c r="SHL270" s="75" t="s">
        <v>227</v>
      </c>
      <c r="SHM270" s="75">
        <v>3253</v>
      </c>
      <c r="SHN270" s="75" t="s">
        <v>227</v>
      </c>
      <c r="SHO270" s="75">
        <v>3253</v>
      </c>
      <c r="SHP270" s="75" t="s">
        <v>227</v>
      </c>
      <c r="SHQ270" s="75">
        <v>3253</v>
      </c>
      <c r="SHR270" s="75" t="s">
        <v>227</v>
      </c>
      <c r="SHS270" s="75">
        <v>3253</v>
      </c>
      <c r="SHT270" s="75" t="s">
        <v>227</v>
      </c>
      <c r="SHU270" s="75">
        <v>3253</v>
      </c>
      <c r="SHV270" s="75" t="s">
        <v>227</v>
      </c>
      <c r="SHW270" s="75">
        <v>3253</v>
      </c>
      <c r="SHX270" s="75" t="s">
        <v>227</v>
      </c>
      <c r="SHY270" s="75">
        <v>3253</v>
      </c>
      <c r="SHZ270" s="75" t="s">
        <v>227</v>
      </c>
      <c r="SIA270" s="75">
        <v>3253</v>
      </c>
      <c r="SIB270" s="75" t="s">
        <v>227</v>
      </c>
      <c r="SIC270" s="75">
        <v>3253</v>
      </c>
      <c r="SID270" s="75" t="s">
        <v>227</v>
      </c>
      <c r="SIE270" s="75">
        <v>3253</v>
      </c>
      <c r="SIF270" s="75" t="s">
        <v>227</v>
      </c>
      <c r="SIG270" s="75">
        <v>3253</v>
      </c>
      <c r="SIH270" s="75" t="s">
        <v>227</v>
      </c>
      <c r="SII270" s="75">
        <v>3253</v>
      </c>
      <c r="SIJ270" s="75" t="s">
        <v>227</v>
      </c>
      <c r="SIK270" s="75">
        <v>3253</v>
      </c>
      <c r="SIL270" s="75" t="s">
        <v>227</v>
      </c>
      <c r="SIM270" s="75">
        <v>3253</v>
      </c>
      <c r="SIN270" s="75" t="s">
        <v>227</v>
      </c>
      <c r="SIO270" s="75">
        <v>3253</v>
      </c>
      <c r="SIP270" s="75" t="s">
        <v>227</v>
      </c>
      <c r="SIQ270" s="75">
        <v>3253</v>
      </c>
      <c r="SIR270" s="75" t="s">
        <v>227</v>
      </c>
      <c r="SIS270" s="75">
        <v>3253</v>
      </c>
      <c r="SIT270" s="75" t="s">
        <v>227</v>
      </c>
      <c r="SIU270" s="75">
        <v>3253</v>
      </c>
      <c r="SIV270" s="75" t="s">
        <v>227</v>
      </c>
      <c r="SIW270" s="75">
        <v>3253</v>
      </c>
      <c r="SIX270" s="75" t="s">
        <v>227</v>
      </c>
      <c r="SIY270" s="75">
        <v>3253</v>
      </c>
      <c r="SIZ270" s="75" t="s">
        <v>227</v>
      </c>
      <c r="SJA270" s="75">
        <v>3253</v>
      </c>
      <c r="SJB270" s="75" t="s">
        <v>227</v>
      </c>
      <c r="SJC270" s="75">
        <v>3253</v>
      </c>
      <c r="SJD270" s="75" t="s">
        <v>227</v>
      </c>
      <c r="SJE270" s="75">
        <v>3253</v>
      </c>
      <c r="SJF270" s="75" t="s">
        <v>227</v>
      </c>
      <c r="SJG270" s="75">
        <v>3253</v>
      </c>
      <c r="SJH270" s="75" t="s">
        <v>227</v>
      </c>
      <c r="SJI270" s="75">
        <v>3253</v>
      </c>
      <c r="SJJ270" s="75" t="s">
        <v>227</v>
      </c>
      <c r="SJK270" s="75">
        <v>3253</v>
      </c>
      <c r="SJL270" s="75" t="s">
        <v>227</v>
      </c>
      <c r="SJM270" s="75">
        <v>3253</v>
      </c>
      <c r="SJN270" s="75" t="s">
        <v>227</v>
      </c>
      <c r="SJO270" s="75">
        <v>3253</v>
      </c>
      <c r="SJP270" s="75" t="s">
        <v>227</v>
      </c>
      <c r="SJQ270" s="75">
        <v>3253</v>
      </c>
      <c r="SJR270" s="75" t="s">
        <v>227</v>
      </c>
      <c r="SJS270" s="75">
        <v>3253</v>
      </c>
      <c r="SJT270" s="75" t="s">
        <v>227</v>
      </c>
      <c r="SJU270" s="75">
        <v>3253</v>
      </c>
      <c r="SJV270" s="75" t="s">
        <v>227</v>
      </c>
      <c r="SJW270" s="75">
        <v>3253</v>
      </c>
      <c r="SJX270" s="75" t="s">
        <v>227</v>
      </c>
      <c r="SJY270" s="75">
        <v>3253</v>
      </c>
      <c r="SJZ270" s="75" t="s">
        <v>227</v>
      </c>
      <c r="SKA270" s="75">
        <v>3253</v>
      </c>
      <c r="SKB270" s="75" t="s">
        <v>227</v>
      </c>
      <c r="SKC270" s="75">
        <v>3253</v>
      </c>
      <c r="SKD270" s="75" t="s">
        <v>227</v>
      </c>
      <c r="SKE270" s="75">
        <v>3253</v>
      </c>
      <c r="SKF270" s="75" t="s">
        <v>227</v>
      </c>
      <c r="SKG270" s="75">
        <v>3253</v>
      </c>
      <c r="SKH270" s="75" t="s">
        <v>227</v>
      </c>
      <c r="SKI270" s="75">
        <v>3253</v>
      </c>
      <c r="SKJ270" s="75" t="s">
        <v>227</v>
      </c>
      <c r="SKK270" s="75">
        <v>3253</v>
      </c>
      <c r="SKL270" s="75" t="s">
        <v>227</v>
      </c>
      <c r="SKM270" s="75">
        <v>3253</v>
      </c>
      <c r="SKN270" s="75" t="s">
        <v>227</v>
      </c>
      <c r="SKO270" s="75">
        <v>3253</v>
      </c>
      <c r="SKP270" s="75" t="s">
        <v>227</v>
      </c>
      <c r="SKQ270" s="75">
        <v>3253</v>
      </c>
      <c r="SKR270" s="75" t="s">
        <v>227</v>
      </c>
      <c r="SKS270" s="75">
        <v>3253</v>
      </c>
      <c r="SKT270" s="75" t="s">
        <v>227</v>
      </c>
      <c r="SKU270" s="75">
        <v>3253</v>
      </c>
      <c r="SKV270" s="75" t="s">
        <v>227</v>
      </c>
      <c r="SKW270" s="75">
        <v>3253</v>
      </c>
      <c r="SKX270" s="75" t="s">
        <v>227</v>
      </c>
      <c r="SKY270" s="75">
        <v>3253</v>
      </c>
      <c r="SKZ270" s="75" t="s">
        <v>227</v>
      </c>
      <c r="SLA270" s="75">
        <v>3253</v>
      </c>
      <c r="SLB270" s="75" t="s">
        <v>227</v>
      </c>
      <c r="SLC270" s="75">
        <v>3253</v>
      </c>
      <c r="SLD270" s="75" t="s">
        <v>227</v>
      </c>
      <c r="SLE270" s="75">
        <v>3253</v>
      </c>
      <c r="SLF270" s="75" t="s">
        <v>227</v>
      </c>
      <c r="SLG270" s="75">
        <v>3253</v>
      </c>
      <c r="SLH270" s="75" t="s">
        <v>227</v>
      </c>
      <c r="SLI270" s="75">
        <v>3253</v>
      </c>
      <c r="SLJ270" s="75" t="s">
        <v>227</v>
      </c>
      <c r="SLK270" s="75">
        <v>3253</v>
      </c>
      <c r="SLL270" s="75" t="s">
        <v>227</v>
      </c>
      <c r="SLM270" s="75">
        <v>3253</v>
      </c>
      <c r="SLN270" s="75" t="s">
        <v>227</v>
      </c>
      <c r="SLO270" s="75">
        <v>3253</v>
      </c>
      <c r="SLP270" s="75" t="s">
        <v>227</v>
      </c>
      <c r="SLQ270" s="75">
        <v>3253</v>
      </c>
      <c r="SLR270" s="75" t="s">
        <v>227</v>
      </c>
      <c r="SLS270" s="75">
        <v>3253</v>
      </c>
      <c r="SLT270" s="75" t="s">
        <v>227</v>
      </c>
      <c r="SLU270" s="75">
        <v>3253</v>
      </c>
      <c r="SLV270" s="75" t="s">
        <v>227</v>
      </c>
      <c r="SLW270" s="75">
        <v>3253</v>
      </c>
      <c r="SLX270" s="75" t="s">
        <v>227</v>
      </c>
      <c r="SLY270" s="75">
        <v>3253</v>
      </c>
      <c r="SLZ270" s="75" t="s">
        <v>227</v>
      </c>
      <c r="SMA270" s="75">
        <v>3253</v>
      </c>
      <c r="SMB270" s="75" t="s">
        <v>227</v>
      </c>
      <c r="SMC270" s="75">
        <v>3253</v>
      </c>
      <c r="SMD270" s="75" t="s">
        <v>227</v>
      </c>
      <c r="SME270" s="75">
        <v>3253</v>
      </c>
      <c r="SMF270" s="75" t="s">
        <v>227</v>
      </c>
      <c r="SMG270" s="75">
        <v>3253</v>
      </c>
      <c r="SMH270" s="75" t="s">
        <v>227</v>
      </c>
      <c r="SMI270" s="75">
        <v>3253</v>
      </c>
      <c r="SMJ270" s="75" t="s">
        <v>227</v>
      </c>
      <c r="SMK270" s="75">
        <v>3253</v>
      </c>
      <c r="SML270" s="75" t="s">
        <v>227</v>
      </c>
      <c r="SMM270" s="75">
        <v>3253</v>
      </c>
      <c r="SMN270" s="75" t="s">
        <v>227</v>
      </c>
      <c r="SMO270" s="75">
        <v>3253</v>
      </c>
      <c r="SMP270" s="75" t="s">
        <v>227</v>
      </c>
      <c r="SMQ270" s="75">
        <v>3253</v>
      </c>
      <c r="SMR270" s="75" t="s">
        <v>227</v>
      </c>
      <c r="SMS270" s="75">
        <v>3253</v>
      </c>
      <c r="SMT270" s="75" t="s">
        <v>227</v>
      </c>
      <c r="SMU270" s="75">
        <v>3253</v>
      </c>
      <c r="SMV270" s="75" t="s">
        <v>227</v>
      </c>
      <c r="SMW270" s="75">
        <v>3253</v>
      </c>
      <c r="SMX270" s="75" t="s">
        <v>227</v>
      </c>
      <c r="SMY270" s="75">
        <v>3253</v>
      </c>
      <c r="SMZ270" s="75" t="s">
        <v>227</v>
      </c>
      <c r="SNA270" s="75">
        <v>3253</v>
      </c>
      <c r="SNB270" s="75" t="s">
        <v>227</v>
      </c>
      <c r="SNC270" s="75">
        <v>3253</v>
      </c>
      <c r="SND270" s="75" t="s">
        <v>227</v>
      </c>
      <c r="SNE270" s="75">
        <v>3253</v>
      </c>
      <c r="SNF270" s="75" t="s">
        <v>227</v>
      </c>
      <c r="SNG270" s="75">
        <v>3253</v>
      </c>
      <c r="SNH270" s="75" t="s">
        <v>227</v>
      </c>
      <c r="SNI270" s="75">
        <v>3253</v>
      </c>
      <c r="SNJ270" s="75" t="s">
        <v>227</v>
      </c>
      <c r="SNK270" s="75">
        <v>3253</v>
      </c>
      <c r="SNL270" s="75" t="s">
        <v>227</v>
      </c>
      <c r="SNM270" s="75">
        <v>3253</v>
      </c>
      <c r="SNN270" s="75" t="s">
        <v>227</v>
      </c>
      <c r="SNO270" s="75">
        <v>3253</v>
      </c>
      <c r="SNP270" s="75" t="s">
        <v>227</v>
      </c>
      <c r="SNQ270" s="75">
        <v>3253</v>
      </c>
      <c r="SNR270" s="75" t="s">
        <v>227</v>
      </c>
      <c r="SNS270" s="75">
        <v>3253</v>
      </c>
      <c r="SNT270" s="75" t="s">
        <v>227</v>
      </c>
      <c r="SNU270" s="75">
        <v>3253</v>
      </c>
      <c r="SNV270" s="75" t="s">
        <v>227</v>
      </c>
      <c r="SNW270" s="75">
        <v>3253</v>
      </c>
      <c r="SNX270" s="75" t="s">
        <v>227</v>
      </c>
      <c r="SNY270" s="75">
        <v>3253</v>
      </c>
      <c r="SNZ270" s="75" t="s">
        <v>227</v>
      </c>
      <c r="SOA270" s="75">
        <v>3253</v>
      </c>
      <c r="SOB270" s="75" t="s">
        <v>227</v>
      </c>
      <c r="SOC270" s="75">
        <v>3253</v>
      </c>
      <c r="SOD270" s="75" t="s">
        <v>227</v>
      </c>
      <c r="SOE270" s="75">
        <v>3253</v>
      </c>
      <c r="SOF270" s="75" t="s">
        <v>227</v>
      </c>
      <c r="SOG270" s="75">
        <v>3253</v>
      </c>
      <c r="SOH270" s="75" t="s">
        <v>227</v>
      </c>
      <c r="SOI270" s="75">
        <v>3253</v>
      </c>
      <c r="SOJ270" s="75" t="s">
        <v>227</v>
      </c>
      <c r="SOK270" s="75">
        <v>3253</v>
      </c>
      <c r="SOL270" s="75" t="s">
        <v>227</v>
      </c>
      <c r="SOM270" s="75">
        <v>3253</v>
      </c>
      <c r="SON270" s="75" t="s">
        <v>227</v>
      </c>
      <c r="SOO270" s="75">
        <v>3253</v>
      </c>
      <c r="SOP270" s="75" t="s">
        <v>227</v>
      </c>
      <c r="SOQ270" s="75">
        <v>3253</v>
      </c>
      <c r="SOR270" s="75" t="s">
        <v>227</v>
      </c>
      <c r="SOS270" s="75">
        <v>3253</v>
      </c>
      <c r="SOT270" s="75" t="s">
        <v>227</v>
      </c>
      <c r="SOU270" s="75">
        <v>3253</v>
      </c>
      <c r="SOV270" s="75" t="s">
        <v>227</v>
      </c>
      <c r="SOW270" s="75">
        <v>3253</v>
      </c>
      <c r="SOX270" s="75" t="s">
        <v>227</v>
      </c>
      <c r="SOY270" s="75">
        <v>3253</v>
      </c>
      <c r="SOZ270" s="75" t="s">
        <v>227</v>
      </c>
      <c r="SPA270" s="75">
        <v>3253</v>
      </c>
      <c r="SPB270" s="75" t="s">
        <v>227</v>
      </c>
      <c r="SPC270" s="75">
        <v>3253</v>
      </c>
      <c r="SPD270" s="75" t="s">
        <v>227</v>
      </c>
      <c r="SPE270" s="75">
        <v>3253</v>
      </c>
      <c r="SPF270" s="75" t="s">
        <v>227</v>
      </c>
      <c r="SPG270" s="75">
        <v>3253</v>
      </c>
      <c r="SPH270" s="75" t="s">
        <v>227</v>
      </c>
      <c r="SPI270" s="75">
        <v>3253</v>
      </c>
      <c r="SPJ270" s="75" t="s">
        <v>227</v>
      </c>
      <c r="SPK270" s="75">
        <v>3253</v>
      </c>
      <c r="SPL270" s="75" t="s">
        <v>227</v>
      </c>
      <c r="SPM270" s="75">
        <v>3253</v>
      </c>
      <c r="SPN270" s="75" t="s">
        <v>227</v>
      </c>
      <c r="SPO270" s="75">
        <v>3253</v>
      </c>
      <c r="SPP270" s="75" t="s">
        <v>227</v>
      </c>
      <c r="SPQ270" s="75">
        <v>3253</v>
      </c>
      <c r="SPR270" s="75" t="s">
        <v>227</v>
      </c>
      <c r="SPS270" s="75">
        <v>3253</v>
      </c>
      <c r="SPT270" s="75" t="s">
        <v>227</v>
      </c>
      <c r="SPU270" s="75">
        <v>3253</v>
      </c>
      <c r="SPV270" s="75" t="s">
        <v>227</v>
      </c>
      <c r="SPW270" s="75">
        <v>3253</v>
      </c>
      <c r="SPX270" s="75" t="s">
        <v>227</v>
      </c>
      <c r="SPY270" s="75">
        <v>3253</v>
      </c>
      <c r="SPZ270" s="75" t="s">
        <v>227</v>
      </c>
      <c r="SQA270" s="75">
        <v>3253</v>
      </c>
      <c r="SQB270" s="75" t="s">
        <v>227</v>
      </c>
      <c r="SQC270" s="75">
        <v>3253</v>
      </c>
      <c r="SQD270" s="75" t="s">
        <v>227</v>
      </c>
      <c r="SQE270" s="75">
        <v>3253</v>
      </c>
      <c r="SQF270" s="75" t="s">
        <v>227</v>
      </c>
      <c r="SQG270" s="75">
        <v>3253</v>
      </c>
      <c r="SQH270" s="75" t="s">
        <v>227</v>
      </c>
      <c r="SQI270" s="75">
        <v>3253</v>
      </c>
      <c r="SQJ270" s="75" t="s">
        <v>227</v>
      </c>
      <c r="SQK270" s="75">
        <v>3253</v>
      </c>
      <c r="SQL270" s="75" t="s">
        <v>227</v>
      </c>
      <c r="SQM270" s="75">
        <v>3253</v>
      </c>
      <c r="SQN270" s="75" t="s">
        <v>227</v>
      </c>
      <c r="SQO270" s="75">
        <v>3253</v>
      </c>
      <c r="SQP270" s="75" t="s">
        <v>227</v>
      </c>
      <c r="SQQ270" s="75">
        <v>3253</v>
      </c>
      <c r="SQR270" s="75" t="s">
        <v>227</v>
      </c>
      <c r="SQS270" s="75">
        <v>3253</v>
      </c>
      <c r="SQT270" s="75" t="s">
        <v>227</v>
      </c>
      <c r="SQU270" s="75">
        <v>3253</v>
      </c>
      <c r="SQV270" s="75" t="s">
        <v>227</v>
      </c>
      <c r="SQW270" s="75">
        <v>3253</v>
      </c>
      <c r="SQX270" s="75" t="s">
        <v>227</v>
      </c>
      <c r="SQY270" s="75">
        <v>3253</v>
      </c>
      <c r="SQZ270" s="75" t="s">
        <v>227</v>
      </c>
      <c r="SRA270" s="75">
        <v>3253</v>
      </c>
      <c r="SRB270" s="75" t="s">
        <v>227</v>
      </c>
      <c r="SRC270" s="75">
        <v>3253</v>
      </c>
      <c r="SRD270" s="75" t="s">
        <v>227</v>
      </c>
      <c r="SRE270" s="75">
        <v>3253</v>
      </c>
      <c r="SRF270" s="75" t="s">
        <v>227</v>
      </c>
      <c r="SRG270" s="75">
        <v>3253</v>
      </c>
      <c r="SRH270" s="75" t="s">
        <v>227</v>
      </c>
      <c r="SRI270" s="75">
        <v>3253</v>
      </c>
      <c r="SRJ270" s="75" t="s">
        <v>227</v>
      </c>
      <c r="SRK270" s="75">
        <v>3253</v>
      </c>
      <c r="SRL270" s="75" t="s">
        <v>227</v>
      </c>
      <c r="SRM270" s="75">
        <v>3253</v>
      </c>
      <c r="SRN270" s="75" t="s">
        <v>227</v>
      </c>
      <c r="SRO270" s="75">
        <v>3253</v>
      </c>
      <c r="SRP270" s="75" t="s">
        <v>227</v>
      </c>
      <c r="SRQ270" s="75">
        <v>3253</v>
      </c>
      <c r="SRR270" s="75" t="s">
        <v>227</v>
      </c>
      <c r="SRS270" s="75">
        <v>3253</v>
      </c>
      <c r="SRT270" s="75" t="s">
        <v>227</v>
      </c>
      <c r="SRU270" s="75">
        <v>3253</v>
      </c>
      <c r="SRV270" s="75" t="s">
        <v>227</v>
      </c>
      <c r="SRW270" s="75">
        <v>3253</v>
      </c>
      <c r="SRX270" s="75" t="s">
        <v>227</v>
      </c>
      <c r="SRY270" s="75">
        <v>3253</v>
      </c>
      <c r="SRZ270" s="75" t="s">
        <v>227</v>
      </c>
      <c r="SSA270" s="75">
        <v>3253</v>
      </c>
      <c r="SSB270" s="75" t="s">
        <v>227</v>
      </c>
      <c r="SSC270" s="75">
        <v>3253</v>
      </c>
      <c r="SSD270" s="75" t="s">
        <v>227</v>
      </c>
      <c r="SSE270" s="75">
        <v>3253</v>
      </c>
      <c r="SSF270" s="75" t="s">
        <v>227</v>
      </c>
      <c r="SSG270" s="75">
        <v>3253</v>
      </c>
      <c r="SSH270" s="75" t="s">
        <v>227</v>
      </c>
      <c r="SSI270" s="75">
        <v>3253</v>
      </c>
      <c r="SSJ270" s="75" t="s">
        <v>227</v>
      </c>
      <c r="SSK270" s="75">
        <v>3253</v>
      </c>
      <c r="SSL270" s="75" t="s">
        <v>227</v>
      </c>
      <c r="SSM270" s="75">
        <v>3253</v>
      </c>
      <c r="SSN270" s="75" t="s">
        <v>227</v>
      </c>
      <c r="SSO270" s="75">
        <v>3253</v>
      </c>
      <c r="SSP270" s="75" t="s">
        <v>227</v>
      </c>
      <c r="SSQ270" s="75">
        <v>3253</v>
      </c>
      <c r="SSR270" s="75" t="s">
        <v>227</v>
      </c>
      <c r="SSS270" s="75">
        <v>3253</v>
      </c>
      <c r="SST270" s="75" t="s">
        <v>227</v>
      </c>
      <c r="SSU270" s="75">
        <v>3253</v>
      </c>
      <c r="SSV270" s="75" t="s">
        <v>227</v>
      </c>
      <c r="SSW270" s="75">
        <v>3253</v>
      </c>
      <c r="SSX270" s="75" t="s">
        <v>227</v>
      </c>
      <c r="SSY270" s="75">
        <v>3253</v>
      </c>
      <c r="SSZ270" s="75" t="s">
        <v>227</v>
      </c>
      <c r="STA270" s="75">
        <v>3253</v>
      </c>
      <c r="STB270" s="75" t="s">
        <v>227</v>
      </c>
      <c r="STC270" s="75">
        <v>3253</v>
      </c>
      <c r="STD270" s="75" t="s">
        <v>227</v>
      </c>
      <c r="STE270" s="75">
        <v>3253</v>
      </c>
      <c r="STF270" s="75" t="s">
        <v>227</v>
      </c>
      <c r="STG270" s="75">
        <v>3253</v>
      </c>
      <c r="STH270" s="75" t="s">
        <v>227</v>
      </c>
      <c r="STI270" s="75">
        <v>3253</v>
      </c>
      <c r="STJ270" s="75" t="s">
        <v>227</v>
      </c>
      <c r="STK270" s="75">
        <v>3253</v>
      </c>
      <c r="STL270" s="75" t="s">
        <v>227</v>
      </c>
      <c r="STM270" s="75">
        <v>3253</v>
      </c>
      <c r="STN270" s="75" t="s">
        <v>227</v>
      </c>
      <c r="STO270" s="75">
        <v>3253</v>
      </c>
      <c r="STP270" s="75" t="s">
        <v>227</v>
      </c>
      <c r="STQ270" s="75">
        <v>3253</v>
      </c>
      <c r="STR270" s="75" t="s">
        <v>227</v>
      </c>
      <c r="STS270" s="75">
        <v>3253</v>
      </c>
      <c r="STT270" s="75" t="s">
        <v>227</v>
      </c>
      <c r="STU270" s="75">
        <v>3253</v>
      </c>
      <c r="STV270" s="75" t="s">
        <v>227</v>
      </c>
      <c r="STW270" s="75">
        <v>3253</v>
      </c>
      <c r="STX270" s="75" t="s">
        <v>227</v>
      </c>
      <c r="STY270" s="75">
        <v>3253</v>
      </c>
      <c r="STZ270" s="75" t="s">
        <v>227</v>
      </c>
      <c r="SUA270" s="75">
        <v>3253</v>
      </c>
      <c r="SUB270" s="75" t="s">
        <v>227</v>
      </c>
      <c r="SUC270" s="75">
        <v>3253</v>
      </c>
      <c r="SUD270" s="75" t="s">
        <v>227</v>
      </c>
      <c r="SUE270" s="75">
        <v>3253</v>
      </c>
      <c r="SUF270" s="75" t="s">
        <v>227</v>
      </c>
      <c r="SUG270" s="75">
        <v>3253</v>
      </c>
      <c r="SUH270" s="75" t="s">
        <v>227</v>
      </c>
      <c r="SUI270" s="75">
        <v>3253</v>
      </c>
      <c r="SUJ270" s="75" t="s">
        <v>227</v>
      </c>
      <c r="SUK270" s="75">
        <v>3253</v>
      </c>
      <c r="SUL270" s="75" t="s">
        <v>227</v>
      </c>
      <c r="SUM270" s="75">
        <v>3253</v>
      </c>
      <c r="SUN270" s="75" t="s">
        <v>227</v>
      </c>
      <c r="SUO270" s="75">
        <v>3253</v>
      </c>
      <c r="SUP270" s="75" t="s">
        <v>227</v>
      </c>
      <c r="SUQ270" s="75">
        <v>3253</v>
      </c>
      <c r="SUR270" s="75" t="s">
        <v>227</v>
      </c>
      <c r="SUS270" s="75">
        <v>3253</v>
      </c>
      <c r="SUT270" s="75" t="s">
        <v>227</v>
      </c>
      <c r="SUU270" s="75">
        <v>3253</v>
      </c>
      <c r="SUV270" s="75" t="s">
        <v>227</v>
      </c>
      <c r="SUW270" s="75">
        <v>3253</v>
      </c>
      <c r="SUX270" s="75" t="s">
        <v>227</v>
      </c>
      <c r="SUY270" s="75">
        <v>3253</v>
      </c>
      <c r="SUZ270" s="75" t="s">
        <v>227</v>
      </c>
      <c r="SVA270" s="75">
        <v>3253</v>
      </c>
      <c r="SVB270" s="75" t="s">
        <v>227</v>
      </c>
      <c r="SVC270" s="75">
        <v>3253</v>
      </c>
      <c r="SVD270" s="75" t="s">
        <v>227</v>
      </c>
      <c r="SVE270" s="75">
        <v>3253</v>
      </c>
      <c r="SVF270" s="75" t="s">
        <v>227</v>
      </c>
      <c r="SVG270" s="75">
        <v>3253</v>
      </c>
      <c r="SVH270" s="75" t="s">
        <v>227</v>
      </c>
      <c r="SVI270" s="75">
        <v>3253</v>
      </c>
      <c r="SVJ270" s="75" t="s">
        <v>227</v>
      </c>
      <c r="SVK270" s="75">
        <v>3253</v>
      </c>
      <c r="SVL270" s="75" t="s">
        <v>227</v>
      </c>
      <c r="SVM270" s="75">
        <v>3253</v>
      </c>
      <c r="SVN270" s="75" t="s">
        <v>227</v>
      </c>
      <c r="SVO270" s="75">
        <v>3253</v>
      </c>
      <c r="SVP270" s="75" t="s">
        <v>227</v>
      </c>
      <c r="SVQ270" s="75">
        <v>3253</v>
      </c>
      <c r="SVR270" s="75" t="s">
        <v>227</v>
      </c>
      <c r="SVS270" s="75">
        <v>3253</v>
      </c>
      <c r="SVT270" s="75" t="s">
        <v>227</v>
      </c>
      <c r="SVU270" s="75">
        <v>3253</v>
      </c>
      <c r="SVV270" s="75" t="s">
        <v>227</v>
      </c>
      <c r="SVW270" s="75">
        <v>3253</v>
      </c>
      <c r="SVX270" s="75" t="s">
        <v>227</v>
      </c>
      <c r="SVY270" s="75">
        <v>3253</v>
      </c>
      <c r="SVZ270" s="75" t="s">
        <v>227</v>
      </c>
      <c r="SWA270" s="75">
        <v>3253</v>
      </c>
      <c r="SWB270" s="75" t="s">
        <v>227</v>
      </c>
      <c r="SWC270" s="75">
        <v>3253</v>
      </c>
      <c r="SWD270" s="75" t="s">
        <v>227</v>
      </c>
      <c r="SWE270" s="75">
        <v>3253</v>
      </c>
      <c r="SWF270" s="75" t="s">
        <v>227</v>
      </c>
      <c r="SWG270" s="75">
        <v>3253</v>
      </c>
      <c r="SWH270" s="75" t="s">
        <v>227</v>
      </c>
      <c r="SWI270" s="75">
        <v>3253</v>
      </c>
      <c r="SWJ270" s="75" t="s">
        <v>227</v>
      </c>
      <c r="SWK270" s="75">
        <v>3253</v>
      </c>
      <c r="SWL270" s="75" t="s">
        <v>227</v>
      </c>
      <c r="SWM270" s="75">
        <v>3253</v>
      </c>
      <c r="SWN270" s="75" t="s">
        <v>227</v>
      </c>
      <c r="SWO270" s="75">
        <v>3253</v>
      </c>
      <c r="SWP270" s="75" t="s">
        <v>227</v>
      </c>
      <c r="SWQ270" s="75">
        <v>3253</v>
      </c>
      <c r="SWR270" s="75" t="s">
        <v>227</v>
      </c>
      <c r="SWS270" s="75">
        <v>3253</v>
      </c>
      <c r="SWT270" s="75" t="s">
        <v>227</v>
      </c>
      <c r="SWU270" s="75">
        <v>3253</v>
      </c>
      <c r="SWV270" s="75" t="s">
        <v>227</v>
      </c>
      <c r="SWW270" s="75">
        <v>3253</v>
      </c>
      <c r="SWX270" s="75" t="s">
        <v>227</v>
      </c>
      <c r="SWY270" s="75">
        <v>3253</v>
      </c>
      <c r="SWZ270" s="75" t="s">
        <v>227</v>
      </c>
      <c r="SXA270" s="75">
        <v>3253</v>
      </c>
      <c r="SXB270" s="75" t="s">
        <v>227</v>
      </c>
      <c r="SXC270" s="75">
        <v>3253</v>
      </c>
      <c r="SXD270" s="75" t="s">
        <v>227</v>
      </c>
      <c r="SXE270" s="75">
        <v>3253</v>
      </c>
      <c r="SXF270" s="75" t="s">
        <v>227</v>
      </c>
      <c r="SXG270" s="75">
        <v>3253</v>
      </c>
      <c r="SXH270" s="75" t="s">
        <v>227</v>
      </c>
      <c r="SXI270" s="75">
        <v>3253</v>
      </c>
      <c r="SXJ270" s="75" t="s">
        <v>227</v>
      </c>
      <c r="SXK270" s="75">
        <v>3253</v>
      </c>
      <c r="SXL270" s="75" t="s">
        <v>227</v>
      </c>
      <c r="SXM270" s="75">
        <v>3253</v>
      </c>
      <c r="SXN270" s="75" t="s">
        <v>227</v>
      </c>
      <c r="SXO270" s="75">
        <v>3253</v>
      </c>
      <c r="SXP270" s="75" t="s">
        <v>227</v>
      </c>
      <c r="SXQ270" s="75">
        <v>3253</v>
      </c>
      <c r="SXR270" s="75" t="s">
        <v>227</v>
      </c>
      <c r="SXS270" s="75">
        <v>3253</v>
      </c>
      <c r="SXT270" s="75" t="s">
        <v>227</v>
      </c>
      <c r="SXU270" s="75">
        <v>3253</v>
      </c>
      <c r="SXV270" s="75" t="s">
        <v>227</v>
      </c>
      <c r="SXW270" s="75">
        <v>3253</v>
      </c>
      <c r="SXX270" s="75" t="s">
        <v>227</v>
      </c>
      <c r="SXY270" s="75">
        <v>3253</v>
      </c>
      <c r="SXZ270" s="75" t="s">
        <v>227</v>
      </c>
      <c r="SYA270" s="75">
        <v>3253</v>
      </c>
      <c r="SYB270" s="75" t="s">
        <v>227</v>
      </c>
      <c r="SYC270" s="75">
        <v>3253</v>
      </c>
      <c r="SYD270" s="75" t="s">
        <v>227</v>
      </c>
      <c r="SYE270" s="75">
        <v>3253</v>
      </c>
      <c r="SYF270" s="75" t="s">
        <v>227</v>
      </c>
      <c r="SYG270" s="75">
        <v>3253</v>
      </c>
      <c r="SYH270" s="75" t="s">
        <v>227</v>
      </c>
      <c r="SYI270" s="75">
        <v>3253</v>
      </c>
      <c r="SYJ270" s="75" t="s">
        <v>227</v>
      </c>
      <c r="SYK270" s="75">
        <v>3253</v>
      </c>
      <c r="SYL270" s="75" t="s">
        <v>227</v>
      </c>
      <c r="SYM270" s="75">
        <v>3253</v>
      </c>
      <c r="SYN270" s="75" t="s">
        <v>227</v>
      </c>
      <c r="SYO270" s="75">
        <v>3253</v>
      </c>
      <c r="SYP270" s="75" t="s">
        <v>227</v>
      </c>
      <c r="SYQ270" s="75">
        <v>3253</v>
      </c>
      <c r="SYR270" s="75" t="s">
        <v>227</v>
      </c>
      <c r="SYS270" s="75">
        <v>3253</v>
      </c>
      <c r="SYT270" s="75" t="s">
        <v>227</v>
      </c>
      <c r="SYU270" s="75">
        <v>3253</v>
      </c>
      <c r="SYV270" s="75" t="s">
        <v>227</v>
      </c>
      <c r="SYW270" s="75">
        <v>3253</v>
      </c>
      <c r="SYX270" s="75" t="s">
        <v>227</v>
      </c>
      <c r="SYY270" s="75">
        <v>3253</v>
      </c>
      <c r="SYZ270" s="75" t="s">
        <v>227</v>
      </c>
      <c r="SZA270" s="75">
        <v>3253</v>
      </c>
      <c r="SZB270" s="75" t="s">
        <v>227</v>
      </c>
      <c r="SZC270" s="75">
        <v>3253</v>
      </c>
      <c r="SZD270" s="75" t="s">
        <v>227</v>
      </c>
      <c r="SZE270" s="75">
        <v>3253</v>
      </c>
      <c r="SZF270" s="75" t="s">
        <v>227</v>
      </c>
      <c r="SZG270" s="75">
        <v>3253</v>
      </c>
      <c r="SZH270" s="75" t="s">
        <v>227</v>
      </c>
      <c r="SZI270" s="75">
        <v>3253</v>
      </c>
      <c r="SZJ270" s="75" t="s">
        <v>227</v>
      </c>
      <c r="SZK270" s="75">
        <v>3253</v>
      </c>
      <c r="SZL270" s="75" t="s">
        <v>227</v>
      </c>
      <c r="SZM270" s="75">
        <v>3253</v>
      </c>
      <c r="SZN270" s="75" t="s">
        <v>227</v>
      </c>
      <c r="SZO270" s="75">
        <v>3253</v>
      </c>
      <c r="SZP270" s="75" t="s">
        <v>227</v>
      </c>
      <c r="SZQ270" s="75">
        <v>3253</v>
      </c>
      <c r="SZR270" s="75" t="s">
        <v>227</v>
      </c>
      <c r="SZS270" s="75">
        <v>3253</v>
      </c>
      <c r="SZT270" s="75" t="s">
        <v>227</v>
      </c>
      <c r="SZU270" s="75">
        <v>3253</v>
      </c>
      <c r="SZV270" s="75" t="s">
        <v>227</v>
      </c>
      <c r="SZW270" s="75">
        <v>3253</v>
      </c>
      <c r="SZX270" s="75" t="s">
        <v>227</v>
      </c>
      <c r="SZY270" s="75">
        <v>3253</v>
      </c>
      <c r="SZZ270" s="75" t="s">
        <v>227</v>
      </c>
      <c r="TAA270" s="75">
        <v>3253</v>
      </c>
      <c r="TAB270" s="75" t="s">
        <v>227</v>
      </c>
      <c r="TAC270" s="75">
        <v>3253</v>
      </c>
      <c r="TAD270" s="75" t="s">
        <v>227</v>
      </c>
      <c r="TAE270" s="75">
        <v>3253</v>
      </c>
      <c r="TAF270" s="75" t="s">
        <v>227</v>
      </c>
      <c r="TAG270" s="75">
        <v>3253</v>
      </c>
      <c r="TAH270" s="75" t="s">
        <v>227</v>
      </c>
      <c r="TAI270" s="75">
        <v>3253</v>
      </c>
      <c r="TAJ270" s="75" t="s">
        <v>227</v>
      </c>
      <c r="TAK270" s="75">
        <v>3253</v>
      </c>
      <c r="TAL270" s="75" t="s">
        <v>227</v>
      </c>
      <c r="TAM270" s="75">
        <v>3253</v>
      </c>
      <c r="TAN270" s="75" t="s">
        <v>227</v>
      </c>
      <c r="TAO270" s="75">
        <v>3253</v>
      </c>
      <c r="TAP270" s="75" t="s">
        <v>227</v>
      </c>
      <c r="TAQ270" s="75">
        <v>3253</v>
      </c>
      <c r="TAR270" s="75" t="s">
        <v>227</v>
      </c>
      <c r="TAS270" s="75">
        <v>3253</v>
      </c>
      <c r="TAT270" s="75" t="s">
        <v>227</v>
      </c>
      <c r="TAU270" s="75">
        <v>3253</v>
      </c>
      <c r="TAV270" s="75" t="s">
        <v>227</v>
      </c>
      <c r="TAW270" s="75">
        <v>3253</v>
      </c>
      <c r="TAX270" s="75" t="s">
        <v>227</v>
      </c>
      <c r="TAY270" s="75">
        <v>3253</v>
      </c>
      <c r="TAZ270" s="75" t="s">
        <v>227</v>
      </c>
      <c r="TBA270" s="75">
        <v>3253</v>
      </c>
      <c r="TBB270" s="75" t="s">
        <v>227</v>
      </c>
      <c r="TBC270" s="75">
        <v>3253</v>
      </c>
      <c r="TBD270" s="75" t="s">
        <v>227</v>
      </c>
      <c r="TBE270" s="75">
        <v>3253</v>
      </c>
      <c r="TBF270" s="75" t="s">
        <v>227</v>
      </c>
      <c r="TBG270" s="75">
        <v>3253</v>
      </c>
      <c r="TBH270" s="75" t="s">
        <v>227</v>
      </c>
      <c r="TBI270" s="75">
        <v>3253</v>
      </c>
      <c r="TBJ270" s="75" t="s">
        <v>227</v>
      </c>
      <c r="TBK270" s="75">
        <v>3253</v>
      </c>
      <c r="TBL270" s="75" t="s">
        <v>227</v>
      </c>
      <c r="TBM270" s="75">
        <v>3253</v>
      </c>
      <c r="TBN270" s="75" t="s">
        <v>227</v>
      </c>
      <c r="TBO270" s="75">
        <v>3253</v>
      </c>
      <c r="TBP270" s="75" t="s">
        <v>227</v>
      </c>
      <c r="TBQ270" s="75">
        <v>3253</v>
      </c>
      <c r="TBR270" s="75" t="s">
        <v>227</v>
      </c>
      <c r="TBS270" s="75">
        <v>3253</v>
      </c>
      <c r="TBT270" s="75" t="s">
        <v>227</v>
      </c>
      <c r="TBU270" s="75">
        <v>3253</v>
      </c>
      <c r="TBV270" s="75" t="s">
        <v>227</v>
      </c>
      <c r="TBW270" s="75">
        <v>3253</v>
      </c>
      <c r="TBX270" s="75" t="s">
        <v>227</v>
      </c>
      <c r="TBY270" s="75">
        <v>3253</v>
      </c>
      <c r="TBZ270" s="75" t="s">
        <v>227</v>
      </c>
      <c r="TCA270" s="75">
        <v>3253</v>
      </c>
      <c r="TCB270" s="75" t="s">
        <v>227</v>
      </c>
      <c r="TCC270" s="75">
        <v>3253</v>
      </c>
      <c r="TCD270" s="75" t="s">
        <v>227</v>
      </c>
      <c r="TCE270" s="75">
        <v>3253</v>
      </c>
      <c r="TCF270" s="75" t="s">
        <v>227</v>
      </c>
      <c r="TCG270" s="75">
        <v>3253</v>
      </c>
      <c r="TCH270" s="75" t="s">
        <v>227</v>
      </c>
      <c r="TCI270" s="75">
        <v>3253</v>
      </c>
      <c r="TCJ270" s="75" t="s">
        <v>227</v>
      </c>
      <c r="TCK270" s="75">
        <v>3253</v>
      </c>
      <c r="TCL270" s="75" t="s">
        <v>227</v>
      </c>
      <c r="TCM270" s="75">
        <v>3253</v>
      </c>
      <c r="TCN270" s="75" t="s">
        <v>227</v>
      </c>
      <c r="TCO270" s="75">
        <v>3253</v>
      </c>
      <c r="TCP270" s="75" t="s">
        <v>227</v>
      </c>
      <c r="TCQ270" s="75">
        <v>3253</v>
      </c>
      <c r="TCR270" s="75" t="s">
        <v>227</v>
      </c>
      <c r="TCS270" s="75">
        <v>3253</v>
      </c>
      <c r="TCT270" s="75" t="s">
        <v>227</v>
      </c>
      <c r="TCU270" s="75">
        <v>3253</v>
      </c>
      <c r="TCV270" s="75" t="s">
        <v>227</v>
      </c>
      <c r="TCW270" s="75">
        <v>3253</v>
      </c>
      <c r="TCX270" s="75" t="s">
        <v>227</v>
      </c>
      <c r="TCY270" s="75">
        <v>3253</v>
      </c>
      <c r="TCZ270" s="75" t="s">
        <v>227</v>
      </c>
      <c r="TDA270" s="75">
        <v>3253</v>
      </c>
      <c r="TDB270" s="75" t="s">
        <v>227</v>
      </c>
      <c r="TDC270" s="75">
        <v>3253</v>
      </c>
      <c r="TDD270" s="75" t="s">
        <v>227</v>
      </c>
      <c r="TDE270" s="75">
        <v>3253</v>
      </c>
      <c r="TDF270" s="75" t="s">
        <v>227</v>
      </c>
      <c r="TDG270" s="75">
        <v>3253</v>
      </c>
      <c r="TDH270" s="75" t="s">
        <v>227</v>
      </c>
      <c r="TDI270" s="75">
        <v>3253</v>
      </c>
      <c r="TDJ270" s="75" t="s">
        <v>227</v>
      </c>
      <c r="TDK270" s="75">
        <v>3253</v>
      </c>
      <c r="TDL270" s="75" t="s">
        <v>227</v>
      </c>
      <c r="TDM270" s="75">
        <v>3253</v>
      </c>
      <c r="TDN270" s="75" t="s">
        <v>227</v>
      </c>
      <c r="TDO270" s="75">
        <v>3253</v>
      </c>
      <c r="TDP270" s="75" t="s">
        <v>227</v>
      </c>
      <c r="TDQ270" s="75">
        <v>3253</v>
      </c>
      <c r="TDR270" s="75" t="s">
        <v>227</v>
      </c>
      <c r="TDS270" s="75">
        <v>3253</v>
      </c>
      <c r="TDT270" s="75" t="s">
        <v>227</v>
      </c>
      <c r="TDU270" s="75">
        <v>3253</v>
      </c>
      <c r="TDV270" s="75" t="s">
        <v>227</v>
      </c>
      <c r="TDW270" s="75">
        <v>3253</v>
      </c>
      <c r="TDX270" s="75" t="s">
        <v>227</v>
      </c>
      <c r="TDY270" s="75">
        <v>3253</v>
      </c>
      <c r="TDZ270" s="75" t="s">
        <v>227</v>
      </c>
      <c r="TEA270" s="75">
        <v>3253</v>
      </c>
      <c r="TEB270" s="75" t="s">
        <v>227</v>
      </c>
      <c r="TEC270" s="75">
        <v>3253</v>
      </c>
      <c r="TED270" s="75" t="s">
        <v>227</v>
      </c>
      <c r="TEE270" s="75">
        <v>3253</v>
      </c>
      <c r="TEF270" s="75" t="s">
        <v>227</v>
      </c>
      <c r="TEG270" s="75">
        <v>3253</v>
      </c>
      <c r="TEH270" s="75" t="s">
        <v>227</v>
      </c>
      <c r="TEI270" s="75">
        <v>3253</v>
      </c>
      <c r="TEJ270" s="75" t="s">
        <v>227</v>
      </c>
      <c r="TEK270" s="75">
        <v>3253</v>
      </c>
      <c r="TEL270" s="75" t="s">
        <v>227</v>
      </c>
      <c r="TEM270" s="75">
        <v>3253</v>
      </c>
      <c r="TEN270" s="75" t="s">
        <v>227</v>
      </c>
      <c r="TEO270" s="75">
        <v>3253</v>
      </c>
      <c r="TEP270" s="75" t="s">
        <v>227</v>
      </c>
      <c r="TEQ270" s="75">
        <v>3253</v>
      </c>
      <c r="TER270" s="75" t="s">
        <v>227</v>
      </c>
      <c r="TES270" s="75">
        <v>3253</v>
      </c>
      <c r="TET270" s="75" t="s">
        <v>227</v>
      </c>
      <c r="TEU270" s="75">
        <v>3253</v>
      </c>
      <c r="TEV270" s="75" t="s">
        <v>227</v>
      </c>
      <c r="TEW270" s="75">
        <v>3253</v>
      </c>
      <c r="TEX270" s="75" t="s">
        <v>227</v>
      </c>
      <c r="TEY270" s="75">
        <v>3253</v>
      </c>
      <c r="TEZ270" s="75" t="s">
        <v>227</v>
      </c>
      <c r="TFA270" s="75">
        <v>3253</v>
      </c>
      <c r="TFB270" s="75" t="s">
        <v>227</v>
      </c>
      <c r="TFC270" s="75">
        <v>3253</v>
      </c>
      <c r="TFD270" s="75" t="s">
        <v>227</v>
      </c>
      <c r="TFE270" s="75">
        <v>3253</v>
      </c>
      <c r="TFF270" s="75" t="s">
        <v>227</v>
      </c>
      <c r="TFG270" s="75">
        <v>3253</v>
      </c>
      <c r="TFH270" s="75" t="s">
        <v>227</v>
      </c>
      <c r="TFI270" s="75">
        <v>3253</v>
      </c>
      <c r="TFJ270" s="75" t="s">
        <v>227</v>
      </c>
      <c r="TFK270" s="75">
        <v>3253</v>
      </c>
      <c r="TFL270" s="75" t="s">
        <v>227</v>
      </c>
      <c r="TFM270" s="75">
        <v>3253</v>
      </c>
      <c r="TFN270" s="75" t="s">
        <v>227</v>
      </c>
      <c r="TFO270" s="75">
        <v>3253</v>
      </c>
      <c r="TFP270" s="75" t="s">
        <v>227</v>
      </c>
      <c r="TFQ270" s="75">
        <v>3253</v>
      </c>
      <c r="TFR270" s="75" t="s">
        <v>227</v>
      </c>
      <c r="TFS270" s="75">
        <v>3253</v>
      </c>
      <c r="TFT270" s="75" t="s">
        <v>227</v>
      </c>
      <c r="TFU270" s="75">
        <v>3253</v>
      </c>
      <c r="TFV270" s="75" t="s">
        <v>227</v>
      </c>
      <c r="TFW270" s="75">
        <v>3253</v>
      </c>
      <c r="TFX270" s="75" t="s">
        <v>227</v>
      </c>
      <c r="TFY270" s="75">
        <v>3253</v>
      </c>
      <c r="TFZ270" s="75" t="s">
        <v>227</v>
      </c>
      <c r="TGA270" s="75">
        <v>3253</v>
      </c>
      <c r="TGB270" s="75" t="s">
        <v>227</v>
      </c>
      <c r="TGC270" s="75">
        <v>3253</v>
      </c>
      <c r="TGD270" s="75" t="s">
        <v>227</v>
      </c>
      <c r="TGE270" s="75">
        <v>3253</v>
      </c>
      <c r="TGF270" s="75" t="s">
        <v>227</v>
      </c>
      <c r="TGG270" s="75">
        <v>3253</v>
      </c>
      <c r="TGH270" s="75" t="s">
        <v>227</v>
      </c>
      <c r="TGI270" s="75">
        <v>3253</v>
      </c>
      <c r="TGJ270" s="75" t="s">
        <v>227</v>
      </c>
      <c r="TGK270" s="75">
        <v>3253</v>
      </c>
      <c r="TGL270" s="75" t="s">
        <v>227</v>
      </c>
      <c r="TGM270" s="75">
        <v>3253</v>
      </c>
      <c r="TGN270" s="75" t="s">
        <v>227</v>
      </c>
      <c r="TGO270" s="75">
        <v>3253</v>
      </c>
      <c r="TGP270" s="75" t="s">
        <v>227</v>
      </c>
      <c r="TGQ270" s="75">
        <v>3253</v>
      </c>
      <c r="TGR270" s="75" t="s">
        <v>227</v>
      </c>
      <c r="TGS270" s="75">
        <v>3253</v>
      </c>
      <c r="TGT270" s="75" t="s">
        <v>227</v>
      </c>
      <c r="TGU270" s="75">
        <v>3253</v>
      </c>
      <c r="TGV270" s="75" t="s">
        <v>227</v>
      </c>
      <c r="TGW270" s="75">
        <v>3253</v>
      </c>
      <c r="TGX270" s="75" t="s">
        <v>227</v>
      </c>
      <c r="TGY270" s="75">
        <v>3253</v>
      </c>
      <c r="TGZ270" s="75" t="s">
        <v>227</v>
      </c>
      <c r="THA270" s="75">
        <v>3253</v>
      </c>
      <c r="THB270" s="75" t="s">
        <v>227</v>
      </c>
      <c r="THC270" s="75">
        <v>3253</v>
      </c>
      <c r="THD270" s="75" t="s">
        <v>227</v>
      </c>
      <c r="THE270" s="75">
        <v>3253</v>
      </c>
      <c r="THF270" s="75" t="s">
        <v>227</v>
      </c>
      <c r="THG270" s="75">
        <v>3253</v>
      </c>
      <c r="THH270" s="75" t="s">
        <v>227</v>
      </c>
      <c r="THI270" s="75">
        <v>3253</v>
      </c>
      <c r="THJ270" s="75" t="s">
        <v>227</v>
      </c>
      <c r="THK270" s="75">
        <v>3253</v>
      </c>
      <c r="THL270" s="75" t="s">
        <v>227</v>
      </c>
      <c r="THM270" s="75">
        <v>3253</v>
      </c>
      <c r="THN270" s="75" t="s">
        <v>227</v>
      </c>
      <c r="THO270" s="75">
        <v>3253</v>
      </c>
      <c r="THP270" s="75" t="s">
        <v>227</v>
      </c>
      <c r="THQ270" s="75">
        <v>3253</v>
      </c>
      <c r="THR270" s="75" t="s">
        <v>227</v>
      </c>
      <c r="THS270" s="75">
        <v>3253</v>
      </c>
      <c r="THT270" s="75" t="s">
        <v>227</v>
      </c>
      <c r="THU270" s="75">
        <v>3253</v>
      </c>
      <c r="THV270" s="75" t="s">
        <v>227</v>
      </c>
      <c r="THW270" s="75">
        <v>3253</v>
      </c>
      <c r="THX270" s="75" t="s">
        <v>227</v>
      </c>
      <c r="THY270" s="75">
        <v>3253</v>
      </c>
      <c r="THZ270" s="75" t="s">
        <v>227</v>
      </c>
      <c r="TIA270" s="75">
        <v>3253</v>
      </c>
      <c r="TIB270" s="75" t="s">
        <v>227</v>
      </c>
      <c r="TIC270" s="75">
        <v>3253</v>
      </c>
      <c r="TID270" s="75" t="s">
        <v>227</v>
      </c>
      <c r="TIE270" s="75">
        <v>3253</v>
      </c>
      <c r="TIF270" s="75" t="s">
        <v>227</v>
      </c>
      <c r="TIG270" s="75">
        <v>3253</v>
      </c>
      <c r="TIH270" s="75" t="s">
        <v>227</v>
      </c>
      <c r="TII270" s="75">
        <v>3253</v>
      </c>
      <c r="TIJ270" s="75" t="s">
        <v>227</v>
      </c>
      <c r="TIK270" s="75">
        <v>3253</v>
      </c>
      <c r="TIL270" s="75" t="s">
        <v>227</v>
      </c>
      <c r="TIM270" s="75">
        <v>3253</v>
      </c>
      <c r="TIN270" s="75" t="s">
        <v>227</v>
      </c>
      <c r="TIO270" s="75">
        <v>3253</v>
      </c>
      <c r="TIP270" s="75" t="s">
        <v>227</v>
      </c>
      <c r="TIQ270" s="75">
        <v>3253</v>
      </c>
      <c r="TIR270" s="75" t="s">
        <v>227</v>
      </c>
      <c r="TIS270" s="75">
        <v>3253</v>
      </c>
      <c r="TIT270" s="75" t="s">
        <v>227</v>
      </c>
      <c r="TIU270" s="75">
        <v>3253</v>
      </c>
      <c r="TIV270" s="75" t="s">
        <v>227</v>
      </c>
      <c r="TIW270" s="75">
        <v>3253</v>
      </c>
      <c r="TIX270" s="75" t="s">
        <v>227</v>
      </c>
      <c r="TIY270" s="75">
        <v>3253</v>
      </c>
      <c r="TIZ270" s="75" t="s">
        <v>227</v>
      </c>
      <c r="TJA270" s="75">
        <v>3253</v>
      </c>
      <c r="TJB270" s="75" t="s">
        <v>227</v>
      </c>
      <c r="TJC270" s="75">
        <v>3253</v>
      </c>
      <c r="TJD270" s="75" t="s">
        <v>227</v>
      </c>
      <c r="TJE270" s="75">
        <v>3253</v>
      </c>
      <c r="TJF270" s="75" t="s">
        <v>227</v>
      </c>
      <c r="TJG270" s="75">
        <v>3253</v>
      </c>
      <c r="TJH270" s="75" t="s">
        <v>227</v>
      </c>
      <c r="TJI270" s="75">
        <v>3253</v>
      </c>
      <c r="TJJ270" s="75" t="s">
        <v>227</v>
      </c>
      <c r="TJK270" s="75">
        <v>3253</v>
      </c>
      <c r="TJL270" s="75" t="s">
        <v>227</v>
      </c>
      <c r="TJM270" s="75">
        <v>3253</v>
      </c>
      <c r="TJN270" s="75" t="s">
        <v>227</v>
      </c>
      <c r="TJO270" s="75">
        <v>3253</v>
      </c>
      <c r="TJP270" s="75" t="s">
        <v>227</v>
      </c>
      <c r="TJQ270" s="75">
        <v>3253</v>
      </c>
      <c r="TJR270" s="75" t="s">
        <v>227</v>
      </c>
      <c r="TJS270" s="75">
        <v>3253</v>
      </c>
      <c r="TJT270" s="75" t="s">
        <v>227</v>
      </c>
      <c r="TJU270" s="75">
        <v>3253</v>
      </c>
      <c r="TJV270" s="75" t="s">
        <v>227</v>
      </c>
      <c r="TJW270" s="75">
        <v>3253</v>
      </c>
      <c r="TJX270" s="75" t="s">
        <v>227</v>
      </c>
      <c r="TJY270" s="75">
        <v>3253</v>
      </c>
      <c r="TJZ270" s="75" t="s">
        <v>227</v>
      </c>
      <c r="TKA270" s="75">
        <v>3253</v>
      </c>
      <c r="TKB270" s="75" t="s">
        <v>227</v>
      </c>
      <c r="TKC270" s="75">
        <v>3253</v>
      </c>
      <c r="TKD270" s="75" t="s">
        <v>227</v>
      </c>
      <c r="TKE270" s="75">
        <v>3253</v>
      </c>
      <c r="TKF270" s="75" t="s">
        <v>227</v>
      </c>
      <c r="TKG270" s="75">
        <v>3253</v>
      </c>
      <c r="TKH270" s="75" t="s">
        <v>227</v>
      </c>
      <c r="TKI270" s="75">
        <v>3253</v>
      </c>
      <c r="TKJ270" s="75" t="s">
        <v>227</v>
      </c>
      <c r="TKK270" s="75">
        <v>3253</v>
      </c>
      <c r="TKL270" s="75" t="s">
        <v>227</v>
      </c>
      <c r="TKM270" s="75">
        <v>3253</v>
      </c>
      <c r="TKN270" s="75" t="s">
        <v>227</v>
      </c>
      <c r="TKO270" s="75">
        <v>3253</v>
      </c>
      <c r="TKP270" s="75" t="s">
        <v>227</v>
      </c>
      <c r="TKQ270" s="75">
        <v>3253</v>
      </c>
      <c r="TKR270" s="75" t="s">
        <v>227</v>
      </c>
      <c r="TKS270" s="75">
        <v>3253</v>
      </c>
      <c r="TKT270" s="75" t="s">
        <v>227</v>
      </c>
      <c r="TKU270" s="75">
        <v>3253</v>
      </c>
      <c r="TKV270" s="75" t="s">
        <v>227</v>
      </c>
      <c r="TKW270" s="75">
        <v>3253</v>
      </c>
      <c r="TKX270" s="75" t="s">
        <v>227</v>
      </c>
      <c r="TKY270" s="75">
        <v>3253</v>
      </c>
      <c r="TKZ270" s="75" t="s">
        <v>227</v>
      </c>
      <c r="TLA270" s="75">
        <v>3253</v>
      </c>
      <c r="TLB270" s="75" t="s">
        <v>227</v>
      </c>
      <c r="TLC270" s="75">
        <v>3253</v>
      </c>
      <c r="TLD270" s="75" t="s">
        <v>227</v>
      </c>
      <c r="TLE270" s="75">
        <v>3253</v>
      </c>
      <c r="TLF270" s="75" t="s">
        <v>227</v>
      </c>
      <c r="TLG270" s="75">
        <v>3253</v>
      </c>
      <c r="TLH270" s="75" t="s">
        <v>227</v>
      </c>
      <c r="TLI270" s="75">
        <v>3253</v>
      </c>
      <c r="TLJ270" s="75" t="s">
        <v>227</v>
      </c>
      <c r="TLK270" s="75">
        <v>3253</v>
      </c>
      <c r="TLL270" s="75" t="s">
        <v>227</v>
      </c>
      <c r="TLM270" s="75">
        <v>3253</v>
      </c>
      <c r="TLN270" s="75" t="s">
        <v>227</v>
      </c>
      <c r="TLO270" s="75">
        <v>3253</v>
      </c>
      <c r="TLP270" s="75" t="s">
        <v>227</v>
      </c>
      <c r="TLQ270" s="75">
        <v>3253</v>
      </c>
      <c r="TLR270" s="75" t="s">
        <v>227</v>
      </c>
      <c r="TLS270" s="75">
        <v>3253</v>
      </c>
      <c r="TLT270" s="75" t="s">
        <v>227</v>
      </c>
      <c r="TLU270" s="75">
        <v>3253</v>
      </c>
      <c r="TLV270" s="75" t="s">
        <v>227</v>
      </c>
      <c r="TLW270" s="75">
        <v>3253</v>
      </c>
      <c r="TLX270" s="75" t="s">
        <v>227</v>
      </c>
      <c r="TLY270" s="75">
        <v>3253</v>
      </c>
      <c r="TLZ270" s="75" t="s">
        <v>227</v>
      </c>
      <c r="TMA270" s="75">
        <v>3253</v>
      </c>
      <c r="TMB270" s="75" t="s">
        <v>227</v>
      </c>
      <c r="TMC270" s="75">
        <v>3253</v>
      </c>
      <c r="TMD270" s="75" t="s">
        <v>227</v>
      </c>
      <c r="TME270" s="75">
        <v>3253</v>
      </c>
      <c r="TMF270" s="75" t="s">
        <v>227</v>
      </c>
      <c r="TMG270" s="75">
        <v>3253</v>
      </c>
      <c r="TMH270" s="75" t="s">
        <v>227</v>
      </c>
      <c r="TMI270" s="75">
        <v>3253</v>
      </c>
      <c r="TMJ270" s="75" t="s">
        <v>227</v>
      </c>
      <c r="TMK270" s="75">
        <v>3253</v>
      </c>
      <c r="TML270" s="75" t="s">
        <v>227</v>
      </c>
      <c r="TMM270" s="75">
        <v>3253</v>
      </c>
      <c r="TMN270" s="75" t="s">
        <v>227</v>
      </c>
      <c r="TMO270" s="75">
        <v>3253</v>
      </c>
      <c r="TMP270" s="75" t="s">
        <v>227</v>
      </c>
      <c r="TMQ270" s="75">
        <v>3253</v>
      </c>
      <c r="TMR270" s="75" t="s">
        <v>227</v>
      </c>
      <c r="TMS270" s="75">
        <v>3253</v>
      </c>
      <c r="TMT270" s="75" t="s">
        <v>227</v>
      </c>
      <c r="TMU270" s="75">
        <v>3253</v>
      </c>
      <c r="TMV270" s="75" t="s">
        <v>227</v>
      </c>
      <c r="TMW270" s="75">
        <v>3253</v>
      </c>
      <c r="TMX270" s="75" t="s">
        <v>227</v>
      </c>
      <c r="TMY270" s="75">
        <v>3253</v>
      </c>
      <c r="TMZ270" s="75" t="s">
        <v>227</v>
      </c>
      <c r="TNA270" s="75">
        <v>3253</v>
      </c>
      <c r="TNB270" s="75" t="s">
        <v>227</v>
      </c>
      <c r="TNC270" s="75">
        <v>3253</v>
      </c>
      <c r="TND270" s="75" t="s">
        <v>227</v>
      </c>
      <c r="TNE270" s="75">
        <v>3253</v>
      </c>
      <c r="TNF270" s="75" t="s">
        <v>227</v>
      </c>
      <c r="TNG270" s="75">
        <v>3253</v>
      </c>
      <c r="TNH270" s="75" t="s">
        <v>227</v>
      </c>
      <c r="TNI270" s="75">
        <v>3253</v>
      </c>
      <c r="TNJ270" s="75" t="s">
        <v>227</v>
      </c>
      <c r="TNK270" s="75">
        <v>3253</v>
      </c>
      <c r="TNL270" s="75" t="s">
        <v>227</v>
      </c>
      <c r="TNM270" s="75">
        <v>3253</v>
      </c>
      <c r="TNN270" s="75" t="s">
        <v>227</v>
      </c>
      <c r="TNO270" s="75">
        <v>3253</v>
      </c>
      <c r="TNP270" s="75" t="s">
        <v>227</v>
      </c>
      <c r="TNQ270" s="75">
        <v>3253</v>
      </c>
      <c r="TNR270" s="75" t="s">
        <v>227</v>
      </c>
      <c r="TNS270" s="75">
        <v>3253</v>
      </c>
      <c r="TNT270" s="75" t="s">
        <v>227</v>
      </c>
      <c r="TNU270" s="75">
        <v>3253</v>
      </c>
      <c r="TNV270" s="75" t="s">
        <v>227</v>
      </c>
      <c r="TNW270" s="75">
        <v>3253</v>
      </c>
      <c r="TNX270" s="75" t="s">
        <v>227</v>
      </c>
      <c r="TNY270" s="75">
        <v>3253</v>
      </c>
      <c r="TNZ270" s="75" t="s">
        <v>227</v>
      </c>
      <c r="TOA270" s="75">
        <v>3253</v>
      </c>
      <c r="TOB270" s="75" t="s">
        <v>227</v>
      </c>
      <c r="TOC270" s="75">
        <v>3253</v>
      </c>
      <c r="TOD270" s="75" t="s">
        <v>227</v>
      </c>
      <c r="TOE270" s="75">
        <v>3253</v>
      </c>
      <c r="TOF270" s="75" t="s">
        <v>227</v>
      </c>
      <c r="TOG270" s="75">
        <v>3253</v>
      </c>
      <c r="TOH270" s="75" t="s">
        <v>227</v>
      </c>
      <c r="TOI270" s="75">
        <v>3253</v>
      </c>
      <c r="TOJ270" s="75" t="s">
        <v>227</v>
      </c>
      <c r="TOK270" s="75">
        <v>3253</v>
      </c>
      <c r="TOL270" s="75" t="s">
        <v>227</v>
      </c>
      <c r="TOM270" s="75">
        <v>3253</v>
      </c>
      <c r="TON270" s="75" t="s">
        <v>227</v>
      </c>
      <c r="TOO270" s="75">
        <v>3253</v>
      </c>
      <c r="TOP270" s="75" t="s">
        <v>227</v>
      </c>
      <c r="TOQ270" s="75">
        <v>3253</v>
      </c>
      <c r="TOR270" s="75" t="s">
        <v>227</v>
      </c>
      <c r="TOS270" s="75">
        <v>3253</v>
      </c>
      <c r="TOT270" s="75" t="s">
        <v>227</v>
      </c>
      <c r="TOU270" s="75">
        <v>3253</v>
      </c>
      <c r="TOV270" s="75" t="s">
        <v>227</v>
      </c>
      <c r="TOW270" s="75">
        <v>3253</v>
      </c>
      <c r="TOX270" s="75" t="s">
        <v>227</v>
      </c>
      <c r="TOY270" s="75">
        <v>3253</v>
      </c>
      <c r="TOZ270" s="75" t="s">
        <v>227</v>
      </c>
      <c r="TPA270" s="75">
        <v>3253</v>
      </c>
      <c r="TPB270" s="75" t="s">
        <v>227</v>
      </c>
      <c r="TPC270" s="75">
        <v>3253</v>
      </c>
      <c r="TPD270" s="75" t="s">
        <v>227</v>
      </c>
      <c r="TPE270" s="75">
        <v>3253</v>
      </c>
      <c r="TPF270" s="75" t="s">
        <v>227</v>
      </c>
      <c r="TPG270" s="75">
        <v>3253</v>
      </c>
      <c r="TPH270" s="75" t="s">
        <v>227</v>
      </c>
      <c r="TPI270" s="75">
        <v>3253</v>
      </c>
      <c r="TPJ270" s="75" t="s">
        <v>227</v>
      </c>
      <c r="TPK270" s="75">
        <v>3253</v>
      </c>
      <c r="TPL270" s="75" t="s">
        <v>227</v>
      </c>
      <c r="TPM270" s="75">
        <v>3253</v>
      </c>
      <c r="TPN270" s="75" t="s">
        <v>227</v>
      </c>
      <c r="TPO270" s="75">
        <v>3253</v>
      </c>
      <c r="TPP270" s="75" t="s">
        <v>227</v>
      </c>
      <c r="TPQ270" s="75">
        <v>3253</v>
      </c>
      <c r="TPR270" s="75" t="s">
        <v>227</v>
      </c>
      <c r="TPS270" s="75">
        <v>3253</v>
      </c>
      <c r="TPT270" s="75" t="s">
        <v>227</v>
      </c>
      <c r="TPU270" s="75">
        <v>3253</v>
      </c>
      <c r="TPV270" s="75" t="s">
        <v>227</v>
      </c>
      <c r="TPW270" s="75">
        <v>3253</v>
      </c>
      <c r="TPX270" s="75" t="s">
        <v>227</v>
      </c>
      <c r="TPY270" s="75">
        <v>3253</v>
      </c>
      <c r="TPZ270" s="75" t="s">
        <v>227</v>
      </c>
      <c r="TQA270" s="75">
        <v>3253</v>
      </c>
      <c r="TQB270" s="75" t="s">
        <v>227</v>
      </c>
      <c r="TQC270" s="75">
        <v>3253</v>
      </c>
      <c r="TQD270" s="75" t="s">
        <v>227</v>
      </c>
      <c r="TQE270" s="75">
        <v>3253</v>
      </c>
      <c r="TQF270" s="75" t="s">
        <v>227</v>
      </c>
      <c r="TQG270" s="75">
        <v>3253</v>
      </c>
      <c r="TQH270" s="75" t="s">
        <v>227</v>
      </c>
      <c r="TQI270" s="75">
        <v>3253</v>
      </c>
      <c r="TQJ270" s="75" t="s">
        <v>227</v>
      </c>
      <c r="TQK270" s="75">
        <v>3253</v>
      </c>
      <c r="TQL270" s="75" t="s">
        <v>227</v>
      </c>
      <c r="TQM270" s="75">
        <v>3253</v>
      </c>
      <c r="TQN270" s="75" t="s">
        <v>227</v>
      </c>
      <c r="TQO270" s="75">
        <v>3253</v>
      </c>
      <c r="TQP270" s="75" t="s">
        <v>227</v>
      </c>
      <c r="TQQ270" s="75">
        <v>3253</v>
      </c>
      <c r="TQR270" s="75" t="s">
        <v>227</v>
      </c>
      <c r="TQS270" s="75">
        <v>3253</v>
      </c>
      <c r="TQT270" s="75" t="s">
        <v>227</v>
      </c>
      <c r="TQU270" s="75">
        <v>3253</v>
      </c>
      <c r="TQV270" s="75" t="s">
        <v>227</v>
      </c>
      <c r="TQW270" s="75">
        <v>3253</v>
      </c>
      <c r="TQX270" s="75" t="s">
        <v>227</v>
      </c>
      <c r="TQY270" s="75">
        <v>3253</v>
      </c>
      <c r="TQZ270" s="75" t="s">
        <v>227</v>
      </c>
      <c r="TRA270" s="75">
        <v>3253</v>
      </c>
      <c r="TRB270" s="75" t="s">
        <v>227</v>
      </c>
      <c r="TRC270" s="75">
        <v>3253</v>
      </c>
      <c r="TRD270" s="75" t="s">
        <v>227</v>
      </c>
      <c r="TRE270" s="75">
        <v>3253</v>
      </c>
      <c r="TRF270" s="75" t="s">
        <v>227</v>
      </c>
      <c r="TRG270" s="75">
        <v>3253</v>
      </c>
      <c r="TRH270" s="75" t="s">
        <v>227</v>
      </c>
      <c r="TRI270" s="75">
        <v>3253</v>
      </c>
      <c r="TRJ270" s="75" t="s">
        <v>227</v>
      </c>
      <c r="TRK270" s="75">
        <v>3253</v>
      </c>
      <c r="TRL270" s="75" t="s">
        <v>227</v>
      </c>
      <c r="TRM270" s="75">
        <v>3253</v>
      </c>
      <c r="TRN270" s="75" t="s">
        <v>227</v>
      </c>
      <c r="TRO270" s="75">
        <v>3253</v>
      </c>
      <c r="TRP270" s="75" t="s">
        <v>227</v>
      </c>
      <c r="TRQ270" s="75">
        <v>3253</v>
      </c>
      <c r="TRR270" s="75" t="s">
        <v>227</v>
      </c>
      <c r="TRS270" s="75">
        <v>3253</v>
      </c>
      <c r="TRT270" s="75" t="s">
        <v>227</v>
      </c>
      <c r="TRU270" s="75">
        <v>3253</v>
      </c>
      <c r="TRV270" s="75" t="s">
        <v>227</v>
      </c>
      <c r="TRW270" s="75">
        <v>3253</v>
      </c>
      <c r="TRX270" s="75" t="s">
        <v>227</v>
      </c>
      <c r="TRY270" s="75">
        <v>3253</v>
      </c>
      <c r="TRZ270" s="75" t="s">
        <v>227</v>
      </c>
      <c r="TSA270" s="75">
        <v>3253</v>
      </c>
      <c r="TSB270" s="75" t="s">
        <v>227</v>
      </c>
      <c r="TSC270" s="75">
        <v>3253</v>
      </c>
      <c r="TSD270" s="75" t="s">
        <v>227</v>
      </c>
      <c r="TSE270" s="75">
        <v>3253</v>
      </c>
      <c r="TSF270" s="75" t="s">
        <v>227</v>
      </c>
      <c r="TSG270" s="75">
        <v>3253</v>
      </c>
      <c r="TSH270" s="75" t="s">
        <v>227</v>
      </c>
      <c r="TSI270" s="75">
        <v>3253</v>
      </c>
      <c r="TSJ270" s="75" t="s">
        <v>227</v>
      </c>
      <c r="TSK270" s="75">
        <v>3253</v>
      </c>
      <c r="TSL270" s="75" t="s">
        <v>227</v>
      </c>
      <c r="TSM270" s="75">
        <v>3253</v>
      </c>
      <c r="TSN270" s="75" t="s">
        <v>227</v>
      </c>
      <c r="TSO270" s="75">
        <v>3253</v>
      </c>
      <c r="TSP270" s="75" t="s">
        <v>227</v>
      </c>
      <c r="TSQ270" s="75">
        <v>3253</v>
      </c>
      <c r="TSR270" s="75" t="s">
        <v>227</v>
      </c>
      <c r="TSS270" s="75">
        <v>3253</v>
      </c>
      <c r="TST270" s="75" t="s">
        <v>227</v>
      </c>
      <c r="TSU270" s="75">
        <v>3253</v>
      </c>
      <c r="TSV270" s="75" t="s">
        <v>227</v>
      </c>
      <c r="TSW270" s="75">
        <v>3253</v>
      </c>
      <c r="TSX270" s="75" t="s">
        <v>227</v>
      </c>
      <c r="TSY270" s="75">
        <v>3253</v>
      </c>
      <c r="TSZ270" s="75" t="s">
        <v>227</v>
      </c>
      <c r="TTA270" s="75">
        <v>3253</v>
      </c>
      <c r="TTB270" s="75" t="s">
        <v>227</v>
      </c>
      <c r="TTC270" s="75">
        <v>3253</v>
      </c>
      <c r="TTD270" s="75" t="s">
        <v>227</v>
      </c>
      <c r="TTE270" s="75">
        <v>3253</v>
      </c>
      <c r="TTF270" s="75" t="s">
        <v>227</v>
      </c>
      <c r="TTG270" s="75">
        <v>3253</v>
      </c>
      <c r="TTH270" s="75" t="s">
        <v>227</v>
      </c>
      <c r="TTI270" s="75">
        <v>3253</v>
      </c>
      <c r="TTJ270" s="75" t="s">
        <v>227</v>
      </c>
      <c r="TTK270" s="75">
        <v>3253</v>
      </c>
      <c r="TTL270" s="75" t="s">
        <v>227</v>
      </c>
      <c r="TTM270" s="75">
        <v>3253</v>
      </c>
      <c r="TTN270" s="75" t="s">
        <v>227</v>
      </c>
      <c r="TTO270" s="75">
        <v>3253</v>
      </c>
      <c r="TTP270" s="75" t="s">
        <v>227</v>
      </c>
      <c r="TTQ270" s="75">
        <v>3253</v>
      </c>
      <c r="TTR270" s="75" t="s">
        <v>227</v>
      </c>
      <c r="TTS270" s="75">
        <v>3253</v>
      </c>
      <c r="TTT270" s="75" t="s">
        <v>227</v>
      </c>
      <c r="TTU270" s="75">
        <v>3253</v>
      </c>
      <c r="TTV270" s="75" t="s">
        <v>227</v>
      </c>
      <c r="TTW270" s="75">
        <v>3253</v>
      </c>
      <c r="TTX270" s="75" t="s">
        <v>227</v>
      </c>
      <c r="TTY270" s="75">
        <v>3253</v>
      </c>
      <c r="TTZ270" s="75" t="s">
        <v>227</v>
      </c>
      <c r="TUA270" s="75">
        <v>3253</v>
      </c>
      <c r="TUB270" s="75" t="s">
        <v>227</v>
      </c>
      <c r="TUC270" s="75">
        <v>3253</v>
      </c>
      <c r="TUD270" s="75" t="s">
        <v>227</v>
      </c>
      <c r="TUE270" s="75">
        <v>3253</v>
      </c>
      <c r="TUF270" s="75" t="s">
        <v>227</v>
      </c>
      <c r="TUG270" s="75">
        <v>3253</v>
      </c>
      <c r="TUH270" s="75" t="s">
        <v>227</v>
      </c>
      <c r="TUI270" s="75">
        <v>3253</v>
      </c>
      <c r="TUJ270" s="75" t="s">
        <v>227</v>
      </c>
      <c r="TUK270" s="75">
        <v>3253</v>
      </c>
      <c r="TUL270" s="75" t="s">
        <v>227</v>
      </c>
      <c r="TUM270" s="75">
        <v>3253</v>
      </c>
      <c r="TUN270" s="75" t="s">
        <v>227</v>
      </c>
      <c r="TUO270" s="75">
        <v>3253</v>
      </c>
      <c r="TUP270" s="75" t="s">
        <v>227</v>
      </c>
      <c r="TUQ270" s="75">
        <v>3253</v>
      </c>
      <c r="TUR270" s="75" t="s">
        <v>227</v>
      </c>
      <c r="TUS270" s="75">
        <v>3253</v>
      </c>
      <c r="TUT270" s="75" t="s">
        <v>227</v>
      </c>
      <c r="TUU270" s="75">
        <v>3253</v>
      </c>
      <c r="TUV270" s="75" t="s">
        <v>227</v>
      </c>
      <c r="TUW270" s="75">
        <v>3253</v>
      </c>
      <c r="TUX270" s="75" t="s">
        <v>227</v>
      </c>
      <c r="TUY270" s="75">
        <v>3253</v>
      </c>
      <c r="TUZ270" s="75" t="s">
        <v>227</v>
      </c>
      <c r="TVA270" s="75">
        <v>3253</v>
      </c>
      <c r="TVB270" s="75" t="s">
        <v>227</v>
      </c>
      <c r="TVC270" s="75">
        <v>3253</v>
      </c>
      <c r="TVD270" s="75" t="s">
        <v>227</v>
      </c>
      <c r="TVE270" s="75">
        <v>3253</v>
      </c>
      <c r="TVF270" s="75" t="s">
        <v>227</v>
      </c>
      <c r="TVG270" s="75">
        <v>3253</v>
      </c>
      <c r="TVH270" s="75" t="s">
        <v>227</v>
      </c>
      <c r="TVI270" s="75">
        <v>3253</v>
      </c>
      <c r="TVJ270" s="75" t="s">
        <v>227</v>
      </c>
      <c r="TVK270" s="75">
        <v>3253</v>
      </c>
      <c r="TVL270" s="75" t="s">
        <v>227</v>
      </c>
      <c r="TVM270" s="75">
        <v>3253</v>
      </c>
      <c r="TVN270" s="75" t="s">
        <v>227</v>
      </c>
      <c r="TVO270" s="75">
        <v>3253</v>
      </c>
      <c r="TVP270" s="75" t="s">
        <v>227</v>
      </c>
      <c r="TVQ270" s="75">
        <v>3253</v>
      </c>
      <c r="TVR270" s="75" t="s">
        <v>227</v>
      </c>
      <c r="TVS270" s="75">
        <v>3253</v>
      </c>
      <c r="TVT270" s="75" t="s">
        <v>227</v>
      </c>
      <c r="TVU270" s="75">
        <v>3253</v>
      </c>
      <c r="TVV270" s="75" t="s">
        <v>227</v>
      </c>
      <c r="TVW270" s="75">
        <v>3253</v>
      </c>
      <c r="TVX270" s="75" t="s">
        <v>227</v>
      </c>
      <c r="TVY270" s="75">
        <v>3253</v>
      </c>
      <c r="TVZ270" s="75" t="s">
        <v>227</v>
      </c>
      <c r="TWA270" s="75">
        <v>3253</v>
      </c>
      <c r="TWB270" s="75" t="s">
        <v>227</v>
      </c>
      <c r="TWC270" s="75">
        <v>3253</v>
      </c>
      <c r="TWD270" s="75" t="s">
        <v>227</v>
      </c>
      <c r="TWE270" s="75">
        <v>3253</v>
      </c>
      <c r="TWF270" s="75" t="s">
        <v>227</v>
      </c>
      <c r="TWG270" s="75">
        <v>3253</v>
      </c>
      <c r="TWH270" s="75" t="s">
        <v>227</v>
      </c>
      <c r="TWI270" s="75">
        <v>3253</v>
      </c>
      <c r="TWJ270" s="75" t="s">
        <v>227</v>
      </c>
      <c r="TWK270" s="75">
        <v>3253</v>
      </c>
      <c r="TWL270" s="75" t="s">
        <v>227</v>
      </c>
      <c r="TWM270" s="75">
        <v>3253</v>
      </c>
      <c r="TWN270" s="75" t="s">
        <v>227</v>
      </c>
      <c r="TWO270" s="75">
        <v>3253</v>
      </c>
      <c r="TWP270" s="75" t="s">
        <v>227</v>
      </c>
      <c r="TWQ270" s="75">
        <v>3253</v>
      </c>
      <c r="TWR270" s="75" t="s">
        <v>227</v>
      </c>
      <c r="TWS270" s="75">
        <v>3253</v>
      </c>
      <c r="TWT270" s="75" t="s">
        <v>227</v>
      </c>
      <c r="TWU270" s="75">
        <v>3253</v>
      </c>
      <c r="TWV270" s="75" t="s">
        <v>227</v>
      </c>
      <c r="TWW270" s="75">
        <v>3253</v>
      </c>
      <c r="TWX270" s="75" t="s">
        <v>227</v>
      </c>
      <c r="TWY270" s="75">
        <v>3253</v>
      </c>
      <c r="TWZ270" s="75" t="s">
        <v>227</v>
      </c>
      <c r="TXA270" s="75">
        <v>3253</v>
      </c>
      <c r="TXB270" s="75" t="s">
        <v>227</v>
      </c>
      <c r="TXC270" s="75">
        <v>3253</v>
      </c>
      <c r="TXD270" s="75" t="s">
        <v>227</v>
      </c>
      <c r="TXE270" s="75">
        <v>3253</v>
      </c>
      <c r="TXF270" s="75" t="s">
        <v>227</v>
      </c>
      <c r="TXG270" s="75">
        <v>3253</v>
      </c>
      <c r="TXH270" s="75" t="s">
        <v>227</v>
      </c>
      <c r="TXI270" s="75">
        <v>3253</v>
      </c>
      <c r="TXJ270" s="75" t="s">
        <v>227</v>
      </c>
      <c r="TXK270" s="75">
        <v>3253</v>
      </c>
      <c r="TXL270" s="75" t="s">
        <v>227</v>
      </c>
      <c r="TXM270" s="75">
        <v>3253</v>
      </c>
      <c r="TXN270" s="75" t="s">
        <v>227</v>
      </c>
      <c r="TXO270" s="75">
        <v>3253</v>
      </c>
      <c r="TXP270" s="75" t="s">
        <v>227</v>
      </c>
      <c r="TXQ270" s="75">
        <v>3253</v>
      </c>
      <c r="TXR270" s="75" t="s">
        <v>227</v>
      </c>
      <c r="TXS270" s="75">
        <v>3253</v>
      </c>
      <c r="TXT270" s="75" t="s">
        <v>227</v>
      </c>
      <c r="TXU270" s="75">
        <v>3253</v>
      </c>
      <c r="TXV270" s="75" t="s">
        <v>227</v>
      </c>
      <c r="TXW270" s="75">
        <v>3253</v>
      </c>
      <c r="TXX270" s="75" t="s">
        <v>227</v>
      </c>
      <c r="TXY270" s="75">
        <v>3253</v>
      </c>
      <c r="TXZ270" s="75" t="s">
        <v>227</v>
      </c>
      <c r="TYA270" s="75">
        <v>3253</v>
      </c>
      <c r="TYB270" s="75" t="s">
        <v>227</v>
      </c>
      <c r="TYC270" s="75">
        <v>3253</v>
      </c>
      <c r="TYD270" s="75" t="s">
        <v>227</v>
      </c>
      <c r="TYE270" s="75">
        <v>3253</v>
      </c>
      <c r="TYF270" s="75" t="s">
        <v>227</v>
      </c>
      <c r="TYG270" s="75">
        <v>3253</v>
      </c>
      <c r="TYH270" s="75" t="s">
        <v>227</v>
      </c>
      <c r="TYI270" s="75">
        <v>3253</v>
      </c>
      <c r="TYJ270" s="75" t="s">
        <v>227</v>
      </c>
      <c r="TYK270" s="75">
        <v>3253</v>
      </c>
      <c r="TYL270" s="75" t="s">
        <v>227</v>
      </c>
      <c r="TYM270" s="75">
        <v>3253</v>
      </c>
      <c r="TYN270" s="75" t="s">
        <v>227</v>
      </c>
      <c r="TYO270" s="75">
        <v>3253</v>
      </c>
      <c r="TYP270" s="75" t="s">
        <v>227</v>
      </c>
      <c r="TYQ270" s="75">
        <v>3253</v>
      </c>
      <c r="TYR270" s="75" t="s">
        <v>227</v>
      </c>
      <c r="TYS270" s="75">
        <v>3253</v>
      </c>
      <c r="TYT270" s="75" t="s">
        <v>227</v>
      </c>
      <c r="TYU270" s="75">
        <v>3253</v>
      </c>
      <c r="TYV270" s="75" t="s">
        <v>227</v>
      </c>
      <c r="TYW270" s="75">
        <v>3253</v>
      </c>
      <c r="TYX270" s="75" t="s">
        <v>227</v>
      </c>
      <c r="TYY270" s="75">
        <v>3253</v>
      </c>
      <c r="TYZ270" s="75" t="s">
        <v>227</v>
      </c>
      <c r="TZA270" s="75">
        <v>3253</v>
      </c>
      <c r="TZB270" s="75" t="s">
        <v>227</v>
      </c>
      <c r="TZC270" s="75">
        <v>3253</v>
      </c>
      <c r="TZD270" s="75" t="s">
        <v>227</v>
      </c>
      <c r="TZE270" s="75">
        <v>3253</v>
      </c>
      <c r="TZF270" s="75" t="s">
        <v>227</v>
      </c>
      <c r="TZG270" s="75">
        <v>3253</v>
      </c>
      <c r="TZH270" s="75" t="s">
        <v>227</v>
      </c>
      <c r="TZI270" s="75">
        <v>3253</v>
      </c>
      <c r="TZJ270" s="75" t="s">
        <v>227</v>
      </c>
      <c r="TZK270" s="75">
        <v>3253</v>
      </c>
      <c r="TZL270" s="75" t="s">
        <v>227</v>
      </c>
      <c r="TZM270" s="75">
        <v>3253</v>
      </c>
      <c r="TZN270" s="75" t="s">
        <v>227</v>
      </c>
      <c r="TZO270" s="75">
        <v>3253</v>
      </c>
      <c r="TZP270" s="75" t="s">
        <v>227</v>
      </c>
      <c r="TZQ270" s="75">
        <v>3253</v>
      </c>
      <c r="TZR270" s="75" t="s">
        <v>227</v>
      </c>
      <c r="TZS270" s="75">
        <v>3253</v>
      </c>
      <c r="TZT270" s="75" t="s">
        <v>227</v>
      </c>
      <c r="TZU270" s="75">
        <v>3253</v>
      </c>
      <c r="TZV270" s="75" t="s">
        <v>227</v>
      </c>
      <c r="TZW270" s="75">
        <v>3253</v>
      </c>
      <c r="TZX270" s="75" t="s">
        <v>227</v>
      </c>
      <c r="TZY270" s="75">
        <v>3253</v>
      </c>
      <c r="TZZ270" s="75" t="s">
        <v>227</v>
      </c>
      <c r="UAA270" s="75">
        <v>3253</v>
      </c>
      <c r="UAB270" s="75" t="s">
        <v>227</v>
      </c>
      <c r="UAC270" s="75">
        <v>3253</v>
      </c>
      <c r="UAD270" s="75" t="s">
        <v>227</v>
      </c>
      <c r="UAE270" s="75">
        <v>3253</v>
      </c>
      <c r="UAF270" s="75" t="s">
        <v>227</v>
      </c>
      <c r="UAG270" s="75">
        <v>3253</v>
      </c>
      <c r="UAH270" s="75" t="s">
        <v>227</v>
      </c>
      <c r="UAI270" s="75">
        <v>3253</v>
      </c>
      <c r="UAJ270" s="75" t="s">
        <v>227</v>
      </c>
      <c r="UAK270" s="75">
        <v>3253</v>
      </c>
      <c r="UAL270" s="75" t="s">
        <v>227</v>
      </c>
      <c r="UAM270" s="75">
        <v>3253</v>
      </c>
      <c r="UAN270" s="75" t="s">
        <v>227</v>
      </c>
      <c r="UAO270" s="75">
        <v>3253</v>
      </c>
      <c r="UAP270" s="75" t="s">
        <v>227</v>
      </c>
      <c r="UAQ270" s="75">
        <v>3253</v>
      </c>
      <c r="UAR270" s="75" t="s">
        <v>227</v>
      </c>
      <c r="UAS270" s="75">
        <v>3253</v>
      </c>
      <c r="UAT270" s="75" t="s">
        <v>227</v>
      </c>
      <c r="UAU270" s="75">
        <v>3253</v>
      </c>
      <c r="UAV270" s="75" t="s">
        <v>227</v>
      </c>
      <c r="UAW270" s="75">
        <v>3253</v>
      </c>
      <c r="UAX270" s="75" t="s">
        <v>227</v>
      </c>
      <c r="UAY270" s="75">
        <v>3253</v>
      </c>
      <c r="UAZ270" s="75" t="s">
        <v>227</v>
      </c>
      <c r="UBA270" s="75">
        <v>3253</v>
      </c>
      <c r="UBB270" s="75" t="s">
        <v>227</v>
      </c>
      <c r="UBC270" s="75">
        <v>3253</v>
      </c>
      <c r="UBD270" s="75" t="s">
        <v>227</v>
      </c>
      <c r="UBE270" s="75">
        <v>3253</v>
      </c>
      <c r="UBF270" s="75" t="s">
        <v>227</v>
      </c>
      <c r="UBG270" s="75">
        <v>3253</v>
      </c>
      <c r="UBH270" s="75" t="s">
        <v>227</v>
      </c>
      <c r="UBI270" s="75">
        <v>3253</v>
      </c>
      <c r="UBJ270" s="75" t="s">
        <v>227</v>
      </c>
      <c r="UBK270" s="75">
        <v>3253</v>
      </c>
      <c r="UBL270" s="75" t="s">
        <v>227</v>
      </c>
      <c r="UBM270" s="75">
        <v>3253</v>
      </c>
      <c r="UBN270" s="75" t="s">
        <v>227</v>
      </c>
      <c r="UBO270" s="75">
        <v>3253</v>
      </c>
      <c r="UBP270" s="75" t="s">
        <v>227</v>
      </c>
      <c r="UBQ270" s="75">
        <v>3253</v>
      </c>
      <c r="UBR270" s="75" t="s">
        <v>227</v>
      </c>
      <c r="UBS270" s="75">
        <v>3253</v>
      </c>
      <c r="UBT270" s="75" t="s">
        <v>227</v>
      </c>
      <c r="UBU270" s="75">
        <v>3253</v>
      </c>
      <c r="UBV270" s="75" t="s">
        <v>227</v>
      </c>
      <c r="UBW270" s="75">
        <v>3253</v>
      </c>
      <c r="UBX270" s="75" t="s">
        <v>227</v>
      </c>
      <c r="UBY270" s="75">
        <v>3253</v>
      </c>
      <c r="UBZ270" s="75" t="s">
        <v>227</v>
      </c>
      <c r="UCA270" s="75">
        <v>3253</v>
      </c>
      <c r="UCB270" s="75" t="s">
        <v>227</v>
      </c>
      <c r="UCC270" s="75">
        <v>3253</v>
      </c>
      <c r="UCD270" s="75" t="s">
        <v>227</v>
      </c>
      <c r="UCE270" s="75">
        <v>3253</v>
      </c>
      <c r="UCF270" s="75" t="s">
        <v>227</v>
      </c>
      <c r="UCG270" s="75">
        <v>3253</v>
      </c>
      <c r="UCH270" s="75" t="s">
        <v>227</v>
      </c>
      <c r="UCI270" s="75">
        <v>3253</v>
      </c>
      <c r="UCJ270" s="75" t="s">
        <v>227</v>
      </c>
      <c r="UCK270" s="75">
        <v>3253</v>
      </c>
      <c r="UCL270" s="75" t="s">
        <v>227</v>
      </c>
      <c r="UCM270" s="75">
        <v>3253</v>
      </c>
      <c r="UCN270" s="75" t="s">
        <v>227</v>
      </c>
      <c r="UCO270" s="75">
        <v>3253</v>
      </c>
      <c r="UCP270" s="75" t="s">
        <v>227</v>
      </c>
      <c r="UCQ270" s="75">
        <v>3253</v>
      </c>
      <c r="UCR270" s="75" t="s">
        <v>227</v>
      </c>
      <c r="UCS270" s="75">
        <v>3253</v>
      </c>
      <c r="UCT270" s="75" t="s">
        <v>227</v>
      </c>
      <c r="UCU270" s="75">
        <v>3253</v>
      </c>
      <c r="UCV270" s="75" t="s">
        <v>227</v>
      </c>
      <c r="UCW270" s="75">
        <v>3253</v>
      </c>
      <c r="UCX270" s="75" t="s">
        <v>227</v>
      </c>
      <c r="UCY270" s="75">
        <v>3253</v>
      </c>
      <c r="UCZ270" s="75" t="s">
        <v>227</v>
      </c>
      <c r="UDA270" s="75">
        <v>3253</v>
      </c>
      <c r="UDB270" s="75" t="s">
        <v>227</v>
      </c>
      <c r="UDC270" s="75">
        <v>3253</v>
      </c>
      <c r="UDD270" s="75" t="s">
        <v>227</v>
      </c>
      <c r="UDE270" s="75">
        <v>3253</v>
      </c>
      <c r="UDF270" s="75" t="s">
        <v>227</v>
      </c>
      <c r="UDG270" s="75">
        <v>3253</v>
      </c>
      <c r="UDH270" s="75" t="s">
        <v>227</v>
      </c>
      <c r="UDI270" s="75">
        <v>3253</v>
      </c>
      <c r="UDJ270" s="75" t="s">
        <v>227</v>
      </c>
      <c r="UDK270" s="75">
        <v>3253</v>
      </c>
      <c r="UDL270" s="75" t="s">
        <v>227</v>
      </c>
      <c r="UDM270" s="75">
        <v>3253</v>
      </c>
      <c r="UDN270" s="75" t="s">
        <v>227</v>
      </c>
      <c r="UDO270" s="75">
        <v>3253</v>
      </c>
      <c r="UDP270" s="75" t="s">
        <v>227</v>
      </c>
      <c r="UDQ270" s="75">
        <v>3253</v>
      </c>
      <c r="UDR270" s="75" t="s">
        <v>227</v>
      </c>
      <c r="UDS270" s="75">
        <v>3253</v>
      </c>
      <c r="UDT270" s="75" t="s">
        <v>227</v>
      </c>
      <c r="UDU270" s="75">
        <v>3253</v>
      </c>
      <c r="UDV270" s="75" t="s">
        <v>227</v>
      </c>
      <c r="UDW270" s="75">
        <v>3253</v>
      </c>
      <c r="UDX270" s="75" t="s">
        <v>227</v>
      </c>
      <c r="UDY270" s="75">
        <v>3253</v>
      </c>
      <c r="UDZ270" s="75" t="s">
        <v>227</v>
      </c>
      <c r="UEA270" s="75">
        <v>3253</v>
      </c>
      <c r="UEB270" s="75" t="s">
        <v>227</v>
      </c>
      <c r="UEC270" s="75">
        <v>3253</v>
      </c>
      <c r="UED270" s="75" t="s">
        <v>227</v>
      </c>
      <c r="UEE270" s="75">
        <v>3253</v>
      </c>
      <c r="UEF270" s="75" t="s">
        <v>227</v>
      </c>
      <c r="UEG270" s="75">
        <v>3253</v>
      </c>
      <c r="UEH270" s="75" t="s">
        <v>227</v>
      </c>
      <c r="UEI270" s="75">
        <v>3253</v>
      </c>
      <c r="UEJ270" s="75" t="s">
        <v>227</v>
      </c>
      <c r="UEK270" s="75">
        <v>3253</v>
      </c>
      <c r="UEL270" s="75" t="s">
        <v>227</v>
      </c>
      <c r="UEM270" s="75">
        <v>3253</v>
      </c>
      <c r="UEN270" s="75" t="s">
        <v>227</v>
      </c>
      <c r="UEO270" s="75">
        <v>3253</v>
      </c>
      <c r="UEP270" s="75" t="s">
        <v>227</v>
      </c>
      <c r="UEQ270" s="75">
        <v>3253</v>
      </c>
      <c r="UER270" s="75" t="s">
        <v>227</v>
      </c>
      <c r="UES270" s="75">
        <v>3253</v>
      </c>
      <c r="UET270" s="75" t="s">
        <v>227</v>
      </c>
      <c r="UEU270" s="75">
        <v>3253</v>
      </c>
      <c r="UEV270" s="75" t="s">
        <v>227</v>
      </c>
      <c r="UEW270" s="75">
        <v>3253</v>
      </c>
      <c r="UEX270" s="75" t="s">
        <v>227</v>
      </c>
      <c r="UEY270" s="75">
        <v>3253</v>
      </c>
      <c r="UEZ270" s="75" t="s">
        <v>227</v>
      </c>
      <c r="UFA270" s="75">
        <v>3253</v>
      </c>
      <c r="UFB270" s="75" t="s">
        <v>227</v>
      </c>
      <c r="UFC270" s="75">
        <v>3253</v>
      </c>
      <c r="UFD270" s="75" t="s">
        <v>227</v>
      </c>
      <c r="UFE270" s="75">
        <v>3253</v>
      </c>
      <c r="UFF270" s="75" t="s">
        <v>227</v>
      </c>
      <c r="UFG270" s="75">
        <v>3253</v>
      </c>
      <c r="UFH270" s="75" t="s">
        <v>227</v>
      </c>
      <c r="UFI270" s="75">
        <v>3253</v>
      </c>
      <c r="UFJ270" s="75" t="s">
        <v>227</v>
      </c>
      <c r="UFK270" s="75">
        <v>3253</v>
      </c>
      <c r="UFL270" s="75" t="s">
        <v>227</v>
      </c>
      <c r="UFM270" s="75">
        <v>3253</v>
      </c>
      <c r="UFN270" s="75" t="s">
        <v>227</v>
      </c>
      <c r="UFO270" s="75">
        <v>3253</v>
      </c>
      <c r="UFP270" s="75" t="s">
        <v>227</v>
      </c>
      <c r="UFQ270" s="75">
        <v>3253</v>
      </c>
      <c r="UFR270" s="75" t="s">
        <v>227</v>
      </c>
      <c r="UFS270" s="75">
        <v>3253</v>
      </c>
      <c r="UFT270" s="75" t="s">
        <v>227</v>
      </c>
      <c r="UFU270" s="75">
        <v>3253</v>
      </c>
      <c r="UFV270" s="75" t="s">
        <v>227</v>
      </c>
      <c r="UFW270" s="75">
        <v>3253</v>
      </c>
      <c r="UFX270" s="75" t="s">
        <v>227</v>
      </c>
      <c r="UFY270" s="75">
        <v>3253</v>
      </c>
      <c r="UFZ270" s="75" t="s">
        <v>227</v>
      </c>
      <c r="UGA270" s="75">
        <v>3253</v>
      </c>
      <c r="UGB270" s="75" t="s">
        <v>227</v>
      </c>
      <c r="UGC270" s="75">
        <v>3253</v>
      </c>
      <c r="UGD270" s="75" t="s">
        <v>227</v>
      </c>
      <c r="UGE270" s="75">
        <v>3253</v>
      </c>
      <c r="UGF270" s="75" t="s">
        <v>227</v>
      </c>
      <c r="UGG270" s="75">
        <v>3253</v>
      </c>
      <c r="UGH270" s="75" t="s">
        <v>227</v>
      </c>
      <c r="UGI270" s="75">
        <v>3253</v>
      </c>
      <c r="UGJ270" s="75" t="s">
        <v>227</v>
      </c>
      <c r="UGK270" s="75">
        <v>3253</v>
      </c>
      <c r="UGL270" s="75" t="s">
        <v>227</v>
      </c>
      <c r="UGM270" s="75">
        <v>3253</v>
      </c>
      <c r="UGN270" s="75" t="s">
        <v>227</v>
      </c>
      <c r="UGO270" s="75">
        <v>3253</v>
      </c>
      <c r="UGP270" s="75" t="s">
        <v>227</v>
      </c>
      <c r="UGQ270" s="75">
        <v>3253</v>
      </c>
      <c r="UGR270" s="75" t="s">
        <v>227</v>
      </c>
      <c r="UGS270" s="75">
        <v>3253</v>
      </c>
      <c r="UGT270" s="75" t="s">
        <v>227</v>
      </c>
      <c r="UGU270" s="75">
        <v>3253</v>
      </c>
      <c r="UGV270" s="75" t="s">
        <v>227</v>
      </c>
      <c r="UGW270" s="75">
        <v>3253</v>
      </c>
      <c r="UGX270" s="75" t="s">
        <v>227</v>
      </c>
      <c r="UGY270" s="75">
        <v>3253</v>
      </c>
      <c r="UGZ270" s="75" t="s">
        <v>227</v>
      </c>
      <c r="UHA270" s="75">
        <v>3253</v>
      </c>
      <c r="UHB270" s="75" t="s">
        <v>227</v>
      </c>
      <c r="UHC270" s="75">
        <v>3253</v>
      </c>
      <c r="UHD270" s="75" t="s">
        <v>227</v>
      </c>
      <c r="UHE270" s="75">
        <v>3253</v>
      </c>
      <c r="UHF270" s="75" t="s">
        <v>227</v>
      </c>
      <c r="UHG270" s="75">
        <v>3253</v>
      </c>
      <c r="UHH270" s="75" t="s">
        <v>227</v>
      </c>
      <c r="UHI270" s="75">
        <v>3253</v>
      </c>
      <c r="UHJ270" s="75" t="s">
        <v>227</v>
      </c>
      <c r="UHK270" s="75">
        <v>3253</v>
      </c>
      <c r="UHL270" s="75" t="s">
        <v>227</v>
      </c>
      <c r="UHM270" s="75">
        <v>3253</v>
      </c>
      <c r="UHN270" s="75" t="s">
        <v>227</v>
      </c>
      <c r="UHO270" s="75">
        <v>3253</v>
      </c>
      <c r="UHP270" s="75" t="s">
        <v>227</v>
      </c>
      <c r="UHQ270" s="75">
        <v>3253</v>
      </c>
      <c r="UHR270" s="75" t="s">
        <v>227</v>
      </c>
      <c r="UHS270" s="75">
        <v>3253</v>
      </c>
      <c r="UHT270" s="75" t="s">
        <v>227</v>
      </c>
      <c r="UHU270" s="75">
        <v>3253</v>
      </c>
      <c r="UHV270" s="75" t="s">
        <v>227</v>
      </c>
      <c r="UHW270" s="75">
        <v>3253</v>
      </c>
      <c r="UHX270" s="75" t="s">
        <v>227</v>
      </c>
      <c r="UHY270" s="75">
        <v>3253</v>
      </c>
      <c r="UHZ270" s="75" t="s">
        <v>227</v>
      </c>
      <c r="UIA270" s="75">
        <v>3253</v>
      </c>
      <c r="UIB270" s="75" t="s">
        <v>227</v>
      </c>
      <c r="UIC270" s="75">
        <v>3253</v>
      </c>
      <c r="UID270" s="75" t="s">
        <v>227</v>
      </c>
      <c r="UIE270" s="75">
        <v>3253</v>
      </c>
      <c r="UIF270" s="75" t="s">
        <v>227</v>
      </c>
      <c r="UIG270" s="75">
        <v>3253</v>
      </c>
      <c r="UIH270" s="75" t="s">
        <v>227</v>
      </c>
      <c r="UII270" s="75">
        <v>3253</v>
      </c>
      <c r="UIJ270" s="75" t="s">
        <v>227</v>
      </c>
      <c r="UIK270" s="75">
        <v>3253</v>
      </c>
      <c r="UIL270" s="75" t="s">
        <v>227</v>
      </c>
      <c r="UIM270" s="75">
        <v>3253</v>
      </c>
      <c r="UIN270" s="75" t="s">
        <v>227</v>
      </c>
      <c r="UIO270" s="75">
        <v>3253</v>
      </c>
      <c r="UIP270" s="75" t="s">
        <v>227</v>
      </c>
      <c r="UIQ270" s="75">
        <v>3253</v>
      </c>
      <c r="UIR270" s="75" t="s">
        <v>227</v>
      </c>
      <c r="UIS270" s="75">
        <v>3253</v>
      </c>
      <c r="UIT270" s="75" t="s">
        <v>227</v>
      </c>
      <c r="UIU270" s="75">
        <v>3253</v>
      </c>
      <c r="UIV270" s="75" t="s">
        <v>227</v>
      </c>
      <c r="UIW270" s="75">
        <v>3253</v>
      </c>
      <c r="UIX270" s="75" t="s">
        <v>227</v>
      </c>
      <c r="UIY270" s="75">
        <v>3253</v>
      </c>
      <c r="UIZ270" s="75" t="s">
        <v>227</v>
      </c>
      <c r="UJA270" s="75">
        <v>3253</v>
      </c>
      <c r="UJB270" s="75" t="s">
        <v>227</v>
      </c>
      <c r="UJC270" s="75">
        <v>3253</v>
      </c>
      <c r="UJD270" s="75" t="s">
        <v>227</v>
      </c>
      <c r="UJE270" s="75">
        <v>3253</v>
      </c>
      <c r="UJF270" s="75" t="s">
        <v>227</v>
      </c>
      <c r="UJG270" s="75">
        <v>3253</v>
      </c>
      <c r="UJH270" s="75" t="s">
        <v>227</v>
      </c>
      <c r="UJI270" s="75">
        <v>3253</v>
      </c>
      <c r="UJJ270" s="75" t="s">
        <v>227</v>
      </c>
      <c r="UJK270" s="75">
        <v>3253</v>
      </c>
      <c r="UJL270" s="75" t="s">
        <v>227</v>
      </c>
      <c r="UJM270" s="75">
        <v>3253</v>
      </c>
      <c r="UJN270" s="75" t="s">
        <v>227</v>
      </c>
      <c r="UJO270" s="75">
        <v>3253</v>
      </c>
      <c r="UJP270" s="75" t="s">
        <v>227</v>
      </c>
      <c r="UJQ270" s="75">
        <v>3253</v>
      </c>
      <c r="UJR270" s="75" t="s">
        <v>227</v>
      </c>
      <c r="UJS270" s="75">
        <v>3253</v>
      </c>
      <c r="UJT270" s="75" t="s">
        <v>227</v>
      </c>
      <c r="UJU270" s="75">
        <v>3253</v>
      </c>
      <c r="UJV270" s="75" t="s">
        <v>227</v>
      </c>
      <c r="UJW270" s="75">
        <v>3253</v>
      </c>
      <c r="UJX270" s="75" t="s">
        <v>227</v>
      </c>
      <c r="UJY270" s="75">
        <v>3253</v>
      </c>
      <c r="UJZ270" s="75" t="s">
        <v>227</v>
      </c>
      <c r="UKA270" s="75">
        <v>3253</v>
      </c>
      <c r="UKB270" s="75" t="s">
        <v>227</v>
      </c>
      <c r="UKC270" s="75">
        <v>3253</v>
      </c>
      <c r="UKD270" s="75" t="s">
        <v>227</v>
      </c>
      <c r="UKE270" s="75">
        <v>3253</v>
      </c>
      <c r="UKF270" s="75" t="s">
        <v>227</v>
      </c>
      <c r="UKG270" s="75">
        <v>3253</v>
      </c>
      <c r="UKH270" s="75" t="s">
        <v>227</v>
      </c>
      <c r="UKI270" s="75">
        <v>3253</v>
      </c>
      <c r="UKJ270" s="75" t="s">
        <v>227</v>
      </c>
      <c r="UKK270" s="75">
        <v>3253</v>
      </c>
      <c r="UKL270" s="75" t="s">
        <v>227</v>
      </c>
      <c r="UKM270" s="75">
        <v>3253</v>
      </c>
      <c r="UKN270" s="75" t="s">
        <v>227</v>
      </c>
      <c r="UKO270" s="75">
        <v>3253</v>
      </c>
      <c r="UKP270" s="75" t="s">
        <v>227</v>
      </c>
      <c r="UKQ270" s="75">
        <v>3253</v>
      </c>
      <c r="UKR270" s="75" t="s">
        <v>227</v>
      </c>
      <c r="UKS270" s="75">
        <v>3253</v>
      </c>
      <c r="UKT270" s="75" t="s">
        <v>227</v>
      </c>
      <c r="UKU270" s="75">
        <v>3253</v>
      </c>
      <c r="UKV270" s="75" t="s">
        <v>227</v>
      </c>
      <c r="UKW270" s="75">
        <v>3253</v>
      </c>
      <c r="UKX270" s="75" t="s">
        <v>227</v>
      </c>
      <c r="UKY270" s="75">
        <v>3253</v>
      </c>
      <c r="UKZ270" s="75" t="s">
        <v>227</v>
      </c>
      <c r="ULA270" s="75">
        <v>3253</v>
      </c>
      <c r="ULB270" s="75" t="s">
        <v>227</v>
      </c>
      <c r="ULC270" s="75">
        <v>3253</v>
      </c>
      <c r="ULD270" s="75" t="s">
        <v>227</v>
      </c>
      <c r="ULE270" s="75">
        <v>3253</v>
      </c>
      <c r="ULF270" s="75" t="s">
        <v>227</v>
      </c>
      <c r="ULG270" s="75">
        <v>3253</v>
      </c>
      <c r="ULH270" s="75" t="s">
        <v>227</v>
      </c>
      <c r="ULI270" s="75">
        <v>3253</v>
      </c>
      <c r="ULJ270" s="75" t="s">
        <v>227</v>
      </c>
      <c r="ULK270" s="75">
        <v>3253</v>
      </c>
      <c r="ULL270" s="75" t="s">
        <v>227</v>
      </c>
      <c r="ULM270" s="75">
        <v>3253</v>
      </c>
      <c r="ULN270" s="75" t="s">
        <v>227</v>
      </c>
      <c r="ULO270" s="75">
        <v>3253</v>
      </c>
      <c r="ULP270" s="75" t="s">
        <v>227</v>
      </c>
      <c r="ULQ270" s="75">
        <v>3253</v>
      </c>
      <c r="ULR270" s="75" t="s">
        <v>227</v>
      </c>
      <c r="ULS270" s="75">
        <v>3253</v>
      </c>
      <c r="ULT270" s="75" t="s">
        <v>227</v>
      </c>
      <c r="ULU270" s="75">
        <v>3253</v>
      </c>
      <c r="ULV270" s="75" t="s">
        <v>227</v>
      </c>
      <c r="ULW270" s="75">
        <v>3253</v>
      </c>
      <c r="ULX270" s="75" t="s">
        <v>227</v>
      </c>
      <c r="ULY270" s="75">
        <v>3253</v>
      </c>
      <c r="ULZ270" s="75" t="s">
        <v>227</v>
      </c>
      <c r="UMA270" s="75">
        <v>3253</v>
      </c>
      <c r="UMB270" s="75" t="s">
        <v>227</v>
      </c>
      <c r="UMC270" s="75">
        <v>3253</v>
      </c>
      <c r="UMD270" s="75" t="s">
        <v>227</v>
      </c>
      <c r="UME270" s="75">
        <v>3253</v>
      </c>
      <c r="UMF270" s="75" t="s">
        <v>227</v>
      </c>
      <c r="UMG270" s="75">
        <v>3253</v>
      </c>
      <c r="UMH270" s="75" t="s">
        <v>227</v>
      </c>
      <c r="UMI270" s="75">
        <v>3253</v>
      </c>
      <c r="UMJ270" s="75" t="s">
        <v>227</v>
      </c>
      <c r="UMK270" s="75">
        <v>3253</v>
      </c>
      <c r="UML270" s="75" t="s">
        <v>227</v>
      </c>
      <c r="UMM270" s="75">
        <v>3253</v>
      </c>
      <c r="UMN270" s="75" t="s">
        <v>227</v>
      </c>
      <c r="UMO270" s="75">
        <v>3253</v>
      </c>
      <c r="UMP270" s="75" t="s">
        <v>227</v>
      </c>
      <c r="UMQ270" s="75">
        <v>3253</v>
      </c>
      <c r="UMR270" s="75" t="s">
        <v>227</v>
      </c>
      <c r="UMS270" s="75">
        <v>3253</v>
      </c>
      <c r="UMT270" s="75" t="s">
        <v>227</v>
      </c>
      <c r="UMU270" s="75">
        <v>3253</v>
      </c>
      <c r="UMV270" s="75" t="s">
        <v>227</v>
      </c>
      <c r="UMW270" s="75">
        <v>3253</v>
      </c>
      <c r="UMX270" s="75" t="s">
        <v>227</v>
      </c>
      <c r="UMY270" s="75">
        <v>3253</v>
      </c>
      <c r="UMZ270" s="75" t="s">
        <v>227</v>
      </c>
      <c r="UNA270" s="75">
        <v>3253</v>
      </c>
      <c r="UNB270" s="75" t="s">
        <v>227</v>
      </c>
      <c r="UNC270" s="75">
        <v>3253</v>
      </c>
      <c r="UND270" s="75" t="s">
        <v>227</v>
      </c>
      <c r="UNE270" s="75">
        <v>3253</v>
      </c>
      <c r="UNF270" s="75" t="s">
        <v>227</v>
      </c>
      <c r="UNG270" s="75">
        <v>3253</v>
      </c>
      <c r="UNH270" s="75" t="s">
        <v>227</v>
      </c>
      <c r="UNI270" s="75">
        <v>3253</v>
      </c>
      <c r="UNJ270" s="75" t="s">
        <v>227</v>
      </c>
      <c r="UNK270" s="75">
        <v>3253</v>
      </c>
      <c r="UNL270" s="75" t="s">
        <v>227</v>
      </c>
      <c r="UNM270" s="75">
        <v>3253</v>
      </c>
      <c r="UNN270" s="75" t="s">
        <v>227</v>
      </c>
      <c r="UNO270" s="75">
        <v>3253</v>
      </c>
      <c r="UNP270" s="75" t="s">
        <v>227</v>
      </c>
      <c r="UNQ270" s="75">
        <v>3253</v>
      </c>
      <c r="UNR270" s="75" t="s">
        <v>227</v>
      </c>
      <c r="UNS270" s="75">
        <v>3253</v>
      </c>
      <c r="UNT270" s="75" t="s">
        <v>227</v>
      </c>
      <c r="UNU270" s="75">
        <v>3253</v>
      </c>
      <c r="UNV270" s="75" t="s">
        <v>227</v>
      </c>
      <c r="UNW270" s="75">
        <v>3253</v>
      </c>
      <c r="UNX270" s="75" t="s">
        <v>227</v>
      </c>
      <c r="UNY270" s="75">
        <v>3253</v>
      </c>
      <c r="UNZ270" s="75" t="s">
        <v>227</v>
      </c>
      <c r="UOA270" s="75">
        <v>3253</v>
      </c>
      <c r="UOB270" s="75" t="s">
        <v>227</v>
      </c>
      <c r="UOC270" s="75">
        <v>3253</v>
      </c>
      <c r="UOD270" s="75" t="s">
        <v>227</v>
      </c>
      <c r="UOE270" s="75">
        <v>3253</v>
      </c>
      <c r="UOF270" s="75" t="s">
        <v>227</v>
      </c>
      <c r="UOG270" s="75">
        <v>3253</v>
      </c>
      <c r="UOH270" s="75" t="s">
        <v>227</v>
      </c>
      <c r="UOI270" s="75">
        <v>3253</v>
      </c>
      <c r="UOJ270" s="75" t="s">
        <v>227</v>
      </c>
      <c r="UOK270" s="75">
        <v>3253</v>
      </c>
      <c r="UOL270" s="75" t="s">
        <v>227</v>
      </c>
      <c r="UOM270" s="75">
        <v>3253</v>
      </c>
      <c r="UON270" s="75" t="s">
        <v>227</v>
      </c>
      <c r="UOO270" s="75">
        <v>3253</v>
      </c>
      <c r="UOP270" s="75" t="s">
        <v>227</v>
      </c>
      <c r="UOQ270" s="75">
        <v>3253</v>
      </c>
      <c r="UOR270" s="75" t="s">
        <v>227</v>
      </c>
      <c r="UOS270" s="75">
        <v>3253</v>
      </c>
      <c r="UOT270" s="75" t="s">
        <v>227</v>
      </c>
      <c r="UOU270" s="75">
        <v>3253</v>
      </c>
      <c r="UOV270" s="75" t="s">
        <v>227</v>
      </c>
      <c r="UOW270" s="75">
        <v>3253</v>
      </c>
      <c r="UOX270" s="75" t="s">
        <v>227</v>
      </c>
      <c r="UOY270" s="75">
        <v>3253</v>
      </c>
      <c r="UOZ270" s="75" t="s">
        <v>227</v>
      </c>
      <c r="UPA270" s="75">
        <v>3253</v>
      </c>
      <c r="UPB270" s="75" t="s">
        <v>227</v>
      </c>
      <c r="UPC270" s="75">
        <v>3253</v>
      </c>
      <c r="UPD270" s="75" t="s">
        <v>227</v>
      </c>
      <c r="UPE270" s="75">
        <v>3253</v>
      </c>
      <c r="UPF270" s="75" t="s">
        <v>227</v>
      </c>
      <c r="UPG270" s="75">
        <v>3253</v>
      </c>
      <c r="UPH270" s="75" t="s">
        <v>227</v>
      </c>
      <c r="UPI270" s="75">
        <v>3253</v>
      </c>
      <c r="UPJ270" s="75" t="s">
        <v>227</v>
      </c>
      <c r="UPK270" s="75">
        <v>3253</v>
      </c>
      <c r="UPL270" s="75" t="s">
        <v>227</v>
      </c>
      <c r="UPM270" s="75">
        <v>3253</v>
      </c>
      <c r="UPN270" s="75" t="s">
        <v>227</v>
      </c>
      <c r="UPO270" s="75">
        <v>3253</v>
      </c>
      <c r="UPP270" s="75" t="s">
        <v>227</v>
      </c>
      <c r="UPQ270" s="75">
        <v>3253</v>
      </c>
      <c r="UPR270" s="75" t="s">
        <v>227</v>
      </c>
      <c r="UPS270" s="75">
        <v>3253</v>
      </c>
      <c r="UPT270" s="75" t="s">
        <v>227</v>
      </c>
      <c r="UPU270" s="75">
        <v>3253</v>
      </c>
      <c r="UPV270" s="75" t="s">
        <v>227</v>
      </c>
      <c r="UPW270" s="75">
        <v>3253</v>
      </c>
      <c r="UPX270" s="75" t="s">
        <v>227</v>
      </c>
      <c r="UPY270" s="75">
        <v>3253</v>
      </c>
      <c r="UPZ270" s="75" t="s">
        <v>227</v>
      </c>
      <c r="UQA270" s="75">
        <v>3253</v>
      </c>
      <c r="UQB270" s="75" t="s">
        <v>227</v>
      </c>
      <c r="UQC270" s="75">
        <v>3253</v>
      </c>
      <c r="UQD270" s="75" t="s">
        <v>227</v>
      </c>
      <c r="UQE270" s="75">
        <v>3253</v>
      </c>
      <c r="UQF270" s="75" t="s">
        <v>227</v>
      </c>
      <c r="UQG270" s="75">
        <v>3253</v>
      </c>
      <c r="UQH270" s="75" t="s">
        <v>227</v>
      </c>
      <c r="UQI270" s="75">
        <v>3253</v>
      </c>
      <c r="UQJ270" s="75" t="s">
        <v>227</v>
      </c>
      <c r="UQK270" s="75">
        <v>3253</v>
      </c>
      <c r="UQL270" s="75" t="s">
        <v>227</v>
      </c>
      <c r="UQM270" s="75">
        <v>3253</v>
      </c>
      <c r="UQN270" s="75" t="s">
        <v>227</v>
      </c>
      <c r="UQO270" s="75">
        <v>3253</v>
      </c>
      <c r="UQP270" s="75" t="s">
        <v>227</v>
      </c>
      <c r="UQQ270" s="75">
        <v>3253</v>
      </c>
      <c r="UQR270" s="75" t="s">
        <v>227</v>
      </c>
      <c r="UQS270" s="75">
        <v>3253</v>
      </c>
      <c r="UQT270" s="75" t="s">
        <v>227</v>
      </c>
      <c r="UQU270" s="75">
        <v>3253</v>
      </c>
      <c r="UQV270" s="75" t="s">
        <v>227</v>
      </c>
      <c r="UQW270" s="75">
        <v>3253</v>
      </c>
      <c r="UQX270" s="75" t="s">
        <v>227</v>
      </c>
      <c r="UQY270" s="75">
        <v>3253</v>
      </c>
      <c r="UQZ270" s="75" t="s">
        <v>227</v>
      </c>
      <c r="URA270" s="75">
        <v>3253</v>
      </c>
      <c r="URB270" s="75" t="s">
        <v>227</v>
      </c>
      <c r="URC270" s="75">
        <v>3253</v>
      </c>
      <c r="URD270" s="75" t="s">
        <v>227</v>
      </c>
      <c r="URE270" s="75">
        <v>3253</v>
      </c>
      <c r="URF270" s="75" t="s">
        <v>227</v>
      </c>
      <c r="URG270" s="75">
        <v>3253</v>
      </c>
      <c r="URH270" s="75" t="s">
        <v>227</v>
      </c>
      <c r="URI270" s="75">
        <v>3253</v>
      </c>
      <c r="URJ270" s="75" t="s">
        <v>227</v>
      </c>
      <c r="URK270" s="75">
        <v>3253</v>
      </c>
      <c r="URL270" s="75" t="s">
        <v>227</v>
      </c>
      <c r="URM270" s="75">
        <v>3253</v>
      </c>
      <c r="URN270" s="75" t="s">
        <v>227</v>
      </c>
      <c r="URO270" s="75">
        <v>3253</v>
      </c>
      <c r="URP270" s="75" t="s">
        <v>227</v>
      </c>
      <c r="URQ270" s="75">
        <v>3253</v>
      </c>
      <c r="URR270" s="75" t="s">
        <v>227</v>
      </c>
      <c r="URS270" s="75">
        <v>3253</v>
      </c>
      <c r="URT270" s="75" t="s">
        <v>227</v>
      </c>
      <c r="URU270" s="75">
        <v>3253</v>
      </c>
      <c r="URV270" s="75" t="s">
        <v>227</v>
      </c>
      <c r="URW270" s="75">
        <v>3253</v>
      </c>
      <c r="URX270" s="75" t="s">
        <v>227</v>
      </c>
      <c r="URY270" s="75">
        <v>3253</v>
      </c>
      <c r="URZ270" s="75" t="s">
        <v>227</v>
      </c>
      <c r="USA270" s="75">
        <v>3253</v>
      </c>
      <c r="USB270" s="75" t="s">
        <v>227</v>
      </c>
      <c r="USC270" s="75">
        <v>3253</v>
      </c>
      <c r="USD270" s="75" t="s">
        <v>227</v>
      </c>
      <c r="USE270" s="75">
        <v>3253</v>
      </c>
      <c r="USF270" s="75" t="s">
        <v>227</v>
      </c>
      <c r="USG270" s="75">
        <v>3253</v>
      </c>
      <c r="USH270" s="75" t="s">
        <v>227</v>
      </c>
      <c r="USI270" s="75">
        <v>3253</v>
      </c>
      <c r="USJ270" s="75" t="s">
        <v>227</v>
      </c>
      <c r="USK270" s="75">
        <v>3253</v>
      </c>
      <c r="USL270" s="75" t="s">
        <v>227</v>
      </c>
      <c r="USM270" s="75">
        <v>3253</v>
      </c>
      <c r="USN270" s="75" t="s">
        <v>227</v>
      </c>
      <c r="USO270" s="75">
        <v>3253</v>
      </c>
      <c r="USP270" s="75" t="s">
        <v>227</v>
      </c>
      <c r="USQ270" s="75">
        <v>3253</v>
      </c>
      <c r="USR270" s="75" t="s">
        <v>227</v>
      </c>
      <c r="USS270" s="75">
        <v>3253</v>
      </c>
      <c r="UST270" s="75" t="s">
        <v>227</v>
      </c>
      <c r="USU270" s="75">
        <v>3253</v>
      </c>
      <c r="USV270" s="75" t="s">
        <v>227</v>
      </c>
      <c r="USW270" s="75">
        <v>3253</v>
      </c>
      <c r="USX270" s="75" t="s">
        <v>227</v>
      </c>
      <c r="USY270" s="75">
        <v>3253</v>
      </c>
      <c r="USZ270" s="75" t="s">
        <v>227</v>
      </c>
      <c r="UTA270" s="75">
        <v>3253</v>
      </c>
      <c r="UTB270" s="75" t="s">
        <v>227</v>
      </c>
      <c r="UTC270" s="75">
        <v>3253</v>
      </c>
      <c r="UTD270" s="75" t="s">
        <v>227</v>
      </c>
      <c r="UTE270" s="75">
        <v>3253</v>
      </c>
      <c r="UTF270" s="75" t="s">
        <v>227</v>
      </c>
      <c r="UTG270" s="75">
        <v>3253</v>
      </c>
      <c r="UTH270" s="75" t="s">
        <v>227</v>
      </c>
      <c r="UTI270" s="75">
        <v>3253</v>
      </c>
      <c r="UTJ270" s="75" t="s">
        <v>227</v>
      </c>
      <c r="UTK270" s="75">
        <v>3253</v>
      </c>
      <c r="UTL270" s="75" t="s">
        <v>227</v>
      </c>
      <c r="UTM270" s="75">
        <v>3253</v>
      </c>
      <c r="UTN270" s="75" t="s">
        <v>227</v>
      </c>
      <c r="UTO270" s="75">
        <v>3253</v>
      </c>
      <c r="UTP270" s="75" t="s">
        <v>227</v>
      </c>
      <c r="UTQ270" s="75">
        <v>3253</v>
      </c>
      <c r="UTR270" s="75" t="s">
        <v>227</v>
      </c>
      <c r="UTS270" s="75">
        <v>3253</v>
      </c>
      <c r="UTT270" s="75" t="s">
        <v>227</v>
      </c>
      <c r="UTU270" s="75">
        <v>3253</v>
      </c>
      <c r="UTV270" s="75" t="s">
        <v>227</v>
      </c>
      <c r="UTW270" s="75">
        <v>3253</v>
      </c>
      <c r="UTX270" s="75" t="s">
        <v>227</v>
      </c>
      <c r="UTY270" s="75">
        <v>3253</v>
      </c>
      <c r="UTZ270" s="75" t="s">
        <v>227</v>
      </c>
      <c r="UUA270" s="75">
        <v>3253</v>
      </c>
      <c r="UUB270" s="75" t="s">
        <v>227</v>
      </c>
      <c r="UUC270" s="75">
        <v>3253</v>
      </c>
      <c r="UUD270" s="75" t="s">
        <v>227</v>
      </c>
      <c r="UUE270" s="75">
        <v>3253</v>
      </c>
      <c r="UUF270" s="75" t="s">
        <v>227</v>
      </c>
      <c r="UUG270" s="75">
        <v>3253</v>
      </c>
      <c r="UUH270" s="75" t="s">
        <v>227</v>
      </c>
      <c r="UUI270" s="75">
        <v>3253</v>
      </c>
      <c r="UUJ270" s="75" t="s">
        <v>227</v>
      </c>
      <c r="UUK270" s="75">
        <v>3253</v>
      </c>
      <c r="UUL270" s="75" t="s">
        <v>227</v>
      </c>
      <c r="UUM270" s="75">
        <v>3253</v>
      </c>
      <c r="UUN270" s="75" t="s">
        <v>227</v>
      </c>
      <c r="UUO270" s="75">
        <v>3253</v>
      </c>
      <c r="UUP270" s="75" t="s">
        <v>227</v>
      </c>
      <c r="UUQ270" s="75">
        <v>3253</v>
      </c>
      <c r="UUR270" s="75" t="s">
        <v>227</v>
      </c>
      <c r="UUS270" s="75">
        <v>3253</v>
      </c>
      <c r="UUT270" s="75" t="s">
        <v>227</v>
      </c>
      <c r="UUU270" s="75">
        <v>3253</v>
      </c>
      <c r="UUV270" s="75" t="s">
        <v>227</v>
      </c>
      <c r="UUW270" s="75">
        <v>3253</v>
      </c>
      <c r="UUX270" s="75" t="s">
        <v>227</v>
      </c>
      <c r="UUY270" s="75">
        <v>3253</v>
      </c>
      <c r="UUZ270" s="75" t="s">
        <v>227</v>
      </c>
      <c r="UVA270" s="75">
        <v>3253</v>
      </c>
      <c r="UVB270" s="75" t="s">
        <v>227</v>
      </c>
      <c r="UVC270" s="75">
        <v>3253</v>
      </c>
      <c r="UVD270" s="75" t="s">
        <v>227</v>
      </c>
      <c r="UVE270" s="75">
        <v>3253</v>
      </c>
      <c r="UVF270" s="75" t="s">
        <v>227</v>
      </c>
      <c r="UVG270" s="75">
        <v>3253</v>
      </c>
      <c r="UVH270" s="75" t="s">
        <v>227</v>
      </c>
      <c r="UVI270" s="75">
        <v>3253</v>
      </c>
      <c r="UVJ270" s="75" t="s">
        <v>227</v>
      </c>
      <c r="UVK270" s="75">
        <v>3253</v>
      </c>
      <c r="UVL270" s="75" t="s">
        <v>227</v>
      </c>
      <c r="UVM270" s="75">
        <v>3253</v>
      </c>
      <c r="UVN270" s="75" t="s">
        <v>227</v>
      </c>
      <c r="UVO270" s="75">
        <v>3253</v>
      </c>
      <c r="UVP270" s="75" t="s">
        <v>227</v>
      </c>
      <c r="UVQ270" s="75">
        <v>3253</v>
      </c>
      <c r="UVR270" s="75" t="s">
        <v>227</v>
      </c>
      <c r="UVS270" s="75">
        <v>3253</v>
      </c>
      <c r="UVT270" s="75" t="s">
        <v>227</v>
      </c>
      <c r="UVU270" s="75">
        <v>3253</v>
      </c>
      <c r="UVV270" s="75" t="s">
        <v>227</v>
      </c>
      <c r="UVW270" s="75">
        <v>3253</v>
      </c>
      <c r="UVX270" s="75" t="s">
        <v>227</v>
      </c>
      <c r="UVY270" s="75">
        <v>3253</v>
      </c>
      <c r="UVZ270" s="75" t="s">
        <v>227</v>
      </c>
      <c r="UWA270" s="75">
        <v>3253</v>
      </c>
      <c r="UWB270" s="75" t="s">
        <v>227</v>
      </c>
      <c r="UWC270" s="75">
        <v>3253</v>
      </c>
      <c r="UWD270" s="75" t="s">
        <v>227</v>
      </c>
      <c r="UWE270" s="75">
        <v>3253</v>
      </c>
      <c r="UWF270" s="75" t="s">
        <v>227</v>
      </c>
      <c r="UWG270" s="75">
        <v>3253</v>
      </c>
      <c r="UWH270" s="75" t="s">
        <v>227</v>
      </c>
      <c r="UWI270" s="75">
        <v>3253</v>
      </c>
      <c r="UWJ270" s="75" t="s">
        <v>227</v>
      </c>
      <c r="UWK270" s="75">
        <v>3253</v>
      </c>
      <c r="UWL270" s="75" t="s">
        <v>227</v>
      </c>
      <c r="UWM270" s="75">
        <v>3253</v>
      </c>
      <c r="UWN270" s="75" t="s">
        <v>227</v>
      </c>
      <c r="UWO270" s="75">
        <v>3253</v>
      </c>
      <c r="UWP270" s="75" t="s">
        <v>227</v>
      </c>
      <c r="UWQ270" s="75">
        <v>3253</v>
      </c>
      <c r="UWR270" s="75" t="s">
        <v>227</v>
      </c>
      <c r="UWS270" s="75">
        <v>3253</v>
      </c>
      <c r="UWT270" s="75" t="s">
        <v>227</v>
      </c>
      <c r="UWU270" s="75">
        <v>3253</v>
      </c>
      <c r="UWV270" s="75" t="s">
        <v>227</v>
      </c>
      <c r="UWW270" s="75">
        <v>3253</v>
      </c>
      <c r="UWX270" s="75" t="s">
        <v>227</v>
      </c>
      <c r="UWY270" s="75">
        <v>3253</v>
      </c>
      <c r="UWZ270" s="75" t="s">
        <v>227</v>
      </c>
      <c r="UXA270" s="75">
        <v>3253</v>
      </c>
      <c r="UXB270" s="75" t="s">
        <v>227</v>
      </c>
      <c r="UXC270" s="75">
        <v>3253</v>
      </c>
      <c r="UXD270" s="75" t="s">
        <v>227</v>
      </c>
      <c r="UXE270" s="75">
        <v>3253</v>
      </c>
      <c r="UXF270" s="75" t="s">
        <v>227</v>
      </c>
      <c r="UXG270" s="75">
        <v>3253</v>
      </c>
      <c r="UXH270" s="75" t="s">
        <v>227</v>
      </c>
      <c r="UXI270" s="75">
        <v>3253</v>
      </c>
      <c r="UXJ270" s="75" t="s">
        <v>227</v>
      </c>
      <c r="UXK270" s="75">
        <v>3253</v>
      </c>
      <c r="UXL270" s="75" t="s">
        <v>227</v>
      </c>
      <c r="UXM270" s="75">
        <v>3253</v>
      </c>
      <c r="UXN270" s="75" t="s">
        <v>227</v>
      </c>
      <c r="UXO270" s="75">
        <v>3253</v>
      </c>
      <c r="UXP270" s="75" t="s">
        <v>227</v>
      </c>
      <c r="UXQ270" s="75">
        <v>3253</v>
      </c>
      <c r="UXR270" s="75" t="s">
        <v>227</v>
      </c>
      <c r="UXS270" s="75">
        <v>3253</v>
      </c>
      <c r="UXT270" s="75" t="s">
        <v>227</v>
      </c>
      <c r="UXU270" s="75">
        <v>3253</v>
      </c>
      <c r="UXV270" s="75" t="s">
        <v>227</v>
      </c>
      <c r="UXW270" s="75">
        <v>3253</v>
      </c>
      <c r="UXX270" s="75" t="s">
        <v>227</v>
      </c>
      <c r="UXY270" s="75">
        <v>3253</v>
      </c>
      <c r="UXZ270" s="75" t="s">
        <v>227</v>
      </c>
      <c r="UYA270" s="75">
        <v>3253</v>
      </c>
      <c r="UYB270" s="75" t="s">
        <v>227</v>
      </c>
      <c r="UYC270" s="75">
        <v>3253</v>
      </c>
      <c r="UYD270" s="75" t="s">
        <v>227</v>
      </c>
      <c r="UYE270" s="75">
        <v>3253</v>
      </c>
      <c r="UYF270" s="75" t="s">
        <v>227</v>
      </c>
      <c r="UYG270" s="75">
        <v>3253</v>
      </c>
      <c r="UYH270" s="75" t="s">
        <v>227</v>
      </c>
      <c r="UYI270" s="75">
        <v>3253</v>
      </c>
      <c r="UYJ270" s="75" t="s">
        <v>227</v>
      </c>
      <c r="UYK270" s="75">
        <v>3253</v>
      </c>
      <c r="UYL270" s="75" t="s">
        <v>227</v>
      </c>
      <c r="UYM270" s="75">
        <v>3253</v>
      </c>
      <c r="UYN270" s="75" t="s">
        <v>227</v>
      </c>
      <c r="UYO270" s="75">
        <v>3253</v>
      </c>
      <c r="UYP270" s="75" t="s">
        <v>227</v>
      </c>
      <c r="UYQ270" s="75">
        <v>3253</v>
      </c>
      <c r="UYR270" s="75" t="s">
        <v>227</v>
      </c>
      <c r="UYS270" s="75">
        <v>3253</v>
      </c>
      <c r="UYT270" s="75" t="s">
        <v>227</v>
      </c>
      <c r="UYU270" s="75">
        <v>3253</v>
      </c>
      <c r="UYV270" s="75" t="s">
        <v>227</v>
      </c>
      <c r="UYW270" s="75">
        <v>3253</v>
      </c>
      <c r="UYX270" s="75" t="s">
        <v>227</v>
      </c>
      <c r="UYY270" s="75">
        <v>3253</v>
      </c>
      <c r="UYZ270" s="75" t="s">
        <v>227</v>
      </c>
      <c r="UZA270" s="75">
        <v>3253</v>
      </c>
      <c r="UZB270" s="75" t="s">
        <v>227</v>
      </c>
      <c r="UZC270" s="75">
        <v>3253</v>
      </c>
      <c r="UZD270" s="75" t="s">
        <v>227</v>
      </c>
      <c r="UZE270" s="75">
        <v>3253</v>
      </c>
      <c r="UZF270" s="75" t="s">
        <v>227</v>
      </c>
      <c r="UZG270" s="75">
        <v>3253</v>
      </c>
      <c r="UZH270" s="75" t="s">
        <v>227</v>
      </c>
      <c r="UZI270" s="75">
        <v>3253</v>
      </c>
      <c r="UZJ270" s="75" t="s">
        <v>227</v>
      </c>
      <c r="UZK270" s="75">
        <v>3253</v>
      </c>
      <c r="UZL270" s="75" t="s">
        <v>227</v>
      </c>
      <c r="UZM270" s="75">
        <v>3253</v>
      </c>
      <c r="UZN270" s="75" t="s">
        <v>227</v>
      </c>
      <c r="UZO270" s="75">
        <v>3253</v>
      </c>
      <c r="UZP270" s="75" t="s">
        <v>227</v>
      </c>
      <c r="UZQ270" s="75">
        <v>3253</v>
      </c>
      <c r="UZR270" s="75" t="s">
        <v>227</v>
      </c>
      <c r="UZS270" s="75">
        <v>3253</v>
      </c>
      <c r="UZT270" s="75" t="s">
        <v>227</v>
      </c>
      <c r="UZU270" s="75">
        <v>3253</v>
      </c>
      <c r="UZV270" s="75" t="s">
        <v>227</v>
      </c>
      <c r="UZW270" s="75">
        <v>3253</v>
      </c>
      <c r="UZX270" s="75" t="s">
        <v>227</v>
      </c>
      <c r="UZY270" s="75">
        <v>3253</v>
      </c>
      <c r="UZZ270" s="75" t="s">
        <v>227</v>
      </c>
      <c r="VAA270" s="75">
        <v>3253</v>
      </c>
      <c r="VAB270" s="75" t="s">
        <v>227</v>
      </c>
      <c r="VAC270" s="75">
        <v>3253</v>
      </c>
      <c r="VAD270" s="75" t="s">
        <v>227</v>
      </c>
      <c r="VAE270" s="75">
        <v>3253</v>
      </c>
      <c r="VAF270" s="75" t="s">
        <v>227</v>
      </c>
      <c r="VAG270" s="75">
        <v>3253</v>
      </c>
      <c r="VAH270" s="75" t="s">
        <v>227</v>
      </c>
      <c r="VAI270" s="75">
        <v>3253</v>
      </c>
      <c r="VAJ270" s="75" t="s">
        <v>227</v>
      </c>
      <c r="VAK270" s="75">
        <v>3253</v>
      </c>
      <c r="VAL270" s="75" t="s">
        <v>227</v>
      </c>
      <c r="VAM270" s="75">
        <v>3253</v>
      </c>
      <c r="VAN270" s="75" t="s">
        <v>227</v>
      </c>
      <c r="VAO270" s="75">
        <v>3253</v>
      </c>
      <c r="VAP270" s="75" t="s">
        <v>227</v>
      </c>
      <c r="VAQ270" s="75">
        <v>3253</v>
      </c>
      <c r="VAR270" s="75" t="s">
        <v>227</v>
      </c>
      <c r="VAS270" s="75">
        <v>3253</v>
      </c>
      <c r="VAT270" s="75" t="s">
        <v>227</v>
      </c>
      <c r="VAU270" s="75">
        <v>3253</v>
      </c>
      <c r="VAV270" s="75" t="s">
        <v>227</v>
      </c>
      <c r="VAW270" s="75">
        <v>3253</v>
      </c>
      <c r="VAX270" s="75" t="s">
        <v>227</v>
      </c>
      <c r="VAY270" s="75">
        <v>3253</v>
      </c>
      <c r="VAZ270" s="75" t="s">
        <v>227</v>
      </c>
      <c r="VBA270" s="75">
        <v>3253</v>
      </c>
      <c r="VBB270" s="75" t="s">
        <v>227</v>
      </c>
      <c r="VBC270" s="75">
        <v>3253</v>
      </c>
      <c r="VBD270" s="75" t="s">
        <v>227</v>
      </c>
      <c r="VBE270" s="75">
        <v>3253</v>
      </c>
      <c r="VBF270" s="75" t="s">
        <v>227</v>
      </c>
      <c r="VBG270" s="75">
        <v>3253</v>
      </c>
      <c r="VBH270" s="75" t="s">
        <v>227</v>
      </c>
      <c r="VBI270" s="75">
        <v>3253</v>
      </c>
      <c r="VBJ270" s="75" t="s">
        <v>227</v>
      </c>
      <c r="VBK270" s="75">
        <v>3253</v>
      </c>
      <c r="VBL270" s="75" t="s">
        <v>227</v>
      </c>
      <c r="VBM270" s="75">
        <v>3253</v>
      </c>
      <c r="VBN270" s="75" t="s">
        <v>227</v>
      </c>
      <c r="VBO270" s="75">
        <v>3253</v>
      </c>
      <c r="VBP270" s="75" t="s">
        <v>227</v>
      </c>
      <c r="VBQ270" s="75">
        <v>3253</v>
      </c>
      <c r="VBR270" s="75" t="s">
        <v>227</v>
      </c>
      <c r="VBS270" s="75">
        <v>3253</v>
      </c>
      <c r="VBT270" s="75" t="s">
        <v>227</v>
      </c>
      <c r="VBU270" s="75">
        <v>3253</v>
      </c>
      <c r="VBV270" s="75" t="s">
        <v>227</v>
      </c>
      <c r="VBW270" s="75">
        <v>3253</v>
      </c>
      <c r="VBX270" s="75" t="s">
        <v>227</v>
      </c>
      <c r="VBY270" s="75">
        <v>3253</v>
      </c>
      <c r="VBZ270" s="75" t="s">
        <v>227</v>
      </c>
      <c r="VCA270" s="75">
        <v>3253</v>
      </c>
      <c r="VCB270" s="75" t="s">
        <v>227</v>
      </c>
      <c r="VCC270" s="75">
        <v>3253</v>
      </c>
      <c r="VCD270" s="75" t="s">
        <v>227</v>
      </c>
      <c r="VCE270" s="75">
        <v>3253</v>
      </c>
      <c r="VCF270" s="75" t="s">
        <v>227</v>
      </c>
      <c r="VCG270" s="75">
        <v>3253</v>
      </c>
      <c r="VCH270" s="75" t="s">
        <v>227</v>
      </c>
      <c r="VCI270" s="75">
        <v>3253</v>
      </c>
      <c r="VCJ270" s="75" t="s">
        <v>227</v>
      </c>
      <c r="VCK270" s="75">
        <v>3253</v>
      </c>
      <c r="VCL270" s="75" t="s">
        <v>227</v>
      </c>
      <c r="VCM270" s="75">
        <v>3253</v>
      </c>
      <c r="VCN270" s="75" t="s">
        <v>227</v>
      </c>
      <c r="VCO270" s="75">
        <v>3253</v>
      </c>
      <c r="VCP270" s="75" t="s">
        <v>227</v>
      </c>
      <c r="VCQ270" s="75">
        <v>3253</v>
      </c>
      <c r="VCR270" s="75" t="s">
        <v>227</v>
      </c>
      <c r="VCS270" s="75">
        <v>3253</v>
      </c>
      <c r="VCT270" s="75" t="s">
        <v>227</v>
      </c>
      <c r="VCU270" s="75">
        <v>3253</v>
      </c>
      <c r="VCV270" s="75" t="s">
        <v>227</v>
      </c>
      <c r="VCW270" s="75">
        <v>3253</v>
      </c>
      <c r="VCX270" s="75" t="s">
        <v>227</v>
      </c>
      <c r="VCY270" s="75">
        <v>3253</v>
      </c>
      <c r="VCZ270" s="75" t="s">
        <v>227</v>
      </c>
      <c r="VDA270" s="75">
        <v>3253</v>
      </c>
      <c r="VDB270" s="75" t="s">
        <v>227</v>
      </c>
      <c r="VDC270" s="75">
        <v>3253</v>
      </c>
      <c r="VDD270" s="75" t="s">
        <v>227</v>
      </c>
      <c r="VDE270" s="75">
        <v>3253</v>
      </c>
      <c r="VDF270" s="75" t="s">
        <v>227</v>
      </c>
      <c r="VDG270" s="75">
        <v>3253</v>
      </c>
      <c r="VDH270" s="75" t="s">
        <v>227</v>
      </c>
      <c r="VDI270" s="75">
        <v>3253</v>
      </c>
      <c r="VDJ270" s="75" t="s">
        <v>227</v>
      </c>
      <c r="VDK270" s="75">
        <v>3253</v>
      </c>
      <c r="VDL270" s="75" t="s">
        <v>227</v>
      </c>
      <c r="VDM270" s="75">
        <v>3253</v>
      </c>
      <c r="VDN270" s="75" t="s">
        <v>227</v>
      </c>
      <c r="VDO270" s="75">
        <v>3253</v>
      </c>
      <c r="VDP270" s="75" t="s">
        <v>227</v>
      </c>
      <c r="VDQ270" s="75">
        <v>3253</v>
      </c>
      <c r="VDR270" s="75" t="s">
        <v>227</v>
      </c>
      <c r="VDS270" s="75">
        <v>3253</v>
      </c>
      <c r="VDT270" s="75" t="s">
        <v>227</v>
      </c>
      <c r="VDU270" s="75">
        <v>3253</v>
      </c>
      <c r="VDV270" s="75" t="s">
        <v>227</v>
      </c>
      <c r="VDW270" s="75">
        <v>3253</v>
      </c>
      <c r="VDX270" s="75" t="s">
        <v>227</v>
      </c>
      <c r="VDY270" s="75">
        <v>3253</v>
      </c>
      <c r="VDZ270" s="75" t="s">
        <v>227</v>
      </c>
      <c r="VEA270" s="75">
        <v>3253</v>
      </c>
      <c r="VEB270" s="75" t="s">
        <v>227</v>
      </c>
      <c r="VEC270" s="75">
        <v>3253</v>
      </c>
      <c r="VED270" s="75" t="s">
        <v>227</v>
      </c>
      <c r="VEE270" s="75">
        <v>3253</v>
      </c>
      <c r="VEF270" s="75" t="s">
        <v>227</v>
      </c>
      <c r="VEG270" s="75">
        <v>3253</v>
      </c>
      <c r="VEH270" s="75" t="s">
        <v>227</v>
      </c>
      <c r="VEI270" s="75">
        <v>3253</v>
      </c>
      <c r="VEJ270" s="75" t="s">
        <v>227</v>
      </c>
      <c r="VEK270" s="75">
        <v>3253</v>
      </c>
      <c r="VEL270" s="75" t="s">
        <v>227</v>
      </c>
      <c r="VEM270" s="75">
        <v>3253</v>
      </c>
      <c r="VEN270" s="75" t="s">
        <v>227</v>
      </c>
      <c r="VEO270" s="75">
        <v>3253</v>
      </c>
      <c r="VEP270" s="75" t="s">
        <v>227</v>
      </c>
      <c r="VEQ270" s="75">
        <v>3253</v>
      </c>
      <c r="VER270" s="75" t="s">
        <v>227</v>
      </c>
      <c r="VES270" s="75">
        <v>3253</v>
      </c>
      <c r="VET270" s="75" t="s">
        <v>227</v>
      </c>
      <c r="VEU270" s="75">
        <v>3253</v>
      </c>
      <c r="VEV270" s="75" t="s">
        <v>227</v>
      </c>
      <c r="VEW270" s="75">
        <v>3253</v>
      </c>
      <c r="VEX270" s="75" t="s">
        <v>227</v>
      </c>
      <c r="VEY270" s="75">
        <v>3253</v>
      </c>
      <c r="VEZ270" s="75" t="s">
        <v>227</v>
      </c>
      <c r="VFA270" s="75">
        <v>3253</v>
      </c>
      <c r="VFB270" s="75" t="s">
        <v>227</v>
      </c>
      <c r="VFC270" s="75">
        <v>3253</v>
      </c>
      <c r="VFD270" s="75" t="s">
        <v>227</v>
      </c>
      <c r="VFE270" s="75">
        <v>3253</v>
      </c>
      <c r="VFF270" s="75" t="s">
        <v>227</v>
      </c>
      <c r="VFG270" s="75">
        <v>3253</v>
      </c>
      <c r="VFH270" s="75" t="s">
        <v>227</v>
      </c>
      <c r="VFI270" s="75">
        <v>3253</v>
      </c>
      <c r="VFJ270" s="75" t="s">
        <v>227</v>
      </c>
      <c r="VFK270" s="75">
        <v>3253</v>
      </c>
      <c r="VFL270" s="75" t="s">
        <v>227</v>
      </c>
      <c r="VFM270" s="75">
        <v>3253</v>
      </c>
      <c r="VFN270" s="75" t="s">
        <v>227</v>
      </c>
      <c r="VFO270" s="75">
        <v>3253</v>
      </c>
      <c r="VFP270" s="75" t="s">
        <v>227</v>
      </c>
      <c r="VFQ270" s="75">
        <v>3253</v>
      </c>
      <c r="VFR270" s="75" t="s">
        <v>227</v>
      </c>
      <c r="VFS270" s="75">
        <v>3253</v>
      </c>
      <c r="VFT270" s="75" t="s">
        <v>227</v>
      </c>
      <c r="VFU270" s="75">
        <v>3253</v>
      </c>
      <c r="VFV270" s="75" t="s">
        <v>227</v>
      </c>
      <c r="VFW270" s="75">
        <v>3253</v>
      </c>
      <c r="VFX270" s="75" t="s">
        <v>227</v>
      </c>
      <c r="VFY270" s="75">
        <v>3253</v>
      </c>
      <c r="VFZ270" s="75" t="s">
        <v>227</v>
      </c>
      <c r="VGA270" s="75">
        <v>3253</v>
      </c>
      <c r="VGB270" s="75" t="s">
        <v>227</v>
      </c>
      <c r="VGC270" s="75">
        <v>3253</v>
      </c>
      <c r="VGD270" s="75" t="s">
        <v>227</v>
      </c>
      <c r="VGE270" s="75">
        <v>3253</v>
      </c>
      <c r="VGF270" s="75" t="s">
        <v>227</v>
      </c>
      <c r="VGG270" s="75">
        <v>3253</v>
      </c>
      <c r="VGH270" s="75" t="s">
        <v>227</v>
      </c>
      <c r="VGI270" s="75">
        <v>3253</v>
      </c>
      <c r="VGJ270" s="75" t="s">
        <v>227</v>
      </c>
      <c r="VGK270" s="75">
        <v>3253</v>
      </c>
      <c r="VGL270" s="75" t="s">
        <v>227</v>
      </c>
      <c r="VGM270" s="75">
        <v>3253</v>
      </c>
      <c r="VGN270" s="75" t="s">
        <v>227</v>
      </c>
      <c r="VGO270" s="75">
        <v>3253</v>
      </c>
      <c r="VGP270" s="75" t="s">
        <v>227</v>
      </c>
      <c r="VGQ270" s="75">
        <v>3253</v>
      </c>
      <c r="VGR270" s="75" t="s">
        <v>227</v>
      </c>
      <c r="VGS270" s="75">
        <v>3253</v>
      </c>
      <c r="VGT270" s="75" t="s">
        <v>227</v>
      </c>
      <c r="VGU270" s="75">
        <v>3253</v>
      </c>
      <c r="VGV270" s="75" t="s">
        <v>227</v>
      </c>
      <c r="VGW270" s="75">
        <v>3253</v>
      </c>
      <c r="VGX270" s="75" t="s">
        <v>227</v>
      </c>
      <c r="VGY270" s="75">
        <v>3253</v>
      </c>
      <c r="VGZ270" s="75" t="s">
        <v>227</v>
      </c>
      <c r="VHA270" s="75">
        <v>3253</v>
      </c>
      <c r="VHB270" s="75" t="s">
        <v>227</v>
      </c>
      <c r="VHC270" s="75">
        <v>3253</v>
      </c>
      <c r="VHD270" s="75" t="s">
        <v>227</v>
      </c>
      <c r="VHE270" s="75">
        <v>3253</v>
      </c>
      <c r="VHF270" s="75" t="s">
        <v>227</v>
      </c>
      <c r="VHG270" s="75">
        <v>3253</v>
      </c>
      <c r="VHH270" s="75" t="s">
        <v>227</v>
      </c>
      <c r="VHI270" s="75">
        <v>3253</v>
      </c>
      <c r="VHJ270" s="75" t="s">
        <v>227</v>
      </c>
      <c r="VHK270" s="75">
        <v>3253</v>
      </c>
      <c r="VHL270" s="75" t="s">
        <v>227</v>
      </c>
      <c r="VHM270" s="75">
        <v>3253</v>
      </c>
      <c r="VHN270" s="75" t="s">
        <v>227</v>
      </c>
      <c r="VHO270" s="75">
        <v>3253</v>
      </c>
      <c r="VHP270" s="75" t="s">
        <v>227</v>
      </c>
      <c r="VHQ270" s="75">
        <v>3253</v>
      </c>
      <c r="VHR270" s="75" t="s">
        <v>227</v>
      </c>
      <c r="VHS270" s="75">
        <v>3253</v>
      </c>
      <c r="VHT270" s="75" t="s">
        <v>227</v>
      </c>
      <c r="VHU270" s="75">
        <v>3253</v>
      </c>
      <c r="VHV270" s="75" t="s">
        <v>227</v>
      </c>
      <c r="VHW270" s="75">
        <v>3253</v>
      </c>
      <c r="VHX270" s="75" t="s">
        <v>227</v>
      </c>
      <c r="VHY270" s="75">
        <v>3253</v>
      </c>
      <c r="VHZ270" s="75" t="s">
        <v>227</v>
      </c>
      <c r="VIA270" s="75">
        <v>3253</v>
      </c>
      <c r="VIB270" s="75" t="s">
        <v>227</v>
      </c>
      <c r="VIC270" s="75">
        <v>3253</v>
      </c>
      <c r="VID270" s="75" t="s">
        <v>227</v>
      </c>
      <c r="VIE270" s="75">
        <v>3253</v>
      </c>
      <c r="VIF270" s="75" t="s">
        <v>227</v>
      </c>
      <c r="VIG270" s="75">
        <v>3253</v>
      </c>
      <c r="VIH270" s="75" t="s">
        <v>227</v>
      </c>
      <c r="VII270" s="75">
        <v>3253</v>
      </c>
      <c r="VIJ270" s="75" t="s">
        <v>227</v>
      </c>
      <c r="VIK270" s="75">
        <v>3253</v>
      </c>
      <c r="VIL270" s="75" t="s">
        <v>227</v>
      </c>
      <c r="VIM270" s="75">
        <v>3253</v>
      </c>
      <c r="VIN270" s="75" t="s">
        <v>227</v>
      </c>
      <c r="VIO270" s="75">
        <v>3253</v>
      </c>
      <c r="VIP270" s="75" t="s">
        <v>227</v>
      </c>
      <c r="VIQ270" s="75">
        <v>3253</v>
      </c>
      <c r="VIR270" s="75" t="s">
        <v>227</v>
      </c>
      <c r="VIS270" s="75">
        <v>3253</v>
      </c>
      <c r="VIT270" s="75" t="s">
        <v>227</v>
      </c>
      <c r="VIU270" s="75">
        <v>3253</v>
      </c>
      <c r="VIV270" s="75" t="s">
        <v>227</v>
      </c>
      <c r="VIW270" s="75">
        <v>3253</v>
      </c>
      <c r="VIX270" s="75" t="s">
        <v>227</v>
      </c>
      <c r="VIY270" s="75">
        <v>3253</v>
      </c>
      <c r="VIZ270" s="75" t="s">
        <v>227</v>
      </c>
      <c r="VJA270" s="75">
        <v>3253</v>
      </c>
      <c r="VJB270" s="75" t="s">
        <v>227</v>
      </c>
      <c r="VJC270" s="75">
        <v>3253</v>
      </c>
      <c r="VJD270" s="75" t="s">
        <v>227</v>
      </c>
      <c r="VJE270" s="75">
        <v>3253</v>
      </c>
      <c r="VJF270" s="75" t="s">
        <v>227</v>
      </c>
      <c r="VJG270" s="75">
        <v>3253</v>
      </c>
      <c r="VJH270" s="75" t="s">
        <v>227</v>
      </c>
      <c r="VJI270" s="75">
        <v>3253</v>
      </c>
      <c r="VJJ270" s="75" t="s">
        <v>227</v>
      </c>
      <c r="VJK270" s="75">
        <v>3253</v>
      </c>
      <c r="VJL270" s="75" t="s">
        <v>227</v>
      </c>
      <c r="VJM270" s="75">
        <v>3253</v>
      </c>
      <c r="VJN270" s="75" t="s">
        <v>227</v>
      </c>
      <c r="VJO270" s="75">
        <v>3253</v>
      </c>
      <c r="VJP270" s="75" t="s">
        <v>227</v>
      </c>
      <c r="VJQ270" s="75">
        <v>3253</v>
      </c>
      <c r="VJR270" s="75" t="s">
        <v>227</v>
      </c>
      <c r="VJS270" s="75">
        <v>3253</v>
      </c>
      <c r="VJT270" s="75" t="s">
        <v>227</v>
      </c>
      <c r="VJU270" s="75">
        <v>3253</v>
      </c>
      <c r="VJV270" s="75" t="s">
        <v>227</v>
      </c>
      <c r="VJW270" s="75">
        <v>3253</v>
      </c>
      <c r="VJX270" s="75" t="s">
        <v>227</v>
      </c>
      <c r="VJY270" s="75">
        <v>3253</v>
      </c>
      <c r="VJZ270" s="75" t="s">
        <v>227</v>
      </c>
      <c r="VKA270" s="75">
        <v>3253</v>
      </c>
      <c r="VKB270" s="75" t="s">
        <v>227</v>
      </c>
      <c r="VKC270" s="75">
        <v>3253</v>
      </c>
      <c r="VKD270" s="75" t="s">
        <v>227</v>
      </c>
      <c r="VKE270" s="75">
        <v>3253</v>
      </c>
      <c r="VKF270" s="75" t="s">
        <v>227</v>
      </c>
      <c r="VKG270" s="75">
        <v>3253</v>
      </c>
      <c r="VKH270" s="75" t="s">
        <v>227</v>
      </c>
      <c r="VKI270" s="75">
        <v>3253</v>
      </c>
      <c r="VKJ270" s="75" t="s">
        <v>227</v>
      </c>
      <c r="VKK270" s="75">
        <v>3253</v>
      </c>
      <c r="VKL270" s="75" t="s">
        <v>227</v>
      </c>
      <c r="VKM270" s="75">
        <v>3253</v>
      </c>
      <c r="VKN270" s="75" t="s">
        <v>227</v>
      </c>
      <c r="VKO270" s="75">
        <v>3253</v>
      </c>
      <c r="VKP270" s="75" t="s">
        <v>227</v>
      </c>
      <c r="VKQ270" s="75">
        <v>3253</v>
      </c>
      <c r="VKR270" s="75" t="s">
        <v>227</v>
      </c>
      <c r="VKS270" s="75">
        <v>3253</v>
      </c>
      <c r="VKT270" s="75" t="s">
        <v>227</v>
      </c>
      <c r="VKU270" s="75">
        <v>3253</v>
      </c>
      <c r="VKV270" s="75" t="s">
        <v>227</v>
      </c>
      <c r="VKW270" s="75">
        <v>3253</v>
      </c>
      <c r="VKX270" s="75" t="s">
        <v>227</v>
      </c>
      <c r="VKY270" s="75">
        <v>3253</v>
      </c>
      <c r="VKZ270" s="75" t="s">
        <v>227</v>
      </c>
      <c r="VLA270" s="75">
        <v>3253</v>
      </c>
      <c r="VLB270" s="75" t="s">
        <v>227</v>
      </c>
      <c r="VLC270" s="75">
        <v>3253</v>
      </c>
      <c r="VLD270" s="75" t="s">
        <v>227</v>
      </c>
      <c r="VLE270" s="75">
        <v>3253</v>
      </c>
      <c r="VLF270" s="75" t="s">
        <v>227</v>
      </c>
      <c r="VLG270" s="75">
        <v>3253</v>
      </c>
      <c r="VLH270" s="75" t="s">
        <v>227</v>
      </c>
      <c r="VLI270" s="75">
        <v>3253</v>
      </c>
      <c r="VLJ270" s="75" t="s">
        <v>227</v>
      </c>
      <c r="VLK270" s="75">
        <v>3253</v>
      </c>
      <c r="VLL270" s="75" t="s">
        <v>227</v>
      </c>
      <c r="VLM270" s="75">
        <v>3253</v>
      </c>
      <c r="VLN270" s="75" t="s">
        <v>227</v>
      </c>
      <c r="VLO270" s="75">
        <v>3253</v>
      </c>
      <c r="VLP270" s="75" t="s">
        <v>227</v>
      </c>
      <c r="VLQ270" s="75">
        <v>3253</v>
      </c>
      <c r="VLR270" s="75" t="s">
        <v>227</v>
      </c>
      <c r="VLS270" s="75">
        <v>3253</v>
      </c>
      <c r="VLT270" s="75" t="s">
        <v>227</v>
      </c>
      <c r="VLU270" s="75">
        <v>3253</v>
      </c>
      <c r="VLV270" s="75" t="s">
        <v>227</v>
      </c>
      <c r="VLW270" s="75">
        <v>3253</v>
      </c>
      <c r="VLX270" s="75" t="s">
        <v>227</v>
      </c>
      <c r="VLY270" s="75">
        <v>3253</v>
      </c>
      <c r="VLZ270" s="75" t="s">
        <v>227</v>
      </c>
      <c r="VMA270" s="75">
        <v>3253</v>
      </c>
      <c r="VMB270" s="75" t="s">
        <v>227</v>
      </c>
      <c r="VMC270" s="75">
        <v>3253</v>
      </c>
      <c r="VMD270" s="75" t="s">
        <v>227</v>
      </c>
      <c r="VME270" s="75">
        <v>3253</v>
      </c>
      <c r="VMF270" s="75" t="s">
        <v>227</v>
      </c>
      <c r="VMG270" s="75">
        <v>3253</v>
      </c>
      <c r="VMH270" s="75" t="s">
        <v>227</v>
      </c>
      <c r="VMI270" s="75">
        <v>3253</v>
      </c>
      <c r="VMJ270" s="75" t="s">
        <v>227</v>
      </c>
      <c r="VMK270" s="75">
        <v>3253</v>
      </c>
      <c r="VML270" s="75" t="s">
        <v>227</v>
      </c>
      <c r="VMM270" s="75">
        <v>3253</v>
      </c>
      <c r="VMN270" s="75" t="s">
        <v>227</v>
      </c>
      <c r="VMO270" s="75">
        <v>3253</v>
      </c>
      <c r="VMP270" s="75" t="s">
        <v>227</v>
      </c>
      <c r="VMQ270" s="75">
        <v>3253</v>
      </c>
      <c r="VMR270" s="75" t="s">
        <v>227</v>
      </c>
      <c r="VMS270" s="75">
        <v>3253</v>
      </c>
      <c r="VMT270" s="75" t="s">
        <v>227</v>
      </c>
      <c r="VMU270" s="75">
        <v>3253</v>
      </c>
      <c r="VMV270" s="75" t="s">
        <v>227</v>
      </c>
      <c r="VMW270" s="75">
        <v>3253</v>
      </c>
      <c r="VMX270" s="75" t="s">
        <v>227</v>
      </c>
      <c r="VMY270" s="75">
        <v>3253</v>
      </c>
      <c r="VMZ270" s="75" t="s">
        <v>227</v>
      </c>
      <c r="VNA270" s="75">
        <v>3253</v>
      </c>
      <c r="VNB270" s="75" t="s">
        <v>227</v>
      </c>
      <c r="VNC270" s="75">
        <v>3253</v>
      </c>
      <c r="VND270" s="75" t="s">
        <v>227</v>
      </c>
      <c r="VNE270" s="75">
        <v>3253</v>
      </c>
      <c r="VNF270" s="75" t="s">
        <v>227</v>
      </c>
      <c r="VNG270" s="75">
        <v>3253</v>
      </c>
      <c r="VNH270" s="75" t="s">
        <v>227</v>
      </c>
      <c r="VNI270" s="75">
        <v>3253</v>
      </c>
      <c r="VNJ270" s="75" t="s">
        <v>227</v>
      </c>
      <c r="VNK270" s="75">
        <v>3253</v>
      </c>
      <c r="VNL270" s="75" t="s">
        <v>227</v>
      </c>
      <c r="VNM270" s="75">
        <v>3253</v>
      </c>
      <c r="VNN270" s="75" t="s">
        <v>227</v>
      </c>
      <c r="VNO270" s="75">
        <v>3253</v>
      </c>
      <c r="VNP270" s="75" t="s">
        <v>227</v>
      </c>
      <c r="VNQ270" s="75">
        <v>3253</v>
      </c>
      <c r="VNR270" s="75" t="s">
        <v>227</v>
      </c>
      <c r="VNS270" s="75">
        <v>3253</v>
      </c>
      <c r="VNT270" s="75" t="s">
        <v>227</v>
      </c>
      <c r="VNU270" s="75">
        <v>3253</v>
      </c>
      <c r="VNV270" s="75" t="s">
        <v>227</v>
      </c>
      <c r="VNW270" s="75">
        <v>3253</v>
      </c>
      <c r="VNX270" s="75" t="s">
        <v>227</v>
      </c>
      <c r="VNY270" s="75">
        <v>3253</v>
      </c>
      <c r="VNZ270" s="75" t="s">
        <v>227</v>
      </c>
      <c r="VOA270" s="75">
        <v>3253</v>
      </c>
      <c r="VOB270" s="75" t="s">
        <v>227</v>
      </c>
      <c r="VOC270" s="75">
        <v>3253</v>
      </c>
      <c r="VOD270" s="75" t="s">
        <v>227</v>
      </c>
      <c r="VOE270" s="75">
        <v>3253</v>
      </c>
      <c r="VOF270" s="75" t="s">
        <v>227</v>
      </c>
      <c r="VOG270" s="75">
        <v>3253</v>
      </c>
      <c r="VOH270" s="75" t="s">
        <v>227</v>
      </c>
      <c r="VOI270" s="75">
        <v>3253</v>
      </c>
      <c r="VOJ270" s="75" t="s">
        <v>227</v>
      </c>
      <c r="VOK270" s="75">
        <v>3253</v>
      </c>
      <c r="VOL270" s="75" t="s">
        <v>227</v>
      </c>
      <c r="VOM270" s="75">
        <v>3253</v>
      </c>
      <c r="VON270" s="75" t="s">
        <v>227</v>
      </c>
      <c r="VOO270" s="75">
        <v>3253</v>
      </c>
      <c r="VOP270" s="75" t="s">
        <v>227</v>
      </c>
      <c r="VOQ270" s="75">
        <v>3253</v>
      </c>
      <c r="VOR270" s="75" t="s">
        <v>227</v>
      </c>
      <c r="VOS270" s="75">
        <v>3253</v>
      </c>
      <c r="VOT270" s="75" t="s">
        <v>227</v>
      </c>
      <c r="VOU270" s="75">
        <v>3253</v>
      </c>
      <c r="VOV270" s="75" t="s">
        <v>227</v>
      </c>
      <c r="VOW270" s="75">
        <v>3253</v>
      </c>
      <c r="VOX270" s="75" t="s">
        <v>227</v>
      </c>
      <c r="VOY270" s="75">
        <v>3253</v>
      </c>
      <c r="VOZ270" s="75" t="s">
        <v>227</v>
      </c>
      <c r="VPA270" s="75">
        <v>3253</v>
      </c>
      <c r="VPB270" s="75" t="s">
        <v>227</v>
      </c>
      <c r="VPC270" s="75">
        <v>3253</v>
      </c>
      <c r="VPD270" s="75" t="s">
        <v>227</v>
      </c>
      <c r="VPE270" s="75">
        <v>3253</v>
      </c>
      <c r="VPF270" s="75" t="s">
        <v>227</v>
      </c>
      <c r="VPG270" s="75">
        <v>3253</v>
      </c>
      <c r="VPH270" s="75" t="s">
        <v>227</v>
      </c>
      <c r="VPI270" s="75">
        <v>3253</v>
      </c>
      <c r="VPJ270" s="75" t="s">
        <v>227</v>
      </c>
      <c r="VPK270" s="75">
        <v>3253</v>
      </c>
      <c r="VPL270" s="75" t="s">
        <v>227</v>
      </c>
      <c r="VPM270" s="75">
        <v>3253</v>
      </c>
      <c r="VPN270" s="75" t="s">
        <v>227</v>
      </c>
      <c r="VPO270" s="75">
        <v>3253</v>
      </c>
      <c r="VPP270" s="75" t="s">
        <v>227</v>
      </c>
      <c r="VPQ270" s="75">
        <v>3253</v>
      </c>
      <c r="VPR270" s="75" t="s">
        <v>227</v>
      </c>
      <c r="VPS270" s="75">
        <v>3253</v>
      </c>
      <c r="VPT270" s="75" t="s">
        <v>227</v>
      </c>
      <c r="VPU270" s="75">
        <v>3253</v>
      </c>
      <c r="VPV270" s="75" t="s">
        <v>227</v>
      </c>
      <c r="VPW270" s="75">
        <v>3253</v>
      </c>
      <c r="VPX270" s="75" t="s">
        <v>227</v>
      </c>
      <c r="VPY270" s="75">
        <v>3253</v>
      </c>
      <c r="VPZ270" s="75" t="s">
        <v>227</v>
      </c>
      <c r="VQA270" s="75">
        <v>3253</v>
      </c>
      <c r="VQB270" s="75" t="s">
        <v>227</v>
      </c>
      <c r="VQC270" s="75">
        <v>3253</v>
      </c>
      <c r="VQD270" s="75" t="s">
        <v>227</v>
      </c>
      <c r="VQE270" s="75">
        <v>3253</v>
      </c>
      <c r="VQF270" s="75" t="s">
        <v>227</v>
      </c>
      <c r="VQG270" s="75">
        <v>3253</v>
      </c>
      <c r="VQH270" s="75" t="s">
        <v>227</v>
      </c>
      <c r="VQI270" s="75">
        <v>3253</v>
      </c>
      <c r="VQJ270" s="75" t="s">
        <v>227</v>
      </c>
      <c r="VQK270" s="75">
        <v>3253</v>
      </c>
      <c r="VQL270" s="75" t="s">
        <v>227</v>
      </c>
      <c r="VQM270" s="75">
        <v>3253</v>
      </c>
      <c r="VQN270" s="75" t="s">
        <v>227</v>
      </c>
      <c r="VQO270" s="75">
        <v>3253</v>
      </c>
      <c r="VQP270" s="75" t="s">
        <v>227</v>
      </c>
      <c r="VQQ270" s="75">
        <v>3253</v>
      </c>
      <c r="VQR270" s="75" t="s">
        <v>227</v>
      </c>
      <c r="VQS270" s="75">
        <v>3253</v>
      </c>
      <c r="VQT270" s="75" t="s">
        <v>227</v>
      </c>
      <c r="VQU270" s="75">
        <v>3253</v>
      </c>
      <c r="VQV270" s="75" t="s">
        <v>227</v>
      </c>
      <c r="VQW270" s="75">
        <v>3253</v>
      </c>
      <c r="VQX270" s="75" t="s">
        <v>227</v>
      </c>
      <c r="VQY270" s="75">
        <v>3253</v>
      </c>
      <c r="VQZ270" s="75" t="s">
        <v>227</v>
      </c>
      <c r="VRA270" s="75">
        <v>3253</v>
      </c>
      <c r="VRB270" s="75" t="s">
        <v>227</v>
      </c>
      <c r="VRC270" s="75">
        <v>3253</v>
      </c>
      <c r="VRD270" s="75" t="s">
        <v>227</v>
      </c>
      <c r="VRE270" s="75">
        <v>3253</v>
      </c>
      <c r="VRF270" s="75" t="s">
        <v>227</v>
      </c>
      <c r="VRG270" s="75">
        <v>3253</v>
      </c>
      <c r="VRH270" s="75" t="s">
        <v>227</v>
      </c>
      <c r="VRI270" s="75">
        <v>3253</v>
      </c>
      <c r="VRJ270" s="75" t="s">
        <v>227</v>
      </c>
      <c r="VRK270" s="75">
        <v>3253</v>
      </c>
      <c r="VRL270" s="75" t="s">
        <v>227</v>
      </c>
      <c r="VRM270" s="75">
        <v>3253</v>
      </c>
      <c r="VRN270" s="75" t="s">
        <v>227</v>
      </c>
      <c r="VRO270" s="75">
        <v>3253</v>
      </c>
      <c r="VRP270" s="75" t="s">
        <v>227</v>
      </c>
      <c r="VRQ270" s="75">
        <v>3253</v>
      </c>
      <c r="VRR270" s="75" t="s">
        <v>227</v>
      </c>
      <c r="VRS270" s="75">
        <v>3253</v>
      </c>
      <c r="VRT270" s="75" t="s">
        <v>227</v>
      </c>
      <c r="VRU270" s="75">
        <v>3253</v>
      </c>
      <c r="VRV270" s="75" t="s">
        <v>227</v>
      </c>
      <c r="VRW270" s="75">
        <v>3253</v>
      </c>
      <c r="VRX270" s="75" t="s">
        <v>227</v>
      </c>
      <c r="VRY270" s="75">
        <v>3253</v>
      </c>
      <c r="VRZ270" s="75" t="s">
        <v>227</v>
      </c>
      <c r="VSA270" s="75">
        <v>3253</v>
      </c>
      <c r="VSB270" s="75" t="s">
        <v>227</v>
      </c>
      <c r="VSC270" s="75">
        <v>3253</v>
      </c>
      <c r="VSD270" s="75" t="s">
        <v>227</v>
      </c>
      <c r="VSE270" s="75">
        <v>3253</v>
      </c>
      <c r="VSF270" s="75" t="s">
        <v>227</v>
      </c>
      <c r="VSG270" s="75">
        <v>3253</v>
      </c>
      <c r="VSH270" s="75" t="s">
        <v>227</v>
      </c>
      <c r="VSI270" s="75">
        <v>3253</v>
      </c>
      <c r="VSJ270" s="75" t="s">
        <v>227</v>
      </c>
      <c r="VSK270" s="75">
        <v>3253</v>
      </c>
      <c r="VSL270" s="75" t="s">
        <v>227</v>
      </c>
      <c r="VSM270" s="75">
        <v>3253</v>
      </c>
      <c r="VSN270" s="75" t="s">
        <v>227</v>
      </c>
      <c r="VSO270" s="75">
        <v>3253</v>
      </c>
      <c r="VSP270" s="75" t="s">
        <v>227</v>
      </c>
      <c r="VSQ270" s="75">
        <v>3253</v>
      </c>
      <c r="VSR270" s="75" t="s">
        <v>227</v>
      </c>
      <c r="VSS270" s="75">
        <v>3253</v>
      </c>
      <c r="VST270" s="75" t="s">
        <v>227</v>
      </c>
      <c r="VSU270" s="75">
        <v>3253</v>
      </c>
      <c r="VSV270" s="75" t="s">
        <v>227</v>
      </c>
      <c r="VSW270" s="75">
        <v>3253</v>
      </c>
      <c r="VSX270" s="75" t="s">
        <v>227</v>
      </c>
      <c r="VSY270" s="75">
        <v>3253</v>
      </c>
      <c r="VSZ270" s="75" t="s">
        <v>227</v>
      </c>
      <c r="VTA270" s="75">
        <v>3253</v>
      </c>
      <c r="VTB270" s="75" t="s">
        <v>227</v>
      </c>
      <c r="VTC270" s="75">
        <v>3253</v>
      </c>
      <c r="VTD270" s="75" t="s">
        <v>227</v>
      </c>
      <c r="VTE270" s="75">
        <v>3253</v>
      </c>
      <c r="VTF270" s="75" t="s">
        <v>227</v>
      </c>
      <c r="VTG270" s="75">
        <v>3253</v>
      </c>
      <c r="VTH270" s="75" t="s">
        <v>227</v>
      </c>
      <c r="VTI270" s="75">
        <v>3253</v>
      </c>
      <c r="VTJ270" s="75" t="s">
        <v>227</v>
      </c>
      <c r="VTK270" s="75">
        <v>3253</v>
      </c>
      <c r="VTL270" s="75" t="s">
        <v>227</v>
      </c>
      <c r="VTM270" s="75">
        <v>3253</v>
      </c>
      <c r="VTN270" s="75" t="s">
        <v>227</v>
      </c>
      <c r="VTO270" s="75">
        <v>3253</v>
      </c>
      <c r="VTP270" s="75" t="s">
        <v>227</v>
      </c>
      <c r="VTQ270" s="75">
        <v>3253</v>
      </c>
      <c r="VTR270" s="75" t="s">
        <v>227</v>
      </c>
      <c r="VTS270" s="75">
        <v>3253</v>
      </c>
      <c r="VTT270" s="75" t="s">
        <v>227</v>
      </c>
      <c r="VTU270" s="75">
        <v>3253</v>
      </c>
      <c r="VTV270" s="75" t="s">
        <v>227</v>
      </c>
      <c r="VTW270" s="75">
        <v>3253</v>
      </c>
      <c r="VTX270" s="75" t="s">
        <v>227</v>
      </c>
      <c r="VTY270" s="75">
        <v>3253</v>
      </c>
      <c r="VTZ270" s="75" t="s">
        <v>227</v>
      </c>
      <c r="VUA270" s="75">
        <v>3253</v>
      </c>
      <c r="VUB270" s="75" t="s">
        <v>227</v>
      </c>
      <c r="VUC270" s="75">
        <v>3253</v>
      </c>
      <c r="VUD270" s="75" t="s">
        <v>227</v>
      </c>
      <c r="VUE270" s="75">
        <v>3253</v>
      </c>
      <c r="VUF270" s="75" t="s">
        <v>227</v>
      </c>
      <c r="VUG270" s="75">
        <v>3253</v>
      </c>
      <c r="VUH270" s="75" t="s">
        <v>227</v>
      </c>
      <c r="VUI270" s="75">
        <v>3253</v>
      </c>
      <c r="VUJ270" s="75" t="s">
        <v>227</v>
      </c>
      <c r="VUK270" s="75">
        <v>3253</v>
      </c>
      <c r="VUL270" s="75" t="s">
        <v>227</v>
      </c>
      <c r="VUM270" s="75">
        <v>3253</v>
      </c>
      <c r="VUN270" s="75" t="s">
        <v>227</v>
      </c>
      <c r="VUO270" s="75">
        <v>3253</v>
      </c>
      <c r="VUP270" s="75" t="s">
        <v>227</v>
      </c>
      <c r="VUQ270" s="75">
        <v>3253</v>
      </c>
      <c r="VUR270" s="75" t="s">
        <v>227</v>
      </c>
      <c r="VUS270" s="75">
        <v>3253</v>
      </c>
      <c r="VUT270" s="75" t="s">
        <v>227</v>
      </c>
      <c r="VUU270" s="75">
        <v>3253</v>
      </c>
      <c r="VUV270" s="75" t="s">
        <v>227</v>
      </c>
      <c r="VUW270" s="75">
        <v>3253</v>
      </c>
      <c r="VUX270" s="75" t="s">
        <v>227</v>
      </c>
      <c r="VUY270" s="75">
        <v>3253</v>
      </c>
      <c r="VUZ270" s="75" t="s">
        <v>227</v>
      </c>
      <c r="VVA270" s="75">
        <v>3253</v>
      </c>
      <c r="VVB270" s="75" t="s">
        <v>227</v>
      </c>
      <c r="VVC270" s="75">
        <v>3253</v>
      </c>
      <c r="VVD270" s="75" t="s">
        <v>227</v>
      </c>
      <c r="VVE270" s="75">
        <v>3253</v>
      </c>
      <c r="VVF270" s="75" t="s">
        <v>227</v>
      </c>
      <c r="VVG270" s="75">
        <v>3253</v>
      </c>
      <c r="VVH270" s="75" t="s">
        <v>227</v>
      </c>
      <c r="VVI270" s="75">
        <v>3253</v>
      </c>
      <c r="VVJ270" s="75" t="s">
        <v>227</v>
      </c>
      <c r="VVK270" s="75">
        <v>3253</v>
      </c>
      <c r="VVL270" s="75" t="s">
        <v>227</v>
      </c>
      <c r="VVM270" s="75">
        <v>3253</v>
      </c>
      <c r="VVN270" s="75" t="s">
        <v>227</v>
      </c>
      <c r="VVO270" s="75">
        <v>3253</v>
      </c>
      <c r="VVP270" s="75" t="s">
        <v>227</v>
      </c>
      <c r="VVQ270" s="75">
        <v>3253</v>
      </c>
      <c r="VVR270" s="75" t="s">
        <v>227</v>
      </c>
      <c r="VVS270" s="75">
        <v>3253</v>
      </c>
      <c r="VVT270" s="75" t="s">
        <v>227</v>
      </c>
      <c r="VVU270" s="75">
        <v>3253</v>
      </c>
      <c r="VVV270" s="75" t="s">
        <v>227</v>
      </c>
      <c r="VVW270" s="75">
        <v>3253</v>
      </c>
      <c r="VVX270" s="75" t="s">
        <v>227</v>
      </c>
      <c r="VVY270" s="75">
        <v>3253</v>
      </c>
      <c r="VVZ270" s="75" t="s">
        <v>227</v>
      </c>
      <c r="VWA270" s="75">
        <v>3253</v>
      </c>
      <c r="VWB270" s="75" t="s">
        <v>227</v>
      </c>
      <c r="VWC270" s="75">
        <v>3253</v>
      </c>
      <c r="VWD270" s="75" t="s">
        <v>227</v>
      </c>
      <c r="VWE270" s="75">
        <v>3253</v>
      </c>
      <c r="VWF270" s="75" t="s">
        <v>227</v>
      </c>
      <c r="VWG270" s="75">
        <v>3253</v>
      </c>
      <c r="VWH270" s="75" t="s">
        <v>227</v>
      </c>
      <c r="VWI270" s="75">
        <v>3253</v>
      </c>
      <c r="VWJ270" s="75" t="s">
        <v>227</v>
      </c>
      <c r="VWK270" s="75">
        <v>3253</v>
      </c>
      <c r="VWL270" s="75" t="s">
        <v>227</v>
      </c>
      <c r="VWM270" s="75">
        <v>3253</v>
      </c>
      <c r="VWN270" s="75" t="s">
        <v>227</v>
      </c>
      <c r="VWO270" s="75">
        <v>3253</v>
      </c>
      <c r="VWP270" s="75" t="s">
        <v>227</v>
      </c>
      <c r="VWQ270" s="75">
        <v>3253</v>
      </c>
      <c r="VWR270" s="75" t="s">
        <v>227</v>
      </c>
      <c r="VWS270" s="75">
        <v>3253</v>
      </c>
      <c r="VWT270" s="75" t="s">
        <v>227</v>
      </c>
      <c r="VWU270" s="75">
        <v>3253</v>
      </c>
      <c r="VWV270" s="75" t="s">
        <v>227</v>
      </c>
      <c r="VWW270" s="75">
        <v>3253</v>
      </c>
      <c r="VWX270" s="75" t="s">
        <v>227</v>
      </c>
      <c r="VWY270" s="75">
        <v>3253</v>
      </c>
      <c r="VWZ270" s="75" t="s">
        <v>227</v>
      </c>
      <c r="VXA270" s="75">
        <v>3253</v>
      </c>
      <c r="VXB270" s="75" t="s">
        <v>227</v>
      </c>
      <c r="VXC270" s="75">
        <v>3253</v>
      </c>
      <c r="VXD270" s="75" t="s">
        <v>227</v>
      </c>
      <c r="VXE270" s="75">
        <v>3253</v>
      </c>
      <c r="VXF270" s="75" t="s">
        <v>227</v>
      </c>
      <c r="VXG270" s="75">
        <v>3253</v>
      </c>
      <c r="VXH270" s="75" t="s">
        <v>227</v>
      </c>
      <c r="VXI270" s="75">
        <v>3253</v>
      </c>
      <c r="VXJ270" s="75" t="s">
        <v>227</v>
      </c>
      <c r="VXK270" s="75">
        <v>3253</v>
      </c>
      <c r="VXL270" s="75" t="s">
        <v>227</v>
      </c>
      <c r="VXM270" s="75">
        <v>3253</v>
      </c>
      <c r="VXN270" s="75" t="s">
        <v>227</v>
      </c>
      <c r="VXO270" s="75">
        <v>3253</v>
      </c>
      <c r="VXP270" s="75" t="s">
        <v>227</v>
      </c>
      <c r="VXQ270" s="75">
        <v>3253</v>
      </c>
      <c r="VXR270" s="75" t="s">
        <v>227</v>
      </c>
      <c r="VXS270" s="75">
        <v>3253</v>
      </c>
      <c r="VXT270" s="75" t="s">
        <v>227</v>
      </c>
      <c r="VXU270" s="75">
        <v>3253</v>
      </c>
      <c r="VXV270" s="75" t="s">
        <v>227</v>
      </c>
      <c r="VXW270" s="75">
        <v>3253</v>
      </c>
      <c r="VXX270" s="75" t="s">
        <v>227</v>
      </c>
      <c r="VXY270" s="75">
        <v>3253</v>
      </c>
      <c r="VXZ270" s="75" t="s">
        <v>227</v>
      </c>
      <c r="VYA270" s="75">
        <v>3253</v>
      </c>
      <c r="VYB270" s="75" t="s">
        <v>227</v>
      </c>
      <c r="VYC270" s="75">
        <v>3253</v>
      </c>
      <c r="VYD270" s="75" t="s">
        <v>227</v>
      </c>
      <c r="VYE270" s="75">
        <v>3253</v>
      </c>
      <c r="VYF270" s="75" t="s">
        <v>227</v>
      </c>
      <c r="VYG270" s="75">
        <v>3253</v>
      </c>
      <c r="VYH270" s="75" t="s">
        <v>227</v>
      </c>
      <c r="VYI270" s="75">
        <v>3253</v>
      </c>
      <c r="VYJ270" s="75" t="s">
        <v>227</v>
      </c>
      <c r="VYK270" s="75">
        <v>3253</v>
      </c>
      <c r="VYL270" s="75" t="s">
        <v>227</v>
      </c>
      <c r="VYM270" s="75">
        <v>3253</v>
      </c>
      <c r="VYN270" s="75" t="s">
        <v>227</v>
      </c>
      <c r="VYO270" s="75">
        <v>3253</v>
      </c>
      <c r="VYP270" s="75" t="s">
        <v>227</v>
      </c>
      <c r="VYQ270" s="75">
        <v>3253</v>
      </c>
      <c r="VYR270" s="75" t="s">
        <v>227</v>
      </c>
      <c r="VYS270" s="75">
        <v>3253</v>
      </c>
      <c r="VYT270" s="75" t="s">
        <v>227</v>
      </c>
      <c r="VYU270" s="75">
        <v>3253</v>
      </c>
      <c r="VYV270" s="75" t="s">
        <v>227</v>
      </c>
      <c r="VYW270" s="75">
        <v>3253</v>
      </c>
      <c r="VYX270" s="75" t="s">
        <v>227</v>
      </c>
      <c r="VYY270" s="75">
        <v>3253</v>
      </c>
      <c r="VYZ270" s="75" t="s">
        <v>227</v>
      </c>
      <c r="VZA270" s="75">
        <v>3253</v>
      </c>
      <c r="VZB270" s="75" t="s">
        <v>227</v>
      </c>
      <c r="VZC270" s="75">
        <v>3253</v>
      </c>
      <c r="VZD270" s="75" t="s">
        <v>227</v>
      </c>
      <c r="VZE270" s="75">
        <v>3253</v>
      </c>
      <c r="VZF270" s="75" t="s">
        <v>227</v>
      </c>
      <c r="VZG270" s="75">
        <v>3253</v>
      </c>
      <c r="VZH270" s="75" t="s">
        <v>227</v>
      </c>
      <c r="VZI270" s="75">
        <v>3253</v>
      </c>
      <c r="VZJ270" s="75" t="s">
        <v>227</v>
      </c>
      <c r="VZK270" s="75">
        <v>3253</v>
      </c>
      <c r="VZL270" s="75" t="s">
        <v>227</v>
      </c>
      <c r="VZM270" s="75">
        <v>3253</v>
      </c>
      <c r="VZN270" s="75" t="s">
        <v>227</v>
      </c>
      <c r="VZO270" s="75">
        <v>3253</v>
      </c>
      <c r="VZP270" s="75" t="s">
        <v>227</v>
      </c>
      <c r="VZQ270" s="75">
        <v>3253</v>
      </c>
      <c r="VZR270" s="75" t="s">
        <v>227</v>
      </c>
      <c r="VZS270" s="75">
        <v>3253</v>
      </c>
      <c r="VZT270" s="75" t="s">
        <v>227</v>
      </c>
      <c r="VZU270" s="75">
        <v>3253</v>
      </c>
      <c r="VZV270" s="75" t="s">
        <v>227</v>
      </c>
      <c r="VZW270" s="75">
        <v>3253</v>
      </c>
      <c r="VZX270" s="75" t="s">
        <v>227</v>
      </c>
      <c r="VZY270" s="75">
        <v>3253</v>
      </c>
      <c r="VZZ270" s="75" t="s">
        <v>227</v>
      </c>
      <c r="WAA270" s="75">
        <v>3253</v>
      </c>
      <c r="WAB270" s="75" t="s">
        <v>227</v>
      </c>
      <c r="WAC270" s="75">
        <v>3253</v>
      </c>
      <c r="WAD270" s="75" t="s">
        <v>227</v>
      </c>
      <c r="WAE270" s="75">
        <v>3253</v>
      </c>
      <c r="WAF270" s="75" t="s">
        <v>227</v>
      </c>
      <c r="WAG270" s="75">
        <v>3253</v>
      </c>
      <c r="WAH270" s="75" t="s">
        <v>227</v>
      </c>
      <c r="WAI270" s="75">
        <v>3253</v>
      </c>
      <c r="WAJ270" s="75" t="s">
        <v>227</v>
      </c>
      <c r="WAK270" s="75">
        <v>3253</v>
      </c>
      <c r="WAL270" s="75" t="s">
        <v>227</v>
      </c>
      <c r="WAM270" s="75">
        <v>3253</v>
      </c>
      <c r="WAN270" s="75" t="s">
        <v>227</v>
      </c>
      <c r="WAO270" s="75">
        <v>3253</v>
      </c>
      <c r="WAP270" s="75" t="s">
        <v>227</v>
      </c>
      <c r="WAQ270" s="75">
        <v>3253</v>
      </c>
      <c r="WAR270" s="75" t="s">
        <v>227</v>
      </c>
      <c r="WAS270" s="75">
        <v>3253</v>
      </c>
      <c r="WAT270" s="75" t="s">
        <v>227</v>
      </c>
      <c r="WAU270" s="75">
        <v>3253</v>
      </c>
      <c r="WAV270" s="75" t="s">
        <v>227</v>
      </c>
      <c r="WAW270" s="75">
        <v>3253</v>
      </c>
      <c r="WAX270" s="75" t="s">
        <v>227</v>
      </c>
      <c r="WAY270" s="75">
        <v>3253</v>
      </c>
      <c r="WAZ270" s="75" t="s">
        <v>227</v>
      </c>
      <c r="WBA270" s="75">
        <v>3253</v>
      </c>
      <c r="WBB270" s="75" t="s">
        <v>227</v>
      </c>
      <c r="WBC270" s="75">
        <v>3253</v>
      </c>
      <c r="WBD270" s="75" t="s">
        <v>227</v>
      </c>
      <c r="WBE270" s="75">
        <v>3253</v>
      </c>
      <c r="WBF270" s="75" t="s">
        <v>227</v>
      </c>
      <c r="WBG270" s="75">
        <v>3253</v>
      </c>
      <c r="WBH270" s="75" t="s">
        <v>227</v>
      </c>
      <c r="WBI270" s="75">
        <v>3253</v>
      </c>
      <c r="WBJ270" s="75" t="s">
        <v>227</v>
      </c>
      <c r="WBK270" s="75">
        <v>3253</v>
      </c>
      <c r="WBL270" s="75" t="s">
        <v>227</v>
      </c>
      <c r="WBM270" s="75">
        <v>3253</v>
      </c>
      <c r="WBN270" s="75" t="s">
        <v>227</v>
      </c>
      <c r="WBO270" s="75">
        <v>3253</v>
      </c>
      <c r="WBP270" s="75" t="s">
        <v>227</v>
      </c>
      <c r="WBQ270" s="75">
        <v>3253</v>
      </c>
      <c r="WBR270" s="75" t="s">
        <v>227</v>
      </c>
      <c r="WBS270" s="75">
        <v>3253</v>
      </c>
      <c r="WBT270" s="75" t="s">
        <v>227</v>
      </c>
      <c r="WBU270" s="75">
        <v>3253</v>
      </c>
      <c r="WBV270" s="75" t="s">
        <v>227</v>
      </c>
      <c r="WBW270" s="75">
        <v>3253</v>
      </c>
      <c r="WBX270" s="75" t="s">
        <v>227</v>
      </c>
      <c r="WBY270" s="75">
        <v>3253</v>
      </c>
      <c r="WBZ270" s="75" t="s">
        <v>227</v>
      </c>
      <c r="WCA270" s="75">
        <v>3253</v>
      </c>
      <c r="WCB270" s="75" t="s">
        <v>227</v>
      </c>
      <c r="WCC270" s="75">
        <v>3253</v>
      </c>
      <c r="WCD270" s="75" t="s">
        <v>227</v>
      </c>
      <c r="WCE270" s="75">
        <v>3253</v>
      </c>
      <c r="WCF270" s="75" t="s">
        <v>227</v>
      </c>
      <c r="WCG270" s="75">
        <v>3253</v>
      </c>
      <c r="WCH270" s="75" t="s">
        <v>227</v>
      </c>
      <c r="WCI270" s="75">
        <v>3253</v>
      </c>
      <c r="WCJ270" s="75" t="s">
        <v>227</v>
      </c>
      <c r="WCK270" s="75">
        <v>3253</v>
      </c>
      <c r="WCL270" s="75" t="s">
        <v>227</v>
      </c>
      <c r="WCM270" s="75">
        <v>3253</v>
      </c>
      <c r="WCN270" s="75" t="s">
        <v>227</v>
      </c>
      <c r="WCO270" s="75">
        <v>3253</v>
      </c>
      <c r="WCP270" s="75" t="s">
        <v>227</v>
      </c>
      <c r="WCQ270" s="75">
        <v>3253</v>
      </c>
      <c r="WCR270" s="75" t="s">
        <v>227</v>
      </c>
      <c r="WCS270" s="75">
        <v>3253</v>
      </c>
      <c r="WCT270" s="75" t="s">
        <v>227</v>
      </c>
      <c r="WCU270" s="75">
        <v>3253</v>
      </c>
      <c r="WCV270" s="75" t="s">
        <v>227</v>
      </c>
      <c r="WCW270" s="75">
        <v>3253</v>
      </c>
      <c r="WCX270" s="75" t="s">
        <v>227</v>
      </c>
      <c r="WCY270" s="75">
        <v>3253</v>
      </c>
      <c r="WCZ270" s="75" t="s">
        <v>227</v>
      </c>
      <c r="WDA270" s="75">
        <v>3253</v>
      </c>
      <c r="WDB270" s="75" t="s">
        <v>227</v>
      </c>
      <c r="WDC270" s="75">
        <v>3253</v>
      </c>
      <c r="WDD270" s="75" t="s">
        <v>227</v>
      </c>
      <c r="WDE270" s="75">
        <v>3253</v>
      </c>
      <c r="WDF270" s="75" t="s">
        <v>227</v>
      </c>
      <c r="WDG270" s="75">
        <v>3253</v>
      </c>
      <c r="WDH270" s="75" t="s">
        <v>227</v>
      </c>
      <c r="WDI270" s="75">
        <v>3253</v>
      </c>
      <c r="WDJ270" s="75" t="s">
        <v>227</v>
      </c>
      <c r="WDK270" s="75">
        <v>3253</v>
      </c>
      <c r="WDL270" s="75" t="s">
        <v>227</v>
      </c>
      <c r="WDM270" s="75">
        <v>3253</v>
      </c>
      <c r="WDN270" s="75" t="s">
        <v>227</v>
      </c>
      <c r="WDO270" s="75">
        <v>3253</v>
      </c>
      <c r="WDP270" s="75" t="s">
        <v>227</v>
      </c>
      <c r="WDQ270" s="75">
        <v>3253</v>
      </c>
      <c r="WDR270" s="75" t="s">
        <v>227</v>
      </c>
      <c r="WDS270" s="75">
        <v>3253</v>
      </c>
      <c r="WDT270" s="75" t="s">
        <v>227</v>
      </c>
      <c r="WDU270" s="75">
        <v>3253</v>
      </c>
      <c r="WDV270" s="75" t="s">
        <v>227</v>
      </c>
      <c r="WDW270" s="75">
        <v>3253</v>
      </c>
      <c r="WDX270" s="75" t="s">
        <v>227</v>
      </c>
      <c r="WDY270" s="75">
        <v>3253</v>
      </c>
      <c r="WDZ270" s="75" t="s">
        <v>227</v>
      </c>
      <c r="WEA270" s="75">
        <v>3253</v>
      </c>
      <c r="WEB270" s="75" t="s">
        <v>227</v>
      </c>
      <c r="WEC270" s="75">
        <v>3253</v>
      </c>
      <c r="WED270" s="75" t="s">
        <v>227</v>
      </c>
      <c r="WEE270" s="75">
        <v>3253</v>
      </c>
      <c r="WEF270" s="75" t="s">
        <v>227</v>
      </c>
      <c r="WEG270" s="75">
        <v>3253</v>
      </c>
      <c r="WEH270" s="75" t="s">
        <v>227</v>
      </c>
      <c r="WEI270" s="75">
        <v>3253</v>
      </c>
      <c r="WEJ270" s="75" t="s">
        <v>227</v>
      </c>
      <c r="WEK270" s="75">
        <v>3253</v>
      </c>
      <c r="WEL270" s="75" t="s">
        <v>227</v>
      </c>
      <c r="WEM270" s="75">
        <v>3253</v>
      </c>
      <c r="WEN270" s="75" t="s">
        <v>227</v>
      </c>
      <c r="WEO270" s="75">
        <v>3253</v>
      </c>
      <c r="WEP270" s="75" t="s">
        <v>227</v>
      </c>
      <c r="WEQ270" s="75">
        <v>3253</v>
      </c>
      <c r="WER270" s="75" t="s">
        <v>227</v>
      </c>
      <c r="WES270" s="75">
        <v>3253</v>
      </c>
      <c r="WET270" s="75" t="s">
        <v>227</v>
      </c>
      <c r="WEU270" s="75">
        <v>3253</v>
      </c>
      <c r="WEV270" s="75" t="s">
        <v>227</v>
      </c>
      <c r="WEW270" s="75">
        <v>3253</v>
      </c>
      <c r="WEX270" s="75" t="s">
        <v>227</v>
      </c>
      <c r="WEY270" s="75">
        <v>3253</v>
      </c>
      <c r="WEZ270" s="75" t="s">
        <v>227</v>
      </c>
      <c r="WFA270" s="75">
        <v>3253</v>
      </c>
      <c r="WFB270" s="75" t="s">
        <v>227</v>
      </c>
      <c r="WFC270" s="75">
        <v>3253</v>
      </c>
      <c r="WFD270" s="75" t="s">
        <v>227</v>
      </c>
      <c r="WFE270" s="75">
        <v>3253</v>
      </c>
      <c r="WFF270" s="75" t="s">
        <v>227</v>
      </c>
      <c r="WFG270" s="75">
        <v>3253</v>
      </c>
      <c r="WFH270" s="75" t="s">
        <v>227</v>
      </c>
      <c r="WFI270" s="75">
        <v>3253</v>
      </c>
      <c r="WFJ270" s="75" t="s">
        <v>227</v>
      </c>
      <c r="WFK270" s="75">
        <v>3253</v>
      </c>
      <c r="WFL270" s="75" t="s">
        <v>227</v>
      </c>
      <c r="WFM270" s="75">
        <v>3253</v>
      </c>
      <c r="WFN270" s="75" t="s">
        <v>227</v>
      </c>
      <c r="WFO270" s="75">
        <v>3253</v>
      </c>
      <c r="WFP270" s="75" t="s">
        <v>227</v>
      </c>
      <c r="WFQ270" s="75">
        <v>3253</v>
      </c>
      <c r="WFR270" s="75" t="s">
        <v>227</v>
      </c>
      <c r="WFS270" s="75">
        <v>3253</v>
      </c>
      <c r="WFT270" s="75" t="s">
        <v>227</v>
      </c>
      <c r="WFU270" s="75">
        <v>3253</v>
      </c>
      <c r="WFV270" s="75" t="s">
        <v>227</v>
      </c>
      <c r="WFW270" s="75">
        <v>3253</v>
      </c>
      <c r="WFX270" s="75" t="s">
        <v>227</v>
      </c>
      <c r="WFY270" s="75">
        <v>3253</v>
      </c>
      <c r="WFZ270" s="75" t="s">
        <v>227</v>
      </c>
      <c r="WGA270" s="75">
        <v>3253</v>
      </c>
      <c r="WGB270" s="75" t="s">
        <v>227</v>
      </c>
      <c r="WGC270" s="75">
        <v>3253</v>
      </c>
      <c r="WGD270" s="75" t="s">
        <v>227</v>
      </c>
      <c r="WGE270" s="75">
        <v>3253</v>
      </c>
      <c r="WGF270" s="75" t="s">
        <v>227</v>
      </c>
      <c r="WGG270" s="75">
        <v>3253</v>
      </c>
      <c r="WGH270" s="75" t="s">
        <v>227</v>
      </c>
      <c r="WGI270" s="75">
        <v>3253</v>
      </c>
      <c r="WGJ270" s="75" t="s">
        <v>227</v>
      </c>
      <c r="WGK270" s="75">
        <v>3253</v>
      </c>
      <c r="WGL270" s="75" t="s">
        <v>227</v>
      </c>
      <c r="WGM270" s="75">
        <v>3253</v>
      </c>
      <c r="WGN270" s="75" t="s">
        <v>227</v>
      </c>
      <c r="WGO270" s="75">
        <v>3253</v>
      </c>
      <c r="WGP270" s="75" t="s">
        <v>227</v>
      </c>
      <c r="WGQ270" s="75">
        <v>3253</v>
      </c>
      <c r="WGR270" s="75" t="s">
        <v>227</v>
      </c>
      <c r="WGS270" s="75">
        <v>3253</v>
      </c>
      <c r="WGT270" s="75" t="s">
        <v>227</v>
      </c>
      <c r="WGU270" s="75">
        <v>3253</v>
      </c>
      <c r="WGV270" s="75" t="s">
        <v>227</v>
      </c>
      <c r="WGW270" s="75">
        <v>3253</v>
      </c>
      <c r="WGX270" s="75" t="s">
        <v>227</v>
      </c>
      <c r="WGY270" s="75">
        <v>3253</v>
      </c>
      <c r="WGZ270" s="75" t="s">
        <v>227</v>
      </c>
      <c r="WHA270" s="75">
        <v>3253</v>
      </c>
      <c r="WHB270" s="75" t="s">
        <v>227</v>
      </c>
      <c r="WHC270" s="75">
        <v>3253</v>
      </c>
      <c r="WHD270" s="75" t="s">
        <v>227</v>
      </c>
      <c r="WHE270" s="75">
        <v>3253</v>
      </c>
      <c r="WHF270" s="75" t="s">
        <v>227</v>
      </c>
      <c r="WHG270" s="75">
        <v>3253</v>
      </c>
      <c r="WHH270" s="75" t="s">
        <v>227</v>
      </c>
      <c r="WHI270" s="75">
        <v>3253</v>
      </c>
      <c r="WHJ270" s="75" t="s">
        <v>227</v>
      </c>
      <c r="WHK270" s="75">
        <v>3253</v>
      </c>
      <c r="WHL270" s="75" t="s">
        <v>227</v>
      </c>
      <c r="WHM270" s="75">
        <v>3253</v>
      </c>
      <c r="WHN270" s="75" t="s">
        <v>227</v>
      </c>
      <c r="WHO270" s="75">
        <v>3253</v>
      </c>
      <c r="WHP270" s="75" t="s">
        <v>227</v>
      </c>
      <c r="WHQ270" s="75">
        <v>3253</v>
      </c>
      <c r="WHR270" s="75" t="s">
        <v>227</v>
      </c>
      <c r="WHS270" s="75">
        <v>3253</v>
      </c>
      <c r="WHT270" s="75" t="s">
        <v>227</v>
      </c>
      <c r="WHU270" s="75">
        <v>3253</v>
      </c>
      <c r="WHV270" s="75" t="s">
        <v>227</v>
      </c>
      <c r="WHW270" s="75">
        <v>3253</v>
      </c>
      <c r="WHX270" s="75" t="s">
        <v>227</v>
      </c>
      <c r="WHY270" s="75">
        <v>3253</v>
      </c>
      <c r="WHZ270" s="75" t="s">
        <v>227</v>
      </c>
      <c r="WIA270" s="75">
        <v>3253</v>
      </c>
      <c r="WIB270" s="75" t="s">
        <v>227</v>
      </c>
      <c r="WIC270" s="75">
        <v>3253</v>
      </c>
      <c r="WID270" s="75" t="s">
        <v>227</v>
      </c>
      <c r="WIE270" s="75">
        <v>3253</v>
      </c>
      <c r="WIF270" s="75" t="s">
        <v>227</v>
      </c>
      <c r="WIG270" s="75">
        <v>3253</v>
      </c>
      <c r="WIH270" s="75" t="s">
        <v>227</v>
      </c>
      <c r="WII270" s="75">
        <v>3253</v>
      </c>
      <c r="WIJ270" s="75" t="s">
        <v>227</v>
      </c>
      <c r="WIK270" s="75">
        <v>3253</v>
      </c>
      <c r="WIL270" s="75" t="s">
        <v>227</v>
      </c>
      <c r="WIM270" s="75">
        <v>3253</v>
      </c>
      <c r="WIN270" s="75" t="s">
        <v>227</v>
      </c>
      <c r="WIO270" s="75">
        <v>3253</v>
      </c>
      <c r="WIP270" s="75" t="s">
        <v>227</v>
      </c>
      <c r="WIQ270" s="75">
        <v>3253</v>
      </c>
      <c r="WIR270" s="75" t="s">
        <v>227</v>
      </c>
      <c r="WIS270" s="75">
        <v>3253</v>
      </c>
      <c r="WIT270" s="75" t="s">
        <v>227</v>
      </c>
      <c r="WIU270" s="75">
        <v>3253</v>
      </c>
      <c r="WIV270" s="75" t="s">
        <v>227</v>
      </c>
      <c r="WIW270" s="75">
        <v>3253</v>
      </c>
      <c r="WIX270" s="75" t="s">
        <v>227</v>
      </c>
      <c r="WIY270" s="75">
        <v>3253</v>
      </c>
      <c r="WIZ270" s="75" t="s">
        <v>227</v>
      </c>
      <c r="WJA270" s="75">
        <v>3253</v>
      </c>
      <c r="WJB270" s="75" t="s">
        <v>227</v>
      </c>
      <c r="WJC270" s="75">
        <v>3253</v>
      </c>
      <c r="WJD270" s="75" t="s">
        <v>227</v>
      </c>
      <c r="WJE270" s="75">
        <v>3253</v>
      </c>
      <c r="WJF270" s="75" t="s">
        <v>227</v>
      </c>
      <c r="WJG270" s="75">
        <v>3253</v>
      </c>
      <c r="WJH270" s="75" t="s">
        <v>227</v>
      </c>
      <c r="WJI270" s="75">
        <v>3253</v>
      </c>
      <c r="WJJ270" s="75" t="s">
        <v>227</v>
      </c>
      <c r="WJK270" s="75">
        <v>3253</v>
      </c>
      <c r="WJL270" s="75" t="s">
        <v>227</v>
      </c>
      <c r="WJM270" s="75">
        <v>3253</v>
      </c>
      <c r="WJN270" s="75" t="s">
        <v>227</v>
      </c>
      <c r="WJO270" s="75">
        <v>3253</v>
      </c>
      <c r="WJP270" s="75" t="s">
        <v>227</v>
      </c>
      <c r="WJQ270" s="75">
        <v>3253</v>
      </c>
      <c r="WJR270" s="75" t="s">
        <v>227</v>
      </c>
      <c r="WJS270" s="75">
        <v>3253</v>
      </c>
      <c r="WJT270" s="75" t="s">
        <v>227</v>
      </c>
      <c r="WJU270" s="75">
        <v>3253</v>
      </c>
      <c r="WJV270" s="75" t="s">
        <v>227</v>
      </c>
      <c r="WJW270" s="75">
        <v>3253</v>
      </c>
      <c r="WJX270" s="75" t="s">
        <v>227</v>
      </c>
      <c r="WJY270" s="75">
        <v>3253</v>
      </c>
      <c r="WJZ270" s="75" t="s">
        <v>227</v>
      </c>
      <c r="WKA270" s="75">
        <v>3253</v>
      </c>
      <c r="WKB270" s="75" t="s">
        <v>227</v>
      </c>
      <c r="WKC270" s="75">
        <v>3253</v>
      </c>
      <c r="WKD270" s="75" t="s">
        <v>227</v>
      </c>
      <c r="WKE270" s="75">
        <v>3253</v>
      </c>
      <c r="WKF270" s="75" t="s">
        <v>227</v>
      </c>
      <c r="WKG270" s="75">
        <v>3253</v>
      </c>
      <c r="WKH270" s="75" t="s">
        <v>227</v>
      </c>
      <c r="WKI270" s="75">
        <v>3253</v>
      </c>
      <c r="WKJ270" s="75" t="s">
        <v>227</v>
      </c>
      <c r="WKK270" s="75">
        <v>3253</v>
      </c>
      <c r="WKL270" s="75" t="s">
        <v>227</v>
      </c>
      <c r="WKM270" s="75">
        <v>3253</v>
      </c>
      <c r="WKN270" s="75" t="s">
        <v>227</v>
      </c>
      <c r="WKO270" s="75">
        <v>3253</v>
      </c>
      <c r="WKP270" s="75" t="s">
        <v>227</v>
      </c>
      <c r="WKQ270" s="75">
        <v>3253</v>
      </c>
      <c r="WKR270" s="75" t="s">
        <v>227</v>
      </c>
      <c r="WKS270" s="75">
        <v>3253</v>
      </c>
      <c r="WKT270" s="75" t="s">
        <v>227</v>
      </c>
      <c r="WKU270" s="75">
        <v>3253</v>
      </c>
      <c r="WKV270" s="75" t="s">
        <v>227</v>
      </c>
      <c r="WKW270" s="75">
        <v>3253</v>
      </c>
      <c r="WKX270" s="75" t="s">
        <v>227</v>
      </c>
      <c r="WKY270" s="75">
        <v>3253</v>
      </c>
      <c r="WKZ270" s="75" t="s">
        <v>227</v>
      </c>
      <c r="WLA270" s="75">
        <v>3253</v>
      </c>
      <c r="WLB270" s="75" t="s">
        <v>227</v>
      </c>
      <c r="WLC270" s="75">
        <v>3253</v>
      </c>
      <c r="WLD270" s="75" t="s">
        <v>227</v>
      </c>
      <c r="WLE270" s="75">
        <v>3253</v>
      </c>
      <c r="WLF270" s="75" t="s">
        <v>227</v>
      </c>
      <c r="WLG270" s="75">
        <v>3253</v>
      </c>
      <c r="WLH270" s="75" t="s">
        <v>227</v>
      </c>
      <c r="WLI270" s="75">
        <v>3253</v>
      </c>
      <c r="WLJ270" s="75" t="s">
        <v>227</v>
      </c>
      <c r="WLK270" s="75">
        <v>3253</v>
      </c>
      <c r="WLL270" s="75" t="s">
        <v>227</v>
      </c>
      <c r="WLM270" s="75">
        <v>3253</v>
      </c>
      <c r="WLN270" s="75" t="s">
        <v>227</v>
      </c>
      <c r="WLO270" s="75">
        <v>3253</v>
      </c>
      <c r="WLP270" s="75" t="s">
        <v>227</v>
      </c>
      <c r="WLQ270" s="75">
        <v>3253</v>
      </c>
      <c r="WLR270" s="75" t="s">
        <v>227</v>
      </c>
      <c r="WLS270" s="75">
        <v>3253</v>
      </c>
      <c r="WLT270" s="75" t="s">
        <v>227</v>
      </c>
      <c r="WLU270" s="75">
        <v>3253</v>
      </c>
      <c r="WLV270" s="75" t="s">
        <v>227</v>
      </c>
      <c r="WLW270" s="75">
        <v>3253</v>
      </c>
      <c r="WLX270" s="75" t="s">
        <v>227</v>
      </c>
      <c r="WLY270" s="75">
        <v>3253</v>
      </c>
      <c r="WLZ270" s="75" t="s">
        <v>227</v>
      </c>
      <c r="WMA270" s="75">
        <v>3253</v>
      </c>
      <c r="WMB270" s="75" t="s">
        <v>227</v>
      </c>
      <c r="WMC270" s="75">
        <v>3253</v>
      </c>
      <c r="WMD270" s="75" t="s">
        <v>227</v>
      </c>
      <c r="WME270" s="75">
        <v>3253</v>
      </c>
      <c r="WMF270" s="75" t="s">
        <v>227</v>
      </c>
      <c r="WMG270" s="75">
        <v>3253</v>
      </c>
      <c r="WMH270" s="75" t="s">
        <v>227</v>
      </c>
      <c r="WMI270" s="75">
        <v>3253</v>
      </c>
      <c r="WMJ270" s="75" t="s">
        <v>227</v>
      </c>
      <c r="WMK270" s="75">
        <v>3253</v>
      </c>
      <c r="WML270" s="75" t="s">
        <v>227</v>
      </c>
      <c r="WMM270" s="75">
        <v>3253</v>
      </c>
      <c r="WMN270" s="75" t="s">
        <v>227</v>
      </c>
      <c r="WMO270" s="75">
        <v>3253</v>
      </c>
      <c r="WMP270" s="75" t="s">
        <v>227</v>
      </c>
      <c r="WMQ270" s="75">
        <v>3253</v>
      </c>
      <c r="WMR270" s="75" t="s">
        <v>227</v>
      </c>
      <c r="WMS270" s="75">
        <v>3253</v>
      </c>
      <c r="WMT270" s="75" t="s">
        <v>227</v>
      </c>
      <c r="WMU270" s="75">
        <v>3253</v>
      </c>
      <c r="WMV270" s="75" t="s">
        <v>227</v>
      </c>
      <c r="WMW270" s="75">
        <v>3253</v>
      </c>
      <c r="WMX270" s="75" t="s">
        <v>227</v>
      </c>
      <c r="WMY270" s="75">
        <v>3253</v>
      </c>
      <c r="WMZ270" s="75" t="s">
        <v>227</v>
      </c>
      <c r="WNA270" s="75">
        <v>3253</v>
      </c>
      <c r="WNB270" s="75" t="s">
        <v>227</v>
      </c>
      <c r="WNC270" s="75">
        <v>3253</v>
      </c>
      <c r="WND270" s="75" t="s">
        <v>227</v>
      </c>
      <c r="WNE270" s="75">
        <v>3253</v>
      </c>
      <c r="WNF270" s="75" t="s">
        <v>227</v>
      </c>
      <c r="WNG270" s="75">
        <v>3253</v>
      </c>
      <c r="WNH270" s="75" t="s">
        <v>227</v>
      </c>
      <c r="WNI270" s="75">
        <v>3253</v>
      </c>
      <c r="WNJ270" s="75" t="s">
        <v>227</v>
      </c>
      <c r="WNK270" s="75">
        <v>3253</v>
      </c>
      <c r="WNL270" s="75" t="s">
        <v>227</v>
      </c>
      <c r="WNM270" s="75">
        <v>3253</v>
      </c>
      <c r="WNN270" s="75" t="s">
        <v>227</v>
      </c>
      <c r="WNO270" s="75">
        <v>3253</v>
      </c>
      <c r="WNP270" s="75" t="s">
        <v>227</v>
      </c>
      <c r="WNQ270" s="75">
        <v>3253</v>
      </c>
      <c r="WNR270" s="75" t="s">
        <v>227</v>
      </c>
      <c r="WNS270" s="75">
        <v>3253</v>
      </c>
      <c r="WNT270" s="75" t="s">
        <v>227</v>
      </c>
      <c r="WNU270" s="75">
        <v>3253</v>
      </c>
      <c r="WNV270" s="75" t="s">
        <v>227</v>
      </c>
      <c r="WNW270" s="75">
        <v>3253</v>
      </c>
      <c r="WNX270" s="75" t="s">
        <v>227</v>
      </c>
      <c r="WNY270" s="75">
        <v>3253</v>
      </c>
      <c r="WNZ270" s="75" t="s">
        <v>227</v>
      </c>
      <c r="WOA270" s="75">
        <v>3253</v>
      </c>
      <c r="WOB270" s="75" t="s">
        <v>227</v>
      </c>
      <c r="WOC270" s="75">
        <v>3253</v>
      </c>
      <c r="WOD270" s="75" t="s">
        <v>227</v>
      </c>
      <c r="WOE270" s="75">
        <v>3253</v>
      </c>
      <c r="WOF270" s="75" t="s">
        <v>227</v>
      </c>
      <c r="WOG270" s="75">
        <v>3253</v>
      </c>
      <c r="WOH270" s="75" t="s">
        <v>227</v>
      </c>
      <c r="WOI270" s="75">
        <v>3253</v>
      </c>
      <c r="WOJ270" s="75" t="s">
        <v>227</v>
      </c>
      <c r="WOK270" s="75">
        <v>3253</v>
      </c>
      <c r="WOL270" s="75" t="s">
        <v>227</v>
      </c>
      <c r="WOM270" s="75">
        <v>3253</v>
      </c>
      <c r="WON270" s="75" t="s">
        <v>227</v>
      </c>
      <c r="WOO270" s="75">
        <v>3253</v>
      </c>
      <c r="WOP270" s="75" t="s">
        <v>227</v>
      </c>
      <c r="WOQ270" s="75">
        <v>3253</v>
      </c>
      <c r="WOR270" s="75" t="s">
        <v>227</v>
      </c>
      <c r="WOS270" s="75">
        <v>3253</v>
      </c>
      <c r="WOT270" s="75" t="s">
        <v>227</v>
      </c>
      <c r="WOU270" s="75">
        <v>3253</v>
      </c>
      <c r="WOV270" s="75" t="s">
        <v>227</v>
      </c>
      <c r="WOW270" s="75">
        <v>3253</v>
      </c>
      <c r="WOX270" s="75" t="s">
        <v>227</v>
      </c>
      <c r="WOY270" s="75">
        <v>3253</v>
      </c>
      <c r="WOZ270" s="75" t="s">
        <v>227</v>
      </c>
      <c r="WPA270" s="75">
        <v>3253</v>
      </c>
      <c r="WPB270" s="75" t="s">
        <v>227</v>
      </c>
      <c r="WPC270" s="75">
        <v>3253</v>
      </c>
      <c r="WPD270" s="75" t="s">
        <v>227</v>
      </c>
      <c r="WPE270" s="75">
        <v>3253</v>
      </c>
      <c r="WPF270" s="75" t="s">
        <v>227</v>
      </c>
      <c r="WPG270" s="75">
        <v>3253</v>
      </c>
      <c r="WPH270" s="75" t="s">
        <v>227</v>
      </c>
      <c r="WPI270" s="75">
        <v>3253</v>
      </c>
      <c r="WPJ270" s="75" t="s">
        <v>227</v>
      </c>
      <c r="WPK270" s="75">
        <v>3253</v>
      </c>
      <c r="WPL270" s="75" t="s">
        <v>227</v>
      </c>
      <c r="WPM270" s="75">
        <v>3253</v>
      </c>
      <c r="WPN270" s="75" t="s">
        <v>227</v>
      </c>
      <c r="WPO270" s="75">
        <v>3253</v>
      </c>
      <c r="WPP270" s="75" t="s">
        <v>227</v>
      </c>
      <c r="WPQ270" s="75">
        <v>3253</v>
      </c>
      <c r="WPR270" s="75" t="s">
        <v>227</v>
      </c>
      <c r="WPS270" s="75">
        <v>3253</v>
      </c>
      <c r="WPT270" s="75" t="s">
        <v>227</v>
      </c>
      <c r="WPU270" s="75">
        <v>3253</v>
      </c>
      <c r="WPV270" s="75" t="s">
        <v>227</v>
      </c>
      <c r="WPW270" s="75">
        <v>3253</v>
      </c>
      <c r="WPX270" s="75" t="s">
        <v>227</v>
      </c>
      <c r="WPY270" s="75">
        <v>3253</v>
      </c>
      <c r="WPZ270" s="75" t="s">
        <v>227</v>
      </c>
      <c r="WQA270" s="75">
        <v>3253</v>
      </c>
      <c r="WQB270" s="75" t="s">
        <v>227</v>
      </c>
      <c r="WQC270" s="75">
        <v>3253</v>
      </c>
      <c r="WQD270" s="75" t="s">
        <v>227</v>
      </c>
      <c r="WQE270" s="75">
        <v>3253</v>
      </c>
      <c r="WQF270" s="75" t="s">
        <v>227</v>
      </c>
      <c r="WQG270" s="75">
        <v>3253</v>
      </c>
      <c r="WQH270" s="75" t="s">
        <v>227</v>
      </c>
      <c r="WQI270" s="75">
        <v>3253</v>
      </c>
      <c r="WQJ270" s="75" t="s">
        <v>227</v>
      </c>
      <c r="WQK270" s="75">
        <v>3253</v>
      </c>
      <c r="WQL270" s="75" t="s">
        <v>227</v>
      </c>
      <c r="WQM270" s="75">
        <v>3253</v>
      </c>
      <c r="WQN270" s="75" t="s">
        <v>227</v>
      </c>
      <c r="WQO270" s="75">
        <v>3253</v>
      </c>
      <c r="WQP270" s="75" t="s">
        <v>227</v>
      </c>
      <c r="WQQ270" s="75">
        <v>3253</v>
      </c>
      <c r="WQR270" s="75" t="s">
        <v>227</v>
      </c>
      <c r="WQS270" s="75">
        <v>3253</v>
      </c>
      <c r="WQT270" s="75" t="s">
        <v>227</v>
      </c>
      <c r="WQU270" s="75">
        <v>3253</v>
      </c>
      <c r="WQV270" s="75" t="s">
        <v>227</v>
      </c>
      <c r="WQW270" s="75">
        <v>3253</v>
      </c>
      <c r="WQX270" s="75" t="s">
        <v>227</v>
      </c>
      <c r="WQY270" s="75">
        <v>3253</v>
      </c>
      <c r="WQZ270" s="75" t="s">
        <v>227</v>
      </c>
      <c r="WRA270" s="75">
        <v>3253</v>
      </c>
      <c r="WRB270" s="75" t="s">
        <v>227</v>
      </c>
      <c r="WRC270" s="75">
        <v>3253</v>
      </c>
      <c r="WRD270" s="75" t="s">
        <v>227</v>
      </c>
      <c r="WRE270" s="75">
        <v>3253</v>
      </c>
      <c r="WRF270" s="75" t="s">
        <v>227</v>
      </c>
      <c r="WRG270" s="75">
        <v>3253</v>
      </c>
      <c r="WRH270" s="75" t="s">
        <v>227</v>
      </c>
      <c r="WRI270" s="75">
        <v>3253</v>
      </c>
      <c r="WRJ270" s="75" t="s">
        <v>227</v>
      </c>
      <c r="WRK270" s="75">
        <v>3253</v>
      </c>
      <c r="WRL270" s="75" t="s">
        <v>227</v>
      </c>
      <c r="WRM270" s="75">
        <v>3253</v>
      </c>
      <c r="WRN270" s="75" t="s">
        <v>227</v>
      </c>
      <c r="WRO270" s="75">
        <v>3253</v>
      </c>
      <c r="WRP270" s="75" t="s">
        <v>227</v>
      </c>
      <c r="WRQ270" s="75">
        <v>3253</v>
      </c>
      <c r="WRR270" s="75" t="s">
        <v>227</v>
      </c>
      <c r="WRS270" s="75">
        <v>3253</v>
      </c>
      <c r="WRT270" s="75" t="s">
        <v>227</v>
      </c>
      <c r="WRU270" s="75">
        <v>3253</v>
      </c>
      <c r="WRV270" s="75" t="s">
        <v>227</v>
      </c>
      <c r="WRW270" s="75">
        <v>3253</v>
      </c>
      <c r="WRX270" s="75" t="s">
        <v>227</v>
      </c>
      <c r="WRY270" s="75">
        <v>3253</v>
      </c>
      <c r="WRZ270" s="75" t="s">
        <v>227</v>
      </c>
      <c r="WSA270" s="75">
        <v>3253</v>
      </c>
      <c r="WSB270" s="75" t="s">
        <v>227</v>
      </c>
      <c r="WSC270" s="75">
        <v>3253</v>
      </c>
      <c r="WSD270" s="75" t="s">
        <v>227</v>
      </c>
      <c r="WSE270" s="75">
        <v>3253</v>
      </c>
      <c r="WSF270" s="75" t="s">
        <v>227</v>
      </c>
      <c r="WSG270" s="75">
        <v>3253</v>
      </c>
      <c r="WSH270" s="75" t="s">
        <v>227</v>
      </c>
      <c r="WSI270" s="75">
        <v>3253</v>
      </c>
      <c r="WSJ270" s="75" t="s">
        <v>227</v>
      </c>
      <c r="WSK270" s="75">
        <v>3253</v>
      </c>
      <c r="WSL270" s="75" t="s">
        <v>227</v>
      </c>
      <c r="WSM270" s="75">
        <v>3253</v>
      </c>
      <c r="WSN270" s="75" t="s">
        <v>227</v>
      </c>
      <c r="WSO270" s="75">
        <v>3253</v>
      </c>
      <c r="WSP270" s="75" t="s">
        <v>227</v>
      </c>
      <c r="WSQ270" s="75">
        <v>3253</v>
      </c>
      <c r="WSR270" s="75" t="s">
        <v>227</v>
      </c>
      <c r="WSS270" s="75">
        <v>3253</v>
      </c>
      <c r="WST270" s="75" t="s">
        <v>227</v>
      </c>
      <c r="WSU270" s="75">
        <v>3253</v>
      </c>
      <c r="WSV270" s="75" t="s">
        <v>227</v>
      </c>
      <c r="WSW270" s="75">
        <v>3253</v>
      </c>
      <c r="WSX270" s="75" t="s">
        <v>227</v>
      </c>
      <c r="WSY270" s="75">
        <v>3253</v>
      </c>
      <c r="WSZ270" s="75" t="s">
        <v>227</v>
      </c>
      <c r="WTA270" s="75">
        <v>3253</v>
      </c>
      <c r="WTB270" s="75" t="s">
        <v>227</v>
      </c>
      <c r="WTC270" s="75">
        <v>3253</v>
      </c>
      <c r="WTD270" s="75" t="s">
        <v>227</v>
      </c>
      <c r="WTE270" s="75">
        <v>3253</v>
      </c>
      <c r="WTF270" s="75" t="s">
        <v>227</v>
      </c>
      <c r="WTG270" s="75">
        <v>3253</v>
      </c>
      <c r="WTH270" s="75" t="s">
        <v>227</v>
      </c>
      <c r="WTI270" s="75">
        <v>3253</v>
      </c>
      <c r="WTJ270" s="75" t="s">
        <v>227</v>
      </c>
      <c r="WTK270" s="75">
        <v>3253</v>
      </c>
      <c r="WTL270" s="75" t="s">
        <v>227</v>
      </c>
      <c r="WTM270" s="75">
        <v>3253</v>
      </c>
      <c r="WTN270" s="75" t="s">
        <v>227</v>
      </c>
      <c r="WTO270" s="75">
        <v>3253</v>
      </c>
      <c r="WTP270" s="75" t="s">
        <v>227</v>
      </c>
      <c r="WTQ270" s="75">
        <v>3253</v>
      </c>
      <c r="WTR270" s="75" t="s">
        <v>227</v>
      </c>
      <c r="WTS270" s="75">
        <v>3253</v>
      </c>
      <c r="WTT270" s="75" t="s">
        <v>227</v>
      </c>
      <c r="WTU270" s="75">
        <v>3253</v>
      </c>
      <c r="WTV270" s="75" t="s">
        <v>227</v>
      </c>
      <c r="WTW270" s="75">
        <v>3253</v>
      </c>
      <c r="WTX270" s="75" t="s">
        <v>227</v>
      </c>
      <c r="WTY270" s="75">
        <v>3253</v>
      </c>
      <c r="WTZ270" s="75" t="s">
        <v>227</v>
      </c>
      <c r="WUA270" s="75">
        <v>3253</v>
      </c>
      <c r="WUB270" s="75" t="s">
        <v>227</v>
      </c>
      <c r="WUC270" s="75">
        <v>3253</v>
      </c>
      <c r="WUD270" s="75" t="s">
        <v>227</v>
      </c>
      <c r="WUE270" s="75">
        <v>3253</v>
      </c>
      <c r="WUF270" s="75" t="s">
        <v>227</v>
      </c>
      <c r="WUG270" s="75">
        <v>3253</v>
      </c>
      <c r="WUH270" s="75" t="s">
        <v>227</v>
      </c>
      <c r="WUI270" s="75">
        <v>3253</v>
      </c>
      <c r="WUJ270" s="75" t="s">
        <v>227</v>
      </c>
      <c r="WUK270" s="75">
        <v>3253</v>
      </c>
      <c r="WUL270" s="75" t="s">
        <v>227</v>
      </c>
      <c r="WUM270" s="75">
        <v>3253</v>
      </c>
      <c r="WUN270" s="75" t="s">
        <v>227</v>
      </c>
      <c r="WUO270" s="75">
        <v>3253</v>
      </c>
      <c r="WUP270" s="75" t="s">
        <v>227</v>
      </c>
      <c r="WUQ270" s="75">
        <v>3253</v>
      </c>
      <c r="WUR270" s="75" t="s">
        <v>227</v>
      </c>
      <c r="WUS270" s="75">
        <v>3253</v>
      </c>
      <c r="WUT270" s="75" t="s">
        <v>227</v>
      </c>
      <c r="WUU270" s="75">
        <v>3253</v>
      </c>
      <c r="WUV270" s="75" t="s">
        <v>227</v>
      </c>
      <c r="WUW270" s="75">
        <v>3253</v>
      </c>
      <c r="WUX270" s="75" t="s">
        <v>227</v>
      </c>
      <c r="WUY270" s="75">
        <v>3253</v>
      </c>
      <c r="WUZ270" s="75" t="s">
        <v>227</v>
      </c>
      <c r="WVA270" s="75">
        <v>3253</v>
      </c>
      <c r="WVB270" s="75" t="s">
        <v>227</v>
      </c>
      <c r="WVC270" s="75">
        <v>3253</v>
      </c>
      <c r="WVD270" s="75" t="s">
        <v>227</v>
      </c>
      <c r="WVE270" s="75">
        <v>3253</v>
      </c>
      <c r="WVF270" s="75" t="s">
        <v>227</v>
      </c>
      <c r="WVG270" s="75">
        <v>3253</v>
      </c>
      <c r="WVH270" s="75" t="s">
        <v>227</v>
      </c>
      <c r="WVI270" s="75">
        <v>3253</v>
      </c>
      <c r="WVJ270" s="75" t="s">
        <v>227</v>
      </c>
      <c r="WVK270" s="75">
        <v>3253</v>
      </c>
      <c r="WVL270" s="75" t="s">
        <v>227</v>
      </c>
      <c r="WVM270" s="75">
        <v>3253</v>
      </c>
      <c r="WVN270" s="75" t="s">
        <v>227</v>
      </c>
      <c r="WVO270" s="75">
        <v>3253</v>
      </c>
      <c r="WVP270" s="75" t="s">
        <v>227</v>
      </c>
      <c r="WVQ270" s="75">
        <v>3253</v>
      </c>
      <c r="WVR270" s="75" t="s">
        <v>227</v>
      </c>
      <c r="WVS270" s="75">
        <v>3253</v>
      </c>
      <c r="WVT270" s="75" t="s">
        <v>227</v>
      </c>
      <c r="WVU270" s="75">
        <v>3253</v>
      </c>
      <c r="WVV270" s="75" t="s">
        <v>227</v>
      </c>
      <c r="WVW270" s="75">
        <v>3253</v>
      </c>
      <c r="WVX270" s="75" t="s">
        <v>227</v>
      </c>
      <c r="WVY270" s="75">
        <v>3253</v>
      </c>
      <c r="WVZ270" s="75" t="s">
        <v>227</v>
      </c>
      <c r="WWA270" s="75">
        <v>3253</v>
      </c>
      <c r="WWB270" s="75" t="s">
        <v>227</v>
      </c>
      <c r="WWC270" s="75">
        <v>3253</v>
      </c>
      <c r="WWD270" s="75" t="s">
        <v>227</v>
      </c>
      <c r="WWE270" s="75">
        <v>3253</v>
      </c>
      <c r="WWF270" s="75" t="s">
        <v>227</v>
      </c>
      <c r="WWG270" s="75">
        <v>3253</v>
      </c>
      <c r="WWH270" s="75" t="s">
        <v>227</v>
      </c>
      <c r="WWI270" s="75">
        <v>3253</v>
      </c>
      <c r="WWJ270" s="75" t="s">
        <v>227</v>
      </c>
      <c r="WWK270" s="75">
        <v>3253</v>
      </c>
      <c r="WWL270" s="75" t="s">
        <v>227</v>
      </c>
      <c r="WWM270" s="75">
        <v>3253</v>
      </c>
      <c r="WWN270" s="75" t="s">
        <v>227</v>
      </c>
      <c r="WWO270" s="75">
        <v>3253</v>
      </c>
      <c r="WWP270" s="75" t="s">
        <v>227</v>
      </c>
      <c r="WWQ270" s="75">
        <v>3253</v>
      </c>
      <c r="WWR270" s="75" t="s">
        <v>227</v>
      </c>
      <c r="WWS270" s="75">
        <v>3253</v>
      </c>
      <c r="WWT270" s="75" t="s">
        <v>227</v>
      </c>
      <c r="WWU270" s="75">
        <v>3253</v>
      </c>
      <c r="WWV270" s="75" t="s">
        <v>227</v>
      </c>
      <c r="WWW270" s="75">
        <v>3253</v>
      </c>
      <c r="WWX270" s="75" t="s">
        <v>227</v>
      </c>
      <c r="WWY270" s="75">
        <v>3253</v>
      </c>
      <c r="WWZ270" s="75" t="s">
        <v>227</v>
      </c>
      <c r="WXA270" s="75">
        <v>3253</v>
      </c>
      <c r="WXB270" s="75" t="s">
        <v>227</v>
      </c>
      <c r="WXC270" s="75">
        <v>3253</v>
      </c>
      <c r="WXD270" s="75" t="s">
        <v>227</v>
      </c>
      <c r="WXE270" s="75">
        <v>3253</v>
      </c>
      <c r="WXF270" s="75" t="s">
        <v>227</v>
      </c>
      <c r="WXG270" s="75">
        <v>3253</v>
      </c>
      <c r="WXH270" s="75" t="s">
        <v>227</v>
      </c>
      <c r="WXI270" s="75">
        <v>3253</v>
      </c>
      <c r="WXJ270" s="75" t="s">
        <v>227</v>
      </c>
      <c r="WXK270" s="75">
        <v>3253</v>
      </c>
      <c r="WXL270" s="75" t="s">
        <v>227</v>
      </c>
      <c r="WXM270" s="75">
        <v>3253</v>
      </c>
      <c r="WXN270" s="75" t="s">
        <v>227</v>
      </c>
      <c r="WXO270" s="75">
        <v>3253</v>
      </c>
      <c r="WXP270" s="75" t="s">
        <v>227</v>
      </c>
      <c r="WXQ270" s="75">
        <v>3253</v>
      </c>
      <c r="WXR270" s="75" t="s">
        <v>227</v>
      </c>
      <c r="WXS270" s="75">
        <v>3253</v>
      </c>
      <c r="WXT270" s="75" t="s">
        <v>227</v>
      </c>
      <c r="WXU270" s="75">
        <v>3253</v>
      </c>
      <c r="WXV270" s="75" t="s">
        <v>227</v>
      </c>
      <c r="WXW270" s="75">
        <v>3253</v>
      </c>
      <c r="WXX270" s="75" t="s">
        <v>227</v>
      </c>
      <c r="WXY270" s="75">
        <v>3253</v>
      </c>
      <c r="WXZ270" s="75" t="s">
        <v>227</v>
      </c>
      <c r="WYA270" s="75">
        <v>3253</v>
      </c>
      <c r="WYB270" s="75" t="s">
        <v>227</v>
      </c>
      <c r="WYC270" s="75">
        <v>3253</v>
      </c>
      <c r="WYD270" s="75" t="s">
        <v>227</v>
      </c>
      <c r="WYE270" s="75">
        <v>3253</v>
      </c>
      <c r="WYF270" s="75" t="s">
        <v>227</v>
      </c>
      <c r="WYG270" s="75">
        <v>3253</v>
      </c>
      <c r="WYH270" s="75" t="s">
        <v>227</v>
      </c>
      <c r="WYI270" s="75">
        <v>3253</v>
      </c>
      <c r="WYJ270" s="75" t="s">
        <v>227</v>
      </c>
      <c r="WYK270" s="75">
        <v>3253</v>
      </c>
      <c r="WYL270" s="75" t="s">
        <v>227</v>
      </c>
      <c r="WYM270" s="75">
        <v>3253</v>
      </c>
      <c r="WYN270" s="75" t="s">
        <v>227</v>
      </c>
      <c r="WYO270" s="75">
        <v>3253</v>
      </c>
      <c r="WYP270" s="75" t="s">
        <v>227</v>
      </c>
      <c r="WYQ270" s="75">
        <v>3253</v>
      </c>
      <c r="WYR270" s="75" t="s">
        <v>227</v>
      </c>
      <c r="WYS270" s="75">
        <v>3253</v>
      </c>
      <c r="WYT270" s="75" t="s">
        <v>227</v>
      </c>
      <c r="WYU270" s="75">
        <v>3253</v>
      </c>
      <c r="WYV270" s="75" t="s">
        <v>227</v>
      </c>
      <c r="WYW270" s="75">
        <v>3253</v>
      </c>
      <c r="WYX270" s="75" t="s">
        <v>227</v>
      </c>
      <c r="WYY270" s="75">
        <v>3253</v>
      </c>
      <c r="WYZ270" s="75" t="s">
        <v>227</v>
      </c>
      <c r="WZA270" s="75">
        <v>3253</v>
      </c>
      <c r="WZB270" s="75" t="s">
        <v>227</v>
      </c>
      <c r="WZC270" s="75">
        <v>3253</v>
      </c>
      <c r="WZD270" s="75" t="s">
        <v>227</v>
      </c>
      <c r="WZE270" s="75">
        <v>3253</v>
      </c>
      <c r="WZF270" s="75" t="s">
        <v>227</v>
      </c>
      <c r="WZG270" s="75">
        <v>3253</v>
      </c>
      <c r="WZH270" s="75" t="s">
        <v>227</v>
      </c>
      <c r="WZI270" s="75">
        <v>3253</v>
      </c>
      <c r="WZJ270" s="75" t="s">
        <v>227</v>
      </c>
      <c r="WZK270" s="75">
        <v>3253</v>
      </c>
      <c r="WZL270" s="75" t="s">
        <v>227</v>
      </c>
      <c r="WZM270" s="75">
        <v>3253</v>
      </c>
      <c r="WZN270" s="75" t="s">
        <v>227</v>
      </c>
      <c r="WZO270" s="75">
        <v>3253</v>
      </c>
      <c r="WZP270" s="75" t="s">
        <v>227</v>
      </c>
      <c r="WZQ270" s="75">
        <v>3253</v>
      </c>
      <c r="WZR270" s="75" t="s">
        <v>227</v>
      </c>
      <c r="WZS270" s="75">
        <v>3253</v>
      </c>
      <c r="WZT270" s="75" t="s">
        <v>227</v>
      </c>
      <c r="WZU270" s="75">
        <v>3253</v>
      </c>
      <c r="WZV270" s="75" t="s">
        <v>227</v>
      </c>
      <c r="WZW270" s="75">
        <v>3253</v>
      </c>
      <c r="WZX270" s="75" t="s">
        <v>227</v>
      </c>
      <c r="WZY270" s="75">
        <v>3253</v>
      </c>
      <c r="WZZ270" s="75" t="s">
        <v>227</v>
      </c>
      <c r="XAA270" s="75">
        <v>3253</v>
      </c>
      <c r="XAB270" s="75" t="s">
        <v>227</v>
      </c>
      <c r="XAC270" s="75">
        <v>3253</v>
      </c>
      <c r="XAD270" s="75" t="s">
        <v>227</v>
      </c>
      <c r="XAE270" s="75">
        <v>3253</v>
      </c>
      <c r="XAF270" s="75" t="s">
        <v>227</v>
      </c>
      <c r="XAG270" s="75">
        <v>3253</v>
      </c>
      <c r="XAH270" s="75" t="s">
        <v>227</v>
      </c>
      <c r="XAI270" s="75">
        <v>3253</v>
      </c>
      <c r="XAJ270" s="75" t="s">
        <v>227</v>
      </c>
      <c r="XAK270" s="75">
        <v>3253</v>
      </c>
      <c r="XAL270" s="75" t="s">
        <v>227</v>
      </c>
      <c r="XAM270" s="75">
        <v>3253</v>
      </c>
      <c r="XAN270" s="75" t="s">
        <v>227</v>
      </c>
      <c r="XAO270" s="75">
        <v>3253</v>
      </c>
      <c r="XAP270" s="75" t="s">
        <v>227</v>
      </c>
      <c r="XAQ270" s="75">
        <v>3253</v>
      </c>
      <c r="XAR270" s="75" t="s">
        <v>227</v>
      </c>
      <c r="XAS270" s="75">
        <v>3253</v>
      </c>
      <c r="XAT270" s="75" t="s">
        <v>227</v>
      </c>
      <c r="XAU270" s="75">
        <v>3253</v>
      </c>
      <c r="XAV270" s="75" t="s">
        <v>227</v>
      </c>
      <c r="XAW270" s="75">
        <v>3253</v>
      </c>
      <c r="XAX270" s="75" t="s">
        <v>227</v>
      </c>
      <c r="XAY270" s="75">
        <v>3253</v>
      </c>
      <c r="XAZ270" s="75" t="s">
        <v>227</v>
      </c>
      <c r="XBA270" s="75">
        <v>3253</v>
      </c>
      <c r="XBB270" s="75" t="s">
        <v>227</v>
      </c>
      <c r="XBC270" s="75">
        <v>3253</v>
      </c>
      <c r="XBD270" s="75" t="s">
        <v>227</v>
      </c>
      <c r="XBE270" s="75">
        <v>3253</v>
      </c>
      <c r="XBF270" s="75" t="s">
        <v>227</v>
      </c>
      <c r="XBG270" s="75">
        <v>3253</v>
      </c>
      <c r="XBH270" s="75" t="s">
        <v>227</v>
      </c>
      <c r="XBI270" s="75">
        <v>3253</v>
      </c>
      <c r="XBJ270" s="75" t="s">
        <v>227</v>
      </c>
      <c r="XBK270" s="75">
        <v>3253</v>
      </c>
      <c r="XBL270" s="75" t="s">
        <v>227</v>
      </c>
      <c r="XBM270" s="75">
        <v>3253</v>
      </c>
      <c r="XBN270" s="75" t="s">
        <v>227</v>
      </c>
      <c r="XBO270" s="75">
        <v>3253</v>
      </c>
      <c r="XBP270" s="75" t="s">
        <v>227</v>
      </c>
      <c r="XBQ270" s="75">
        <v>3253</v>
      </c>
      <c r="XBR270" s="75" t="s">
        <v>227</v>
      </c>
      <c r="XBS270" s="75">
        <v>3253</v>
      </c>
      <c r="XBT270" s="75" t="s">
        <v>227</v>
      </c>
      <c r="XBU270" s="75">
        <v>3253</v>
      </c>
      <c r="XBV270" s="75" t="s">
        <v>227</v>
      </c>
      <c r="XBW270" s="75">
        <v>3253</v>
      </c>
      <c r="XBX270" s="75" t="s">
        <v>227</v>
      </c>
      <c r="XBY270" s="75">
        <v>3253</v>
      </c>
      <c r="XBZ270" s="75" t="s">
        <v>227</v>
      </c>
      <c r="XCA270" s="75">
        <v>3253</v>
      </c>
      <c r="XCB270" s="75" t="s">
        <v>227</v>
      </c>
      <c r="XCC270" s="75">
        <v>3253</v>
      </c>
      <c r="XCD270" s="75" t="s">
        <v>227</v>
      </c>
      <c r="XCE270" s="75">
        <v>3253</v>
      </c>
      <c r="XCF270" s="75" t="s">
        <v>227</v>
      </c>
      <c r="XCG270" s="75">
        <v>3253</v>
      </c>
      <c r="XCH270" s="75" t="s">
        <v>227</v>
      </c>
      <c r="XCI270" s="75">
        <v>3253</v>
      </c>
      <c r="XCJ270" s="75" t="s">
        <v>227</v>
      </c>
      <c r="XCK270" s="75">
        <v>3253</v>
      </c>
      <c r="XCL270" s="75" t="s">
        <v>227</v>
      </c>
      <c r="XCM270" s="75">
        <v>3253</v>
      </c>
      <c r="XCN270" s="75" t="s">
        <v>227</v>
      </c>
      <c r="XCO270" s="75">
        <v>3253</v>
      </c>
      <c r="XCP270" s="75" t="s">
        <v>227</v>
      </c>
      <c r="XCQ270" s="75">
        <v>3253</v>
      </c>
      <c r="XCR270" s="75" t="s">
        <v>227</v>
      </c>
      <c r="XCS270" s="75">
        <v>3253</v>
      </c>
      <c r="XCT270" s="75" t="s">
        <v>227</v>
      </c>
      <c r="XCU270" s="75">
        <v>3253</v>
      </c>
      <c r="XCV270" s="75" t="s">
        <v>227</v>
      </c>
      <c r="XCW270" s="75">
        <v>3253</v>
      </c>
      <c r="XCX270" s="75" t="s">
        <v>227</v>
      </c>
      <c r="XCY270" s="75">
        <v>3253</v>
      </c>
      <c r="XCZ270" s="75" t="s">
        <v>227</v>
      </c>
      <c r="XDA270" s="75">
        <v>3253</v>
      </c>
      <c r="XDB270" s="75" t="s">
        <v>227</v>
      </c>
      <c r="XDC270" s="75">
        <v>3253</v>
      </c>
      <c r="XDD270" s="75" t="s">
        <v>227</v>
      </c>
      <c r="XDE270" s="75">
        <v>3253</v>
      </c>
      <c r="XDF270" s="75" t="s">
        <v>227</v>
      </c>
      <c r="XDG270" s="75">
        <v>3253</v>
      </c>
      <c r="XDH270" s="75" t="s">
        <v>227</v>
      </c>
      <c r="XDI270" s="75">
        <v>3253</v>
      </c>
      <c r="XDJ270" s="75" t="s">
        <v>227</v>
      </c>
      <c r="XDK270" s="75">
        <v>3253</v>
      </c>
      <c r="XDL270" s="75" t="s">
        <v>227</v>
      </c>
      <c r="XDM270" s="75">
        <v>3253</v>
      </c>
      <c r="XDN270" s="75" t="s">
        <v>227</v>
      </c>
      <c r="XDO270" s="75">
        <v>3253</v>
      </c>
      <c r="XDP270" s="75" t="s">
        <v>227</v>
      </c>
      <c r="XDQ270" s="75">
        <v>3253</v>
      </c>
      <c r="XDR270" s="75" t="s">
        <v>227</v>
      </c>
      <c r="XDS270" s="75">
        <v>3253</v>
      </c>
      <c r="XDT270" s="75" t="s">
        <v>227</v>
      </c>
      <c r="XDU270" s="75">
        <v>3253</v>
      </c>
      <c r="XDV270" s="75" t="s">
        <v>227</v>
      </c>
      <c r="XDW270" s="75">
        <v>3253</v>
      </c>
      <c r="XDX270" s="75" t="s">
        <v>227</v>
      </c>
      <c r="XDY270" s="75">
        <v>3253</v>
      </c>
      <c r="XDZ270" s="75" t="s">
        <v>227</v>
      </c>
      <c r="XEA270" s="75">
        <v>3253</v>
      </c>
      <c r="XEB270" s="75" t="s">
        <v>227</v>
      </c>
      <c r="XEC270" s="75">
        <v>3253</v>
      </c>
      <c r="XED270" s="75" t="s">
        <v>227</v>
      </c>
      <c r="XEE270" s="75">
        <v>3253</v>
      </c>
      <c r="XEF270" s="75" t="s">
        <v>227</v>
      </c>
      <c r="XEG270" s="75">
        <v>3253</v>
      </c>
      <c r="XEH270" s="75" t="s">
        <v>227</v>
      </c>
      <c r="XEI270" s="75">
        <v>3253</v>
      </c>
      <c r="XEJ270" s="75" t="s">
        <v>227</v>
      </c>
      <c r="XEK270" s="75">
        <v>3253</v>
      </c>
      <c r="XEL270" s="75" t="s">
        <v>227</v>
      </c>
      <c r="XEM270" s="75">
        <v>3253</v>
      </c>
      <c r="XEN270" s="75" t="s">
        <v>227</v>
      </c>
      <c r="XEO270" s="75">
        <v>3253</v>
      </c>
      <c r="XEP270" s="75" t="s">
        <v>227</v>
      </c>
      <c r="XEQ270" s="75">
        <v>3253</v>
      </c>
      <c r="XER270" s="75" t="s">
        <v>227</v>
      </c>
      <c r="XES270" s="75">
        <v>3253</v>
      </c>
      <c r="XET270" s="75" t="s">
        <v>227</v>
      </c>
      <c r="XEU270" s="75">
        <v>3253</v>
      </c>
      <c r="XEV270" s="75" t="s">
        <v>227</v>
      </c>
      <c r="XEW270" s="75">
        <v>3253</v>
      </c>
      <c r="XEX270" s="75" t="s">
        <v>227</v>
      </c>
      <c r="XEY270" s="75">
        <v>3253</v>
      </c>
      <c r="XEZ270" s="75" t="s">
        <v>227</v>
      </c>
    </row>
    <row r="271" spans="1:10 5495:16380" s="75" customFormat="1" ht="54" x14ac:dyDescent="0.25">
      <c r="A271" s="164">
        <v>3254</v>
      </c>
      <c r="B271" s="78" t="s">
        <v>228</v>
      </c>
      <c r="C271" s="147">
        <v>0</v>
      </c>
      <c r="D271" s="147">
        <v>0</v>
      </c>
      <c r="E271" s="147">
        <v>0</v>
      </c>
      <c r="F271" s="147">
        <v>0</v>
      </c>
      <c r="G271" s="147">
        <v>0</v>
      </c>
      <c r="H271" s="147">
        <v>0</v>
      </c>
      <c r="I271" s="147">
        <v>0</v>
      </c>
      <c r="J271" s="146">
        <f t="shared" si="102"/>
        <v>0</v>
      </c>
      <c r="HCI271" s="75">
        <v>3254</v>
      </c>
      <c r="HCJ271" s="75" t="s">
        <v>228</v>
      </c>
      <c r="HCK271" s="75">
        <v>3254</v>
      </c>
      <c r="HCL271" s="75" t="s">
        <v>228</v>
      </c>
      <c r="HCM271" s="75">
        <v>3254</v>
      </c>
      <c r="HCN271" s="75" t="s">
        <v>228</v>
      </c>
      <c r="HCO271" s="75">
        <v>3254</v>
      </c>
      <c r="HCP271" s="75" t="s">
        <v>228</v>
      </c>
      <c r="HCQ271" s="75">
        <v>3254</v>
      </c>
      <c r="HCR271" s="75" t="s">
        <v>228</v>
      </c>
      <c r="HCS271" s="75">
        <v>3254</v>
      </c>
      <c r="HCT271" s="75" t="s">
        <v>228</v>
      </c>
      <c r="HCU271" s="75">
        <v>3254</v>
      </c>
      <c r="HCV271" s="75" t="s">
        <v>228</v>
      </c>
      <c r="HCW271" s="75">
        <v>3254</v>
      </c>
      <c r="HCX271" s="75" t="s">
        <v>228</v>
      </c>
      <c r="HCY271" s="75">
        <v>3254</v>
      </c>
      <c r="HCZ271" s="75" t="s">
        <v>228</v>
      </c>
      <c r="HDA271" s="75">
        <v>3254</v>
      </c>
      <c r="HDB271" s="75" t="s">
        <v>228</v>
      </c>
      <c r="HDC271" s="75">
        <v>3254</v>
      </c>
      <c r="HDD271" s="75" t="s">
        <v>228</v>
      </c>
      <c r="HDE271" s="75">
        <v>3254</v>
      </c>
      <c r="HDF271" s="75" t="s">
        <v>228</v>
      </c>
      <c r="HDG271" s="75">
        <v>3254</v>
      </c>
      <c r="HDH271" s="75" t="s">
        <v>228</v>
      </c>
      <c r="HDI271" s="75">
        <v>3254</v>
      </c>
      <c r="HDJ271" s="75" t="s">
        <v>228</v>
      </c>
      <c r="HDK271" s="75">
        <v>3254</v>
      </c>
      <c r="HDL271" s="75" t="s">
        <v>228</v>
      </c>
      <c r="HDM271" s="75">
        <v>3254</v>
      </c>
      <c r="HDN271" s="75" t="s">
        <v>228</v>
      </c>
      <c r="HDO271" s="75">
        <v>3254</v>
      </c>
      <c r="HDP271" s="75" t="s">
        <v>228</v>
      </c>
      <c r="HDQ271" s="75">
        <v>3254</v>
      </c>
      <c r="HDR271" s="75" t="s">
        <v>228</v>
      </c>
      <c r="HDS271" s="75">
        <v>3254</v>
      </c>
      <c r="HDT271" s="75" t="s">
        <v>228</v>
      </c>
      <c r="HDU271" s="75">
        <v>3254</v>
      </c>
      <c r="HDV271" s="75" t="s">
        <v>228</v>
      </c>
      <c r="HDW271" s="75">
        <v>3254</v>
      </c>
      <c r="HDX271" s="75" t="s">
        <v>228</v>
      </c>
      <c r="HDY271" s="75">
        <v>3254</v>
      </c>
      <c r="HDZ271" s="75" t="s">
        <v>228</v>
      </c>
      <c r="HEA271" s="75">
        <v>3254</v>
      </c>
      <c r="HEB271" s="75" t="s">
        <v>228</v>
      </c>
      <c r="HEC271" s="75">
        <v>3254</v>
      </c>
      <c r="HED271" s="75" t="s">
        <v>228</v>
      </c>
      <c r="HEE271" s="75">
        <v>3254</v>
      </c>
      <c r="HEF271" s="75" t="s">
        <v>228</v>
      </c>
      <c r="HEG271" s="75">
        <v>3254</v>
      </c>
      <c r="HEH271" s="75" t="s">
        <v>228</v>
      </c>
      <c r="HEI271" s="75">
        <v>3254</v>
      </c>
      <c r="HEJ271" s="75" t="s">
        <v>228</v>
      </c>
      <c r="HEK271" s="75">
        <v>3254</v>
      </c>
      <c r="HEL271" s="75" t="s">
        <v>228</v>
      </c>
      <c r="HEM271" s="75">
        <v>3254</v>
      </c>
      <c r="HEN271" s="75" t="s">
        <v>228</v>
      </c>
      <c r="HEO271" s="75">
        <v>3254</v>
      </c>
      <c r="HEP271" s="75" t="s">
        <v>228</v>
      </c>
      <c r="HEQ271" s="75">
        <v>3254</v>
      </c>
      <c r="HER271" s="75" t="s">
        <v>228</v>
      </c>
      <c r="HES271" s="75">
        <v>3254</v>
      </c>
      <c r="HET271" s="75" t="s">
        <v>228</v>
      </c>
      <c r="HEU271" s="75">
        <v>3254</v>
      </c>
      <c r="HEV271" s="75" t="s">
        <v>228</v>
      </c>
      <c r="HEW271" s="75">
        <v>3254</v>
      </c>
      <c r="HEX271" s="75" t="s">
        <v>228</v>
      </c>
      <c r="HEY271" s="75">
        <v>3254</v>
      </c>
      <c r="HEZ271" s="75" t="s">
        <v>228</v>
      </c>
      <c r="HFA271" s="75">
        <v>3254</v>
      </c>
      <c r="HFB271" s="75" t="s">
        <v>228</v>
      </c>
      <c r="HFC271" s="75">
        <v>3254</v>
      </c>
      <c r="HFD271" s="75" t="s">
        <v>228</v>
      </c>
      <c r="HFE271" s="75">
        <v>3254</v>
      </c>
      <c r="HFF271" s="75" t="s">
        <v>228</v>
      </c>
      <c r="HFG271" s="75">
        <v>3254</v>
      </c>
      <c r="HFH271" s="75" t="s">
        <v>228</v>
      </c>
      <c r="HFI271" s="75">
        <v>3254</v>
      </c>
      <c r="HFJ271" s="75" t="s">
        <v>228</v>
      </c>
      <c r="HFK271" s="75">
        <v>3254</v>
      </c>
      <c r="HFL271" s="75" t="s">
        <v>228</v>
      </c>
      <c r="HFM271" s="75">
        <v>3254</v>
      </c>
      <c r="HFN271" s="75" t="s">
        <v>228</v>
      </c>
      <c r="HFO271" s="75">
        <v>3254</v>
      </c>
      <c r="HFP271" s="75" t="s">
        <v>228</v>
      </c>
      <c r="HFQ271" s="75">
        <v>3254</v>
      </c>
      <c r="HFR271" s="75" t="s">
        <v>228</v>
      </c>
      <c r="HFS271" s="75">
        <v>3254</v>
      </c>
      <c r="HFT271" s="75" t="s">
        <v>228</v>
      </c>
      <c r="HFU271" s="75">
        <v>3254</v>
      </c>
      <c r="HFV271" s="75" t="s">
        <v>228</v>
      </c>
      <c r="HFW271" s="75">
        <v>3254</v>
      </c>
      <c r="HFX271" s="75" t="s">
        <v>228</v>
      </c>
      <c r="HFY271" s="75">
        <v>3254</v>
      </c>
      <c r="HFZ271" s="75" t="s">
        <v>228</v>
      </c>
      <c r="HGA271" s="75">
        <v>3254</v>
      </c>
      <c r="HGB271" s="75" t="s">
        <v>228</v>
      </c>
      <c r="HGC271" s="75">
        <v>3254</v>
      </c>
      <c r="HGD271" s="75" t="s">
        <v>228</v>
      </c>
      <c r="HGE271" s="75">
        <v>3254</v>
      </c>
      <c r="HGF271" s="75" t="s">
        <v>228</v>
      </c>
      <c r="HGG271" s="75">
        <v>3254</v>
      </c>
      <c r="HGH271" s="75" t="s">
        <v>228</v>
      </c>
      <c r="HGI271" s="75">
        <v>3254</v>
      </c>
      <c r="HGJ271" s="75" t="s">
        <v>228</v>
      </c>
      <c r="HGK271" s="75">
        <v>3254</v>
      </c>
      <c r="HGL271" s="75" t="s">
        <v>228</v>
      </c>
      <c r="HGM271" s="75">
        <v>3254</v>
      </c>
      <c r="HGN271" s="75" t="s">
        <v>228</v>
      </c>
      <c r="HGO271" s="75">
        <v>3254</v>
      </c>
      <c r="HGP271" s="75" t="s">
        <v>228</v>
      </c>
      <c r="HGQ271" s="75">
        <v>3254</v>
      </c>
      <c r="HGR271" s="75" t="s">
        <v>228</v>
      </c>
      <c r="HGS271" s="75">
        <v>3254</v>
      </c>
      <c r="HGT271" s="75" t="s">
        <v>228</v>
      </c>
      <c r="HGU271" s="75">
        <v>3254</v>
      </c>
      <c r="HGV271" s="75" t="s">
        <v>228</v>
      </c>
      <c r="HGW271" s="75">
        <v>3254</v>
      </c>
      <c r="HGX271" s="75" t="s">
        <v>228</v>
      </c>
      <c r="HGY271" s="75">
        <v>3254</v>
      </c>
      <c r="HGZ271" s="75" t="s">
        <v>228</v>
      </c>
      <c r="HHA271" s="75">
        <v>3254</v>
      </c>
      <c r="HHB271" s="75" t="s">
        <v>228</v>
      </c>
      <c r="HHC271" s="75">
        <v>3254</v>
      </c>
      <c r="HHD271" s="75" t="s">
        <v>228</v>
      </c>
      <c r="HHE271" s="75">
        <v>3254</v>
      </c>
      <c r="HHF271" s="75" t="s">
        <v>228</v>
      </c>
      <c r="HHG271" s="75">
        <v>3254</v>
      </c>
      <c r="HHH271" s="75" t="s">
        <v>228</v>
      </c>
      <c r="HHI271" s="75">
        <v>3254</v>
      </c>
      <c r="HHJ271" s="75" t="s">
        <v>228</v>
      </c>
      <c r="HHK271" s="75">
        <v>3254</v>
      </c>
      <c r="HHL271" s="75" t="s">
        <v>228</v>
      </c>
      <c r="HHM271" s="75">
        <v>3254</v>
      </c>
      <c r="HHN271" s="75" t="s">
        <v>228</v>
      </c>
      <c r="HHO271" s="75">
        <v>3254</v>
      </c>
      <c r="HHP271" s="75" t="s">
        <v>228</v>
      </c>
      <c r="HHQ271" s="75">
        <v>3254</v>
      </c>
      <c r="HHR271" s="75" t="s">
        <v>228</v>
      </c>
      <c r="HHS271" s="75">
        <v>3254</v>
      </c>
      <c r="HHT271" s="75" t="s">
        <v>228</v>
      </c>
      <c r="HHU271" s="75">
        <v>3254</v>
      </c>
      <c r="HHV271" s="75" t="s">
        <v>228</v>
      </c>
      <c r="HHW271" s="75">
        <v>3254</v>
      </c>
      <c r="HHX271" s="75" t="s">
        <v>228</v>
      </c>
      <c r="HHY271" s="75">
        <v>3254</v>
      </c>
      <c r="HHZ271" s="75" t="s">
        <v>228</v>
      </c>
      <c r="HIA271" s="75">
        <v>3254</v>
      </c>
      <c r="HIB271" s="75" t="s">
        <v>228</v>
      </c>
      <c r="HIC271" s="75">
        <v>3254</v>
      </c>
      <c r="HID271" s="75" t="s">
        <v>228</v>
      </c>
      <c r="HIE271" s="75">
        <v>3254</v>
      </c>
      <c r="HIF271" s="75" t="s">
        <v>228</v>
      </c>
      <c r="HIG271" s="75">
        <v>3254</v>
      </c>
      <c r="HIH271" s="75" t="s">
        <v>228</v>
      </c>
      <c r="HII271" s="75">
        <v>3254</v>
      </c>
      <c r="HIJ271" s="75" t="s">
        <v>228</v>
      </c>
      <c r="HIK271" s="75">
        <v>3254</v>
      </c>
      <c r="HIL271" s="75" t="s">
        <v>228</v>
      </c>
      <c r="HIM271" s="75">
        <v>3254</v>
      </c>
      <c r="HIN271" s="75" t="s">
        <v>228</v>
      </c>
      <c r="HIO271" s="75">
        <v>3254</v>
      </c>
      <c r="HIP271" s="75" t="s">
        <v>228</v>
      </c>
      <c r="HIQ271" s="75">
        <v>3254</v>
      </c>
      <c r="HIR271" s="75" t="s">
        <v>228</v>
      </c>
      <c r="HIS271" s="75">
        <v>3254</v>
      </c>
      <c r="HIT271" s="75" t="s">
        <v>228</v>
      </c>
      <c r="HIU271" s="75">
        <v>3254</v>
      </c>
      <c r="HIV271" s="75" t="s">
        <v>228</v>
      </c>
      <c r="HIW271" s="75">
        <v>3254</v>
      </c>
      <c r="HIX271" s="75" t="s">
        <v>228</v>
      </c>
      <c r="HIY271" s="75">
        <v>3254</v>
      </c>
      <c r="HIZ271" s="75" t="s">
        <v>228</v>
      </c>
      <c r="HJA271" s="75">
        <v>3254</v>
      </c>
      <c r="HJB271" s="75" t="s">
        <v>228</v>
      </c>
      <c r="HJC271" s="75">
        <v>3254</v>
      </c>
      <c r="HJD271" s="75" t="s">
        <v>228</v>
      </c>
      <c r="HJE271" s="75">
        <v>3254</v>
      </c>
      <c r="HJF271" s="75" t="s">
        <v>228</v>
      </c>
      <c r="HJG271" s="75">
        <v>3254</v>
      </c>
      <c r="HJH271" s="75" t="s">
        <v>228</v>
      </c>
      <c r="HJI271" s="75">
        <v>3254</v>
      </c>
      <c r="HJJ271" s="75" t="s">
        <v>228</v>
      </c>
      <c r="HJK271" s="75">
        <v>3254</v>
      </c>
      <c r="HJL271" s="75" t="s">
        <v>228</v>
      </c>
      <c r="HJM271" s="75">
        <v>3254</v>
      </c>
      <c r="HJN271" s="75" t="s">
        <v>228</v>
      </c>
      <c r="HJO271" s="75">
        <v>3254</v>
      </c>
      <c r="HJP271" s="75" t="s">
        <v>228</v>
      </c>
      <c r="HJQ271" s="75">
        <v>3254</v>
      </c>
      <c r="HJR271" s="75" t="s">
        <v>228</v>
      </c>
      <c r="HJS271" s="75">
        <v>3254</v>
      </c>
      <c r="HJT271" s="75" t="s">
        <v>228</v>
      </c>
      <c r="HJU271" s="75">
        <v>3254</v>
      </c>
      <c r="HJV271" s="75" t="s">
        <v>228</v>
      </c>
      <c r="HJW271" s="75">
        <v>3254</v>
      </c>
      <c r="HJX271" s="75" t="s">
        <v>228</v>
      </c>
      <c r="HJY271" s="75">
        <v>3254</v>
      </c>
      <c r="HJZ271" s="75" t="s">
        <v>228</v>
      </c>
      <c r="HKA271" s="75">
        <v>3254</v>
      </c>
      <c r="HKB271" s="75" t="s">
        <v>228</v>
      </c>
      <c r="HKC271" s="75">
        <v>3254</v>
      </c>
      <c r="HKD271" s="75" t="s">
        <v>228</v>
      </c>
      <c r="HKE271" s="75">
        <v>3254</v>
      </c>
      <c r="HKF271" s="75" t="s">
        <v>228</v>
      </c>
      <c r="HKG271" s="75">
        <v>3254</v>
      </c>
      <c r="HKH271" s="75" t="s">
        <v>228</v>
      </c>
      <c r="HKI271" s="75">
        <v>3254</v>
      </c>
      <c r="HKJ271" s="75" t="s">
        <v>228</v>
      </c>
      <c r="HKK271" s="75">
        <v>3254</v>
      </c>
      <c r="HKL271" s="75" t="s">
        <v>228</v>
      </c>
      <c r="HKM271" s="75">
        <v>3254</v>
      </c>
      <c r="HKN271" s="75" t="s">
        <v>228</v>
      </c>
      <c r="HKO271" s="75">
        <v>3254</v>
      </c>
      <c r="HKP271" s="75" t="s">
        <v>228</v>
      </c>
      <c r="HKQ271" s="75">
        <v>3254</v>
      </c>
      <c r="HKR271" s="75" t="s">
        <v>228</v>
      </c>
      <c r="HKS271" s="75">
        <v>3254</v>
      </c>
      <c r="HKT271" s="75" t="s">
        <v>228</v>
      </c>
      <c r="HKU271" s="75">
        <v>3254</v>
      </c>
      <c r="HKV271" s="75" t="s">
        <v>228</v>
      </c>
      <c r="HKW271" s="75">
        <v>3254</v>
      </c>
      <c r="HKX271" s="75" t="s">
        <v>228</v>
      </c>
      <c r="HKY271" s="75">
        <v>3254</v>
      </c>
      <c r="HKZ271" s="75" t="s">
        <v>228</v>
      </c>
      <c r="HLA271" s="75">
        <v>3254</v>
      </c>
      <c r="HLB271" s="75" t="s">
        <v>228</v>
      </c>
      <c r="HLC271" s="75">
        <v>3254</v>
      </c>
      <c r="HLD271" s="75" t="s">
        <v>228</v>
      </c>
      <c r="HLE271" s="75">
        <v>3254</v>
      </c>
      <c r="HLF271" s="75" t="s">
        <v>228</v>
      </c>
      <c r="HLG271" s="75">
        <v>3254</v>
      </c>
      <c r="HLH271" s="75" t="s">
        <v>228</v>
      </c>
      <c r="HLI271" s="75">
        <v>3254</v>
      </c>
      <c r="HLJ271" s="75" t="s">
        <v>228</v>
      </c>
      <c r="HLK271" s="75">
        <v>3254</v>
      </c>
      <c r="HLL271" s="75" t="s">
        <v>228</v>
      </c>
      <c r="HLM271" s="75">
        <v>3254</v>
      </c>
      <c r="HLN271" s="75" t="s">
        <v>228</v>
      </c>
      <c r="HLO271" s="75">
        <v>3254</v>
      </c>
      <c r="HLP271" s="75" t="s">
        <v>228</v>
      </c>
      <c r="HLQ271" s="75">
        <v>3254</v>
      </c>
      <c r="HLR271" s="75" t="s">
        <v>228</v>
      </c>
      <c r="HLS271" s="75">
        <v>3254</v>
      </c>
      <c r="HLT271" s="75" t="s">
        <v>228</v>
      </c>
      <c r="HLU271" s="75">
        <v>3254</v>
      </c>
      <c r="HLV271" s="75" t="s">
        <v>228</v>
      </c>
      <c r="HLW271" s="75">
        <v>3254</v>
      </c>
      <c r="HLX271" s="75" t="s">
        <v>228</v>
      </c>
      <c r="HLY271" s="75">
        <v>3254</v>
      </c>
      <c r="HLZ271" s="75" t="s">
        <v>228</v>
      </c>
      <c r="HMA271" s="75">
        <v>3254</v>
      </c>
      <c r="HMB271" s="75" t="s">
        <v>228</v>
      </c>
      <c r="HMC271" s="75">
        <v>3254</v>
      </c>
      <c r="HMD271" s="75" t="s">
        <v>228</v>
      </c>
      <c r="HME271" s="75">
        <v>3254</v>
      </c>
      <c r="HMF271" s="75" t="s">
        <v>228</v>
      </c>
      <c r="HMG271" s="75">
        <v>3254</v>
      </c>
      <c r="HMH271" s="75" t="s">
        <v>228</v>
      </c>
      <c r="HMI271" s="75">
        <v>3254</v>
      </c>
      <c r="HMJ271" s="75" t="s">
        <v>228</v>
      </c>
      <c r="HMK271" s="75">
        <v>3254</v>
      </c>
      <c r="HML271" s="75" t="s">
        <v>228</v>
      </c>
      <c r="HMM271" s="75">
        <v>3254</v>
      </c>
      <c r="HMN271" s="75" t="s">
        <v>228</v>
      </c>
      <c r="HMO271" s="75">
        <v>3254</v>
      </c>
      <c r="HMP271" s="75" t="s">
        <v>228</v>
      </c>
      <c r="HMQ271" s="75">
        <v>3254</v>
      </c>
      <c r="HMR271" s="75" t="s">
        <v>228</v>
      </c>
      <c r="HMS271" s="75">
        <v>3254</v>
      </c>
      <c r="HMT271" s="75" t="s">
        <v>228</v>
      </c>
      <c r="HMU271" s="75">
        <v>3254</v>
      </c>
      <c r="HMV271" s="75" t="s">
        <v>228</v>
      </c>
      <c r="HMW271" s="75">
        <v>3254</v>
      </c>
      <c r="HMX271" s="75" t="s">
        <v>228</v>
      </c>
      <c r="HMY271" s="75">
        <v>3254</v>
      </c>
      <c r="HMZ271" s="75" t="s">
        <v>228</v>
      </c>
      <c r="HNA271" s="75">
        <v>3254</v>
      </c>
      <c r="HNB271" s="75" t="s">
        <v>228</v>
      </c>
      <c r="HNC271" s="75">
        <v>3254</v>
      </c>
      <c r="HND271" s="75" t="s">
        <v>228</v>
      </c>
      <c r="HNE271" s="75">
        <v>3254</v>
      </c>
      <c r="HNF271" s="75" t="s">
        <v>228</v>
      </c>
      <c r="HNG271" s="75">
        <v>3254</v>
      </c>
      <c r="HNH271" s="75" t="s">
        <v>228</v>
      </c>
      <c r="HNI271" s="75">
        <v>3254</v>
      </c>
      <c r="HNJ271" s="75" t="s">
        <v>228</v>
      </c>
      <c r="HNK271" s="75">
        <v>3254</v>
      </c>
      <c r="HNL271" s="75" t="s">
        <v>228</v>
      </c>
      <c r="HNM271" s="75">
        <v>3254</v>
      </c>
      <c r="HNN271" s="75" t="s">
        <v>228</v>
      </c>
      <c r="HNO271" s="75">
        <v>3254</v>
      </c>
      <c r="HNP271" s="75" t="s">
        <v>228</v>
      </c>
      <c r="HNQ271" s="75">
        <v>3254</v>
      </c>
      <c r="HNR271" s="75" t="s">
        <v>228</v>
      </c>
      <c r="HNS271" s="75">
        <v>3254</v>
      </c>
      <c r="HNT271" s="75" t="s">
        <v>228</v>
      </c>
      <c r="HNU271" s="75">
        <v>3254</v>
      </c>
      <c r="HNV271" s="75" t="s">
        <v>228</v>
      </c>
      <c r="HNW271" s="75">
        <v>3254</v>
      </c>
      <c r="HNX271" s="75" t="s">
        <v>228</v>
      </c>
      <c r="HNY271" s="75">
        <v>3254</v>
      </c>
      <c r="HNZ271" s="75" t="s">
        <v>228</v>
      </c>
      <c r="HOA271" s="75">
        <v>3254</v>
      </c>
      <c r="HOB271" s="75" t="s">
        <v>228</v>
      </c>
      <c r="HOC271" s="75">
        <v>3254</v>
      </c>
      <c r="HOD271" s="75" t="s">
        <v>228</v>
      </c>
      <c r="HOE271" s="75">
        <v>3254</v>
      </c>
      <c r="HOF271" s="75" t="s">
        <v>228</v>
      </c>
      <c r="HOG271" s="75">
        <v>3254</v>
      </c>
      <c r="HOH271" s="75" t="s">
        <v>228</v>
      </c>
      <c r="HOI271" s="75">
        <v>3254</v>
      </c>
      <c r="HOJ271" s="75" t="s">
        <v>228</v>
      </c>
      <c r="HOK271" s="75">
        <v>3254</v>
      </c>
      <c r="HOL271" s="75" t="s">
        <v>228</v>
      </c>
      <c r="HOM271" s="75">
        <v>3254</v>
      </c>
      <c r="HON271" s="75" t="s">
        <v>228</v>
      </c>
      <c r="HOO271" s="75">
        <v>3254</v>
      </c>
      <c r="HOP271" s="75" t="s">
        <v>228</v>
      </c>
      <c r="HOQ271" s="75">
        <v>3254</v>
      </c>
      <c r="HOR271" s="75" t="s">
        <v>228</v>
      </c>
      <c r="HOS271" s="75">
        <v>3254</v>
      </c>
      <c r="HOT271" s="75" t="s">
        <v>228</v>
      </c>
      <c r="HOU271" s="75">
        <v>3254</v>
      </c>
      <c r="HOV271" s="75" t="s">
        <v>228</v>
      </c>
      <c r="HOW271" s="75">
        <v>3254</v>
      </c>
      <c r="HOX271" s="75" t="s">
        <v>228</v>
      </c>
      <c r="HOY271" s="75">
        <v>3254</v>
      </c>
      <c r="HOZ271" s="75" t="s">
        <v>228</v>
      </c>
      <c r="HPA271" s="75">
        <v>3254</v>
      </c>
      <c r="HPB271" s="75" t="s">
        <v>228</v>
      </c>
      <c r="HPC271" s="75">
        <v>3254</v>
      </c>
      <c r="HPD271" s="75" t="s">
        <v>228</v>
      </c>
      <c r="HPE271" s="75">
        <v>3254</v>
      </c>
      <c r="HPF271" s="75" t="s">
        <v>228</v>
      </c>
      <c r="HPG271" s="75">
        <v>3254</v>
      </c>
      <c r="HPH271" s="75" t="s">
        <v>228</v>
      </c>
      <c r="HPI271" s="75">
        <v>3254</v>
      </c>
      <c r="HPJ271" s="75" t="s">
        <v>228</v>
      </c>
      <c r="HPK271" s="75">
        <v>3254</v>
      </c>
      <c r="HPL271" s="75" t="s">
        <v>228</v>
      </c>
      <c r="HPM271" s="75">
        <v>3254</v>
      </c>
      <c r="HPN271" s="75" t="s">
        <v>228</v>
      </c>
      <c r="HPO271" s="75">
        <v>3254</v>
      </c>
      <c r="HPP271" s="75" t="s">
        <v>228</v>
      </c>
      <c r="HPQ271" s="75">
        <v>3254</v>
      </c>
      <c r="HPR271" s="75" t="s">
        <v>228</v>
      </c>
      <c r="HPS271" s="75">
        <v>3254</v>
      </c>
      <c r="HPT271" s="75" t="s">
        <v>228</v>
      </c>
      <c r="HPU271" s="75">
        <v>3254</v>
      </c>
      <c r="HPV271" s="75" t="s">
        <v>228</v>
      </c>
      <c r="HPW271" s="75">
        <v>3254</v>
      </c>
      <c r="HPX271" s="75" t="s">
        <v>228</v>
      </c>
      <c r="HPY271" s="75">
        <v>3254</v>
      </c>
      <c r="HPZ271" s="75" t="s">
        <v>228</v>
      </c>
      <c r="HQA271" s="75">
        <v>3254</v>
      </c>
      <c r="HQB271" s="75" t="s">
        <v>228</v>
      </c>
      <c r="HQC271" s="75">
        <v>3254</v>
      </c>
      <c r="HQD271" s="75" t="s">
        <v>228</v>
      </c>
      <c r="HQE271" s="75">
        <v>3254</v>
      </c>
      <c r="HQF271" s="75" t="s">
        <v>228</v>
      </c>
      <c r="HQG271" s="75">
        <v>3254</v>
      </c>
      <c r="HQH271" s="75" t="s">
        <v>228</v>
      </c>
      <c r="HQI271" s="75">
        <v>3254</v>
      </c>
      <c r="HQJ271" s="75" t="s">
        <v>228</v>
      </c>
      <c r="HQK271" s="75">
        <v>3254</v>
      </c>
      <c r="HQL271" s="75" t="s">
        <v>228</v>
      </c>
      <c r="HQM271" s="75">
        <v>3254</v>
      </c>
      <c r="HQN271" s="75" t="s">
        <v>228</v>
      </c>
      <c r="HQO271" s="75">
        <v>3254</v>
      </c>
      <c r="HQP271" s="75" t="s">
        <v>228</v>
      </c>
      <c r="HQQ271" s="75">
        <v>3254</v>
      </c>
      <c r="HQR271" s="75" t="s">
        <v>228</v>
      </c>
      <c r="HQS271" s="75">
        <v>3254</v>
      </c>
      <c r="HQT271" s="75" t="s">
        <v>228</v>
      </c>
      <c r="HQU271" s="75">
        <v>3254</v>
      </c>
      <c r="HQV271" s="75" t="s">
        <v>228</v>
      </c>
      <c r="HQW271" s="75">
        <v>3254</v>
      </c>
      <c r="HQX271" s="75" t="s">
        <v>228</v>
      </c>
      <c r="HQY271" s="75">
        <v>3254</v>
      </c>
      <c r="HQZ271" s="75" t="s">
        <v>228</v>
      </c>
      <c r="HRA271" s="75">
        <v>3254</v>
      </c>
      <c r="HRB271" s="75" t="s">
        <v>228</v>
      </c>
      <c r="HRC271" s="75">
        <v>3254</v>
      </c>
      <c r="HRD271" s="75" t="s">
        <v>228</v>
      </c>
      <c r="HRE271" s="75">
        <v>3254</v>
      </c>
      <c r="HRF271" s="75" t="s">
        <v>228</v>
      </c>
      <c r="HRG271" s="75">
        <v>3254</v>
      </c>
      <c r="HRH271" s="75" t="s">
        <v>228</v>
      </c>
      <c r="HRI271" s="75">
        <v>3254</v>
      </c>
      <c r="HRJ271" s="75" t="s">
        <v>228</v>
      </c>
      <c r="HRK271" s="75">
        <v>3254</v>
      </c>
      <c r="HRL271" s="75" t="s">
        <v>228</v>
      </c>
      <c r="HRM271" s="75">
        <v>3254</v>
      </c>
      <c r="HRN271" s="75" t="s">
        <v>228</v>
      </c>
      <c r="HRO271" s="75">
        <v>3254</v>
      </c>
      <c r="HRP271" s="75" t="s">
        <v>228</v>
      </c>
      <c r="HRQ271" s="75">
        <v>3254</v>
      </c>
      <c r="HRR271" s="75" t="s">
        <v>228</v>
      </c>
      <c r="HRS271" s="75">
        <v>3254</v>
      </c>
      <c r="HRT271" s="75" t="s">
        <v>228</v>
      </c>
      <c r="HRU271" s="75">
        <v>3254</v>
      </c>
      <c r="HRV271" s="75" t="s">
        <v>228</v>
      </c>
      <c r="HRW271" s="75">
        <v>3254</v>
      </c>
      <c r="HRX271" s="75" t="s">
        <v>228</v>
      </c>
      <c r="HRY271" s="75">
        <v>3254</v>
      </c>
      <c r="HRZ271" s="75" t="s">
        <v>228</v>
      </c>
      <c r="HSA271" s="75">
        <v>3254</v>
      </c>
      <c r="HSB271" s="75" t="s">
        <v>228</v>
      </c>
      <c r="HSC271" s="75">
        <v>3254</v>
      </c>
      <c r="HSD271" s="75" t="s">
        <v>228</v>
      </c>
      <c r="HSE271" s="75">
        <v>3254</v>
      </c>
      <c r="HSF271" s="75" t="s">
        <v>228</v>
      </c>
      <c r="HSG271" s="75">
        <v>3254</v>
      </c>
      <c r="HSH271" s="75" t="s">
        <v>228</v>
      </c>
      <c r="HSI271" s="75">
        <v>3254</v>
      </c>
      <c r="HSJ271" s="75" t="s">
        <v>228</v>
      </c>
      <c r="HSK271" s="75">
        <v>3254</v>
      </c>
      <c r="HSL271" s="75" t="s">
        <v>228</v>
      </c>
      <c r="HSM271" s="75">
        <v>3254</v>
      </c>
      <c r="HSN271" s="75" t="s">
        <v>228</v>
      </c>
      <c r="HSO271" s="75">
        <v>3254</v>
      </c>
      <c r="HSP271" s="75" t="s">
        <v>228</v>
      </c>
      <c r="HSQ271" s="75">
        <v>3254</v>
      </c>
      <c r="HSR271" s="75" t="s">
        <v>228</v>
      </c>
      <c r="HSS271" s="75">
        <v>3254</v>
      </c>
      <c r="HST271" s="75" t="s">
        <v>228</v>
      </c>
      <c r="HSU271" s="75">
        <v>3254</v>
      </c>
      <c r="HSV271" s="75" t="s">
        <v>228</v>
      </c>
      <c r="HSW271" s="75">
        <v>3254</v>
      </c>
      <c r="HSX271" s="75" t="s">
        <v>228</v>
      </c>
      <c r="HSY271" s="75">
        <v>3254</v>
      </c>
      <c r="HSZ271" s="75" t="s">
        <v>228</v>
      </c>
      <c r="HTA271" s="75">
        <v>3254</v>
      </c>
      <c r="HTB271" s="75" t="s">
        <v>228</v>
      </c>
      <c r="HTC271" s="75">
        <v>3254</v>
      </c>
      <c r="HTD271" s="75" t="s">
        <v>228</v>
      </c>
      <c r="HTE271" s="75">
        <v>3254</v>
      </c>
      <c r="HTF271" s="75" t="s">
        <v>228</v>
      </c>
      <c r="HTG271" s="75">
        <v>3254</v>
      </c>
      <c r="HTH271" s="75" t="s">
        <v>228</v>
      </c>
      <c r="HTI271" s="75">
        <v>3254</v>
      </c>
      <c r="HTJ271" s="75" t="s">
        <v>228</v>
      </c>
      <c r="HTK271" s="75">
        <v>3254</v>
      </c>
      <c r="HTL271" s="75" t="s">
        <v>228</v>
      </c>
      <c r="HTM271" s="75">
        <v>3254</v>
      </c>
      <c r="HTN271" s="75" t="s">
        <v>228</v>
      </c>
      <c r="HTO271" s="75">
        <v>3254</v>
      </c>
      <c r="HTP271" s="75" t="s">
        <v>228</v>
      </c>
      <c r="HTQ271" s="75">
        <v>3254</v>
      </c>
      <c r="HTR271" s="75" t="s">
        <v>228</v>
      </c>
      <c r="HTS271" s="75">
        <v>3254</v>
      </c>
      <c r="HTT271" s="75" t="s">
        <v>228</v>
      </c>
      <c r="HTU271" s="75">
        <v>3254</v>
      </c>
      <c r="HTV271" s="75" t="s">
        <v>228</v>
      </c>
      <c r="HTW271" s="75">
        <v>3254</v>
      </c>
      <c r="HTX271" s="75" t="s">
        <v>228</v>
      </c>
      <c r="HTY271" s="75">
        <v>3254</v>
      </c>
      <c r="HTZ271" s="75" t="s">
        <v>228</v>
      </c>
      <c r="HUA271" s="75">
        <v>3254</v>
      </c>
      <c r="HUB271" s="75" t="s">
        <v>228</v>
      </c>
      <c r="HUC271" s="75">
        <v>3254</v>
      </c>
      <c r="HUD271" s="75" t="s">
        <v>228</v>
      </c>
      <c r="HUE271" s="75">
        <v>3254</v>
      </c>
      <c r="HUF271" s="75" t="s">
        <v>228</v>
      </c>
      <c r="HUG271" s="75">
        <v>3254</v>
      </c>
      <c r="HUH271" s="75" t="s">
        <v>228</v>
      </c>
      <c r="HUI271" s="75">
        <v>3254</v>
      </c>
      <c r="HUJ271" s="75" t="s">
        <v>228</v>
      </c>
      <c r="HUK271" s="75">
        <v>3254</v>
      </c>
      <c r="HUL271" s="75" t="s">
        <v>228</v>
      </c>
      <c r="HUM271" s="75">
        <v>3254</v>
      </c>
      <c r="HUN271" s="75" t="s">
        <v>228</v>
      </c>
      <c r="HUO271" s="75">
        <v>3254</v>
      </c>
      <c r="HUP271" s="75" t="s">
        <v>228</v>
      </c>
      <c r="HUQ271" s="75">
        <v>3254</v>
      </c>
      <c r="HUR271" s="75" t="s">
        <v>228</v>
      </c>
      <c r="HUS271" s="75">
        <v>3254</v>
      </c>
      <c r="HUT271" s="75" t="s">
        <v>228</v>
      </c>
      <c r="HUU271" s="75">
        <v>3254</v>
      </c>
      <c r="HUV271" s="75" t="s">
        <v>228</v>
      </c>
      <c r="HUW271" s="75">
        <v>3254</v>
      </c>
      <c r="HUX271" s="75" t="s">
        <v>228</v>
      </c>
      <c r="HUY271" s="75">
        <v>3254</v>
      </c>
      <c r="HUZ271" s="75" t="s">
        <v>228</v>
      </c>
      <c r="HVA271" s="75">
        <v>3254</v>
      </c>
      <c r="HVB271" s="75" t="s">
        <v>228</v>
      </c>
      <c r="HVC271" s="75">
        <v>3254</v>
      </c>
      <c r="HVD271" s="75" t="s">
        <v>228</v>
      </c>
      <c r="HVE271" s="75">
        <v>3254</v>
      </c>
      <c r="HVF271" s="75" t="s">
        <v>228</v>
      </c>
      <c r="HVG271" s="75">
        <v>3254</v>
      </c>
      <c r="HVH271" s="75" t="s">
        <v>228</v>
      </c>
      <c r="HVI271" s="75">
        <v>3254</v>
      </c>
      <c r="HVJ271" s="75" t="s">
        <v>228</v>
      </c>
      <c r="HVK271" s="75">
        <v>3254</v>
      </c>
      <c r="HVL271" s="75" t="s">
        <v>228</v>
      </c>
      <c r="HVM271" s="75">
        <v>3254</v>
      </c>
      <c r="HVN271" s="75" t="s">
        <v>228</v>
      </c>
      <c r="HVO271" s="75">
        <v>3254</v>
      </c>
      <c r="HVP271" s="75" t="s">
        <v>228</v>
      </c>
      <c r="HVQ271" s="75">
        <v>3254</v>
      </c>
      <c r="HVR271" s="75" t="s">
        <v>228</v>
      </c>
      <c r="HVS271" s="75">
        <v>3254</v>
      </c>
      <c r="HVT271" s="75" t="s">
        <v>228</v>
      </c>
      <c r="HVU271" s="75">
        <v>3254</v>
      </c>
      <c r="HVV271" s="75" t="s">
        <v>228</v>
      </c>
      <c r="HVW271" s="75">
        <v>3254</v>
      </c>
      <c r="HVX271" s="75" t="s">
        <v>228</v>
      </c>
      <c r="HVY271" s="75">
        <v>3254</v>
      </c>
      <c r="HVZ271" s="75" t="s">
        <v>228</v>
      </c>
      <c r="HWA271" s="75">
        <v>3254</v>
      </c>
      <c r="HWB271" s="75" t="s">
        <v>228</v>
      </c>
      <c r="HWC271" s="75">
        <v>3254</v>
      </c>
      <c r="HWD271" s="75" t="s">
        <v>228</v>
      </c>
      <c r="HWE271" s="75">
        <v>3254</v>
      </c>
      <c r="HWF271" s="75" t="s">
        <v>228</v>
      </c>
      <c r="HWG271" s="75">
        <v>3254</v>
      </c>
      <c r="HWH271" s="75" t="s">
        <v>228</v>
      </c>
      <c r="HWI271" s="75">
        <v>3254</v>
      </c>
      <c r="HWJ271" s="75" t="s">
        <v>228</v>
      </c>
      <c r="HWK271" s="75">
        <v>3254</v>
      </c>
      <c r="HWL271" s="75" t="s">
        <v>228</v>
      </c>
      <c r="HWM271" s="75">
        <v>3254</v>
      </c>
      <c r="HWN271" s="75" t="s">
        <v>228</v>
      </c>
      <c r="HWO271" s="75">
        <v>3254</v>
      </c>
      <c r="HWP271" s="75" t="s">
        <v>228</v>
      </c>
      <c r="HWQ271" s="75">
        <v>3254</v>
      </c>
      <c r="HWR271" s="75" t="s">
        <v>228</v>
      </c>
      <c r="HWS271" s="75">
        <v>3254</v>
      </c>
      <c r="HWT271" s="75" t="s">
        <v>228</v>
      </c>
      <c r="HWU271" s="75">
        <v>3254</v>
      </c>
      <c r="HWV271" s="75" t="s">
        <v>228</v>
      </c>
      <c r="HWW271" s="75">
        <v>3254</v>
      </c>
      <c r="HWX271" s="75" t="s">
        <v>228</v>
      </c>
      <c r="HWY271" s="75">
        <v>3254</v>
      </c>
      <c r="HWZ271" s="75" t="s">
        <v>228</v>
      </c>
      <c r="HXA271" s="75">
        <v>3254</v>
      </c>
      <c r="HXB271" s="75" t="s">
        <v>228</v>
      </c>
      <c r="HXC271" s="75">
        <v>3254</v>
      </c>
      <c r="HXD271" s="75" t="s">
        <v>228</v>
      </c>
      <c r="HXE271" s="75">
        <v>3254</v>
      </c>
      <c r="HXF271" s="75" t="s">
        <v>228</v>
      </c>
      <c r="HXG271" s="75">
        <v>3254</v>
      </c>
      <c r="HXH271" s="75" t="s">
        <v>228</v>
      </c>
      <c r="HXI271" s="75">
        <v>3254</v>
      </c>
      <c r="HXJ271" s="75" t="s">
        <v>228</v>
      </c>
      <c r="HXK271" s="75">
        <v>3254</v>
      </c>
      <c r="HXL271" s="75" t="s">
        <v>228</v>
      </c>
      <c r="HXM271" s="75">
        <v>3254</v>
      </c>
      <c r="HXN271" s="75" t="s">
        <v>228</v>
      </c>
      <c r="HXO271" s="75">
        <v>3254</v>
      </c>
      <c r="HXP271" s="75" t="s">
        <v>228</v>
      </c>
      <c r="HXQ271" s="75">
        <v>3254</v>
      </c>
      <c r="HXR271" s="75" t="s">
        <v>228</v>
      </c>
      <c r="HXS271" s="75">
        <v>3254</v>
      </c>
      <c r="HXT271" s="75" t="s">
        <v>228</v>
      </c>
      <c r="HXU271" s="75">
        <v>3254</v>
      </c>
      <c r="HXV271" s="75" t="s">
        <v>228</v>
      </c>
      <c r="HXW271" s="75">
        <v>3254</v>
      </c>
      <c r="HXX271" s="75" t="s">
        <v>228</v>
      </c>
      <c r="HXY271" s="75">
        <v>3254</v>
      </c>
      <c r="HXZ271" s="75" t="s">
        <v>228</v>
      </c>
      <c r="HYA271" s="75">
        <v>3254</v>
      </c>
      <c r="HYB271" s="75" t="s">
        <v>228</v>
      </c>
      <c r="HYC271" s="75">
        <v>3254</v>
      </c>
      <c r="HYD271" s="75" t="s">
        <v>228</v>
      </c>
      <c r="HYE271" s="75">
        <v>3254</v>
      </c>
      <c r="HYF271" s="75" t="s">
        <v>228</v>
      </c>
      <c r="HYG271" s="75">
        <v>3254</v>
      </c>
      <c r="HYH271" s="75" t="s">
        <v>228</v>
      </c>
      <c r="HYI271" s="75">
        <v>3254</v>
      </c>
      <c r="HYJ271" s="75" t="s">
        <v>228</v>
      </c>
      <c r="HYK271" s="75">
        <v>3254</v>
      </c>
      <c r="HYL271" s="75" t="s">
        <v>228</v>
      </c>
      <c r="HYM271" s="75">
        <v>3254</v>
      </c>
      <c r="HYN271" s="75" t="s">
        <v>228</v>
      </c>
      <c r="HYO271" s="75">
        <v>3254</v>
      </c>
      <c r="HYP271" s="75" t="s">
        <v>228</v>
      </c>
      <c r="HYQ271" s="75">
        <v>3254</v>
      </c>
      <c r="HYR271" s="75" t="s">
        <v>228</v>
      </c>
      <c r="HYS271" s="75">
        <v>3254</v>
      </c>
      <c r="HYT271" s="75" t="s">
        <v>228</v>
      </c>
      <c r="HYU271" s="75">
        <v>3254</v>
      </c>
      <c r="HYV271" s="75" t="s">
        <v>228</v>
      </c>
      <c r="HYW271" s="75">
        <v>3254</v>
      </c>
      <c r="HYX271" s="75" t="s">
        <v>228</v>
      </c>
      <c r="HYY271" s="75">
        <v>3254</v>
      </c>
      <c r="HYZ271" s="75" t="s">
        <v>228</v>
      </c>
      <c r="HZA271" s="75">
        <v>3254</v>
      </c>
      <c r="HZB271" s="75" t="s">
        <v>228</v>
      </c>
      <c r="HZC271" s="75">
        <v>3254</v>
      </c>
      <c r="HZD271" s="75" t="s">
        <v>228</v>
      </c>
      <c r="HZE271" s="75">
        <v>3254</v>
      </c>
      <c r="HZF271" s="75" t="s">
        <v>228</v>
      </c>
      <c r="HZG271" s="75">
        <v>3254</v>
      </c>
      <c r="HZH271" s="75" t="s">
        <v>228</v>
      </c>
      <c r="HZI271" s="75">
        <v>3254</v>
      </c>
      <c r="HZJ271" s="75" t="s">
        <v>228</v>
      </c>
      <c r="HZK271" s="75">
        <v>3254</v>
      </c>
      <c r="HZL271" s="75" t="s">
        <v>228</v>
      </c>
      <c r="HZM271" s="75">
        <v>3254</v>
      </c>
      <c r="HZN271" s="75" t="s">
        <v>228</v>
      </c>
      <c r="HZO271" s="75">
        <v>3254</v>
      </c>
      <c r="HZP271" s="75" t="s">
        <v>228</v>
      </c>
      <c r="HZQ271" s="75">
        <v>3254</v>
      </c>
      <c r="HZR271" s="75" t="s">
        <v>228</v>
      </c>
      <c r="HZS271" s="75">
        <v>3254</v>
      </c>
      <c r="HZT271" s="75" t="s">
        <v>228</v>
      </c>
      <c r="HZU271" s="75">
        <v>3254</v>
      </c>
      <c r="HZV271" s="75" t="s">
        <v>228</v>
      </c>
      <c r="HZW271" s="75">
        <v>3254</v>
      </c>
      <c r="HZX271" s="75" t="s">
        <v>228</v>
      </c>
      <c r="HZY271" s="75">
        <v>3254</v>
      </c>
      <c r="HZZ271" s="75" t="s">
        <v>228</v>
      </c>
      <c r="IAA271" s="75">
        <v>3254</v>
      </c>
      <c r="IAB271" s="75" t="s">
        <v>228</v>
      </c>
      <c r="IAC271" s="75">
        <v>3254</v>
      </c>
      <c r="IAD271" s="75" t="s">
        <v>228</v>
      </c>
      <c r="IAE271" s="75">
        <v>3254</v>
      </c>
      <c r="IAF271" s="75" t="s">
        <v>228</v>
      </c>
      <c r="IAG271" s="75">
        <v>3254</v>
      </c>
      <c r="IAH271" s="75" t="s">
        <v>228</v>
      </c>
      <c r="IAI271" s="75">
        <v>3254</v>
      </c>
      <c r="IAJ271" s="75" t="s">
        <v>228</v>
      </c>
      <c r="IAK271" s="75">
        <v>3254</v>
      </c>
      <c r="IAL271" s="75" t="s">
        <v>228</v>
      </c>
      <c r="IAM271" s="75">
        <v>3254</v>
      </c>
      <c r="IAN271" s="75" t="s">
        <v>228</v>
      </c>
      <c r="IAO271" s="75">
        <v>3254</v>
      </c>
      <c r="IAP271" s="75" t="s">
        <v>228</v>
      </c>
      <c r="IAQ271" s="75">
        <v>3254</v>
      </c>
      <c r="IAR271" s="75" t="s">
        <v>228</v>
      </c>
      <c r="IAS271" s="75">
        <v>3254</v>
      </c>
      <c r="IAT271" s="75" t="s">
        <v>228</v>
      </c>
      <c r="IAU271" s="75">
        <v>3254</v>
      </c>
      <c r="IAV271" s="75" t="s">
        <v>228</v>
      </c>
      <c r="IAW271" s="75">
        <v>3254</v>
      </c>
      <c r="IAX271" s="75" t="s">
        <v>228</v>
      </c>
      <c r="IAY271" s="75">
        <v>3254</v>
      </c>
      <c r="IAZ271" s="75" t="s">
        <v>228</v>
      </c>
      <c r="IBA271" s="75">
        <v>3254</v>
      </c>
      <c r="IBB271" s="75" t="s">
        <v>228</v>
      </c>
      <c r="IBC271" s="75">
        <v>3254</v>
      </c>
      <c r="IBD271" s="75" t="s">
        <v>228</v>
      </c>
      <c r="IBE271" s="75">
        <v>3254</v>
      </c>
      <c r="IBF271" s="75" t="s">
        <v>228</v>
      </c>
      <c r="IBG271" s="75">
        <v>3254</v>
      </c>
      <c r="IBH271" s="75" t="s">
        <v>228</v>
      </c>
      <c r="IBI271" s="75">
        <v>3254</v>
      </c>
      <c r="IBJ271" s="75" t="s">
        <v>228</v>
      </c>
      <c r="IBK271" s="75">
        <v>3254</v>
      </c>
      <c r="IBL271" s="75" t="s">
        <v>228</v>
      </c>
      <c r="IBM271" s="75">
        <v>3254</v>
      </c>
      <c r="IBN271" s="75" t="s">
        <v>228</v>
      </c>
      <c r="IBO271" s="75">
        <v>3254</v>
      </c>
      <c r="IBP271" s="75" t="s">
        <v>228</v>
      </c>
      <c r="IBQ271" s="75">
        <v>3254</v>
      </c>
      <c r="IBR271" s="75" t="s">
        <v>228</v>
      </c>
      <c r="IBS271" s="75">
        <v>3254</v>
      </c>
      <c r="IBT271" s="75" t="s">
        <v>228</v>
      </c>
      <c r="IBU271" s="75">
        <v>3254</v>
      </c>
      <c r="IBV271" s="75" t="s">
        <v>228</v>
      </c>
      <c r="IBW271" s="75">
        <v>3254</v>
      </c>
      <c r="IBX271" s="75" t="s">
        <v>228</v>
      </c>
      <c r="IBY271" s="75">
        <v>3254</v>
      </c>
      <c r="IBZ271" s="75" t="s">
        <v>228</v>
      </c>
      <c r="ICA271" s="75">
        <v>3254</v>
      </c>
      <c r="ICB271" s="75" t="s">
        <v>228</v>
      </c>
      <c r="ICC271" s="75">
        <v>3254</v>
      </c>
      <c r="ICD271" s="75" t="s">
        <v>228</v>
      </c>
      <c r="ICE271" s="75">
        <v>3254</v>
      </c>
      <c r="ICF271" s="75" t="s">
        <v>228</v>
      </c>
      <c r="ICG271" s="75">
        <v>3254</v>
      </c>
      <c r="ICH271" s="75" t="s">
        <v>228</v>
      </c>
      <c r="ICI271" s="75">
        <v>3254</v>
      </c>
      <c r="ICJ271" s="75" t="s">
        <v>228</v>
      </c>
      <c r="ICK271" s="75">
        <v>3254</v>
      </c>
      <c r="ICL271" s="75" t="s">
        <v>228</v>
      </c>
      <c r="ICM271" s="75">
        <v>3254</v>
      </c>
      <c r="ICN271" s="75" t="s">
        <v>228</v>
      </c>
      <c r="ICO271" s="75">
        <v>3254</v>
      </c>
      <c r="ICP271" s="75" t="s">
        <v>228</v>
      </c>
      <c r="ICQ271" s="75">
        <v>3254</v>
      </c>
      <c r="ICR271" s="75" t="s">
        <v>228</v>
      </c>
      <c r="ICS271" s="75">
        <v>3254</v>
      </c>
      <c r="ICT271" s="75" t="s">
        <v>228</v>
      </c>
      <c r="ICU271" s="75">
        <v>3254</v>
      </c>
      <c r="ICV271" s="75" t="s">
        <v>228</v>
      </c>
      <c r="ICW271" s="75">
        <v>3254</v>
      </c>
      <c r="ICX271" s="75" t="s">
        <v>228</v>
      </c>
      <c r="ICY271" s="75">
        <v>3254</v>
      </c>
      <c r="ICZ271" s="75" t="s">
        <v>228</v>
      </c>
      <c r="IDA271" s="75">
        <v>3254</v>
      </c>
      <c r="IDB271" s="75" t="s">
        <v>228</v>
      </c>
      <c r="IDC271" s="75">
        <v>3254</v>
      </c>
      <c r="IDD271" s="75" t="s">
        <v>228</v>
      </c>
      <c r="IDE271" s="75">
        <v>3254</v>
      </c>
      <c r="IDF271" s="75" t="s">
        <v>228</v>
      </c>
      <c r="IDG271" s="75">
        <v>3254</v>
      </c>
      <c r="IDH271" s="75" t="s">
        <v>228</v>
      </c>
      <c r="IDI271" s="75">
        <v>3254</v>
      </c>
      <c r="IDJ271" s="75" t="s">
        <v>228</v>
      </c>
      <c r="IDK271" s="75">
        <v>3254</v>
      </c>
      <c r="IDL271" s="75" t="s">
        <v>228</v>
      </c>
      <c r="IDM271" s="75">
        <v>3254</v>
      </c>
      <c r="IDN271" s="75" t="s">
        <v>228</v>
      </c>
      <c r="IDO271" s="75">
        <v>3254</v>
      </c>
      <c r="IDP271" s="75" t="s">
        <v>228</v>
      </c>
      <c r="IDQ271" s="75">
        <v>3254</v>
      </c>
      <c r="IDR271" s="75" t="s">
        <v>228</v>
      </c>
      <c r="IDS271" s="75">
        <v>3254</v>
      </c>
      <c r="IDT271" s="75" t="s">
        <v>228</v>
      </c>
      <c r="IDU271" s="75">
        <v>3254</v>
      </c>
      <c r="IDV271" s="75" t="s">
        <v>228</v>
      </c>
      <c r="IDW271" s="75">
        <v>3254</v>
      </c>
      <c r="IDX271" s="75" t="s">
        <v>228</v>
      </c>
      <c r="IDY271" s="75">
        <v>3254</v>
      </c>
      <c r="IDZ271" s="75" t="s">
        <v>228</v>
      </c>
      <c r="IEA271" s="75">
        <v>3254</v>
      </c>
      <c r="IEB271" s="75" t="s">
        <v>228</v>
      </c>
      <c r="IEC271" s="75">
        <v>3254</v>
      </c>
      <c r="IED271" s="75" t="s">
        <v>228</v>
      </c>
      <c r="IEE271" s="75">
        <v>3254</v>
      </c>
      <c r="IEF271" s="75" t="s">
        <v>228</v>
      </c>
      <c r="IEG271" s="75">
        <v>3254</v>
      </c>
      <c r="IEH271" s="75" t="s">
        <v>228</v>
      </c>
      <c r="IEI271" s="75">
        <v>3254</v>
      </c>
      <c r="IEJ271" s="75" t="s">
        <v>228</v>
      </c>
      <c r="IEK271" s="75">
        <v>3254</v>
      </c>
      <c r="IEL271" s="75" t="s">
        <v>228</v>
      </c>
      <c r="IEM271" s="75">
        <v>3254</v>
      </c>
      <c r="IEN271" s="75" t="s">
        <v>228</v>
      </c>
      <c r="IEO271" s="75">
        <v>3254</v>
      </c>
      <c r="IEP271" s="75" t="s">
        <v>228</v>
      </c>
      <c r="IEQ271" s="75">
        <v>3254</v>
      </c>
      <c r="IER271" s="75" t="s">
        <v>228</v>
      </c>
      <c r="IES271" s="75">
        <v>3254</v>
      </c>
      <c r="IET271" s="75" t="s">
        <v>228</v>
      </c>
      <c r="IEU271" s="75">
        <v>3254</v>
      </c>
      <c r="IEV271" s="75" t="s">
        <v>228</v>
      </c>
      <c r="IEW271" s="75">
        <v>3254</v>
      </c>
      <c r="IEX271" s="75" t="s">
        <v>228</v>
      </c>
      <c r="IEY271" s="75">
        <v>3254</v>
      </c>
      <c r="IEZ271" s="75" t="s">
        <v>228</v>
      </c>
      <c r="IFA271" s="75">
        <v>3254</v>
      </c>
      <c r="IFB271" s="75" t="s">
        <v>228</v>
      </c>
      <c r="IFC271" s="75">
        <v>3254</v>
      </c>
      <c r="IFD271" s="75" t="s">
        <v>228</v>
      </c>
      <c r="IFE271" s="75">
        <v>3254</v>
      </c>
      <c r="IFF271" s="75" t="s">
        <v>228</v>
      </c>
      <c r="IFG271" s="75">
        <v>3254</v>
      </c>
      <c r="IFH271" s="75" t="s">
        <v>228</v>
      </c>
      <c r="IFI271" s="75">
        <v>3254</v>
      </c>
      <c r="IFJ271" s="75" t="s">
        <v>228</v>
      </c>
      <c r="IFK271" s="75">
        <v>3254</v>
      </c>
      <c r="IFL271" s="75" t="s">
        <v>228</v>
      </c>
      <c r="IFM271" s="75">
        <v>3254</v>
      </c>
      <c r="IFN271" s="75" t="s">
        <v>228</v>
      </c>
      <c r="IFO271" s="75">
        <v>3254</v>
      </c>
      <c r="IFP271" s="75" t="s">
        <v>228</v>
      </c>
      <c r="IFQ271" s="75">
        <v>3254</v>
      </c>
      <c r="IFR271" s="75" t="s">
        <v>228</v>
      </c>
      <c r="IFS271" s="75">
        <v>3254</v>
      </c>
      <c r="IFT271" s="75" t="s">
        <v>228</v>
      </c>
      <c r="IFU271" s="75">
        <v>3254</v>
      </c>
      <c r="IFV271" s="75" t="s">
        <v>228</v>
      </c>
      <c r="IFW271" s="75">
        <v>3254</v>
      </c>
      <c r="IFX271" s="75" t="s">
        <v>228</v>
      </c>
      <c r="IFY271" s="75">
        <v>3254</v>
      </c>
      <c r="IFZ271" s="75" t="s">
        <v>228</v>
      </c>
      <c r="IGA271" s="75">
        <v>3254</v>
      </c>
      <c r="IGB271" s="75" t="s">
        <v>228</v>
      </c>
      <c r="IGC271" s="75">
        <v>3254</v>
      </c>
      <c r="IGD271" s="75" t="s">
        <v>228</v>
      </c>
      <c r="IGE271" s="75">
        <v>3254</v>
      </c>
      <c r="IGF271" s="75" t="s">
        <v>228</v>
      </c>
      <c r="IGG271" s="75">
        <v>3254</v>
      </c>
      <c r="IGH271" s="75" t="s">
        <v>228</v>
      </c>
      <c r="IGI271" s="75">
        <v>3254</v>
      </c>
      <c r="IGJ271" s="75" t="s">
        <v>228</v>
      </c>
      <c r="IGK271" s="75">
        <v>3254</v>
      </c>
      <c r="IGL271" s="75" t="s">
        <v>228</v>
      </c>
      <c r="IGM271" s="75">
        <v>3254</v>
      </c>
      <c r="IGN271" s="75" t="s">
        <v>228</v>
      </c>
      <c r="IGO271" s="75">
        <v>3254</v>
      </c>
      <c r="IGP271" s="75" t="s">
        <v>228</v>
      </c>
      <c r="IGQ271" s="75">
        <v>3254</v>
      </c>
      <c r="IGR271" s="75" t="s">
        <v>228</v>
      </c>
      <c r="IGS271" s="75">
        <v>3254</v>
      </c>
      <c r="IGT271" s="75" t="s">
        <v>228</v>
      </c>
      <c r="IGU271" s="75">
        <v>3254</v>
      </c>
      <c r="IGV271" s="75" t="s">
        <v>228</v>
      </c>
      <c r="IGW271" s="75">
        <v>3254</v>
      </c>
      <c r="IGX271" s="75" t="s">
        <v>228</v>
      </c>
      <c r="IGY271" s="75">
        <v>3254</v>
      </c>
      <c r="IGZ271" s="75" t="s">
        <v>228</v>
      </c>
      <c r="IHA271" s="75">
        <v>3254</v>
      </c>
      <c r="IHB271" s="75" t="s">
        <v>228</v>
      </c>
      <c r="IHC271" s="75">
        <v>3254</v>
      </c>
      <c r="IHD271" s="75" t="s">
        <v>228</v>
      </c>
      <c r="IHE271" s="75">
        <v>3254</v>
      </c>
      <c r="IHF271" s="75" t="s">
        <v>228</v>
      </c>
      <c r="IHG271" s="75">
        <v>3254</v>
      </c>
      <c r="IHH271" s="75" t="s">
        <v>228</v>
      </c>
      <c r="IHI271" s="75">
        <v>3254</v>
      </c>
      <c r="IHJ271" s="75" t="s">
        <v>228</v>
      </c>
      <c r="IHK271" s="75">
        <v>3254</v>
      </c>
      <c r="IHL271" s="75" t="s">
        <v>228</v>
      </c>
      <c r="IHM271" s="75">
        <v>3254</v>
      </c>
      <c r="IHN271" s="75" t="s">
        <v>228</v>
      </c>
      <c r="IHO271" s="75">
        <v>3254</v>
      </c>
      <c r="IHP271" s="75" t="s">
        <v>228</v>
      </c>
      <c r="IHQ271" s="75">
        <v>3254</v>
      </c>
      <c r="IHR271" s="75" t="s">
        <v>228</v>
      </c>
      <c r="IHS271" s="75">
        <v>3254</v>
      </c>
      <c r="IHT271" s="75" t="s">
        <v>228</v>
      </c>
      <c r="IHU271" s="75">
        <v>3254</v>
      </c>
      <c r="IHV271" s="75" t="s">
        <v>228</v>
      </c>
      <c r="IHW271" s="75">
        <v>3254</v>
      </c>
      <c r="IHX271" s="75" t="s">
        <v>228</v>
      </c>
      <c r="IHY271" s="75">
        <v>3254</v>
      </c>
      <c r="IHZ271" s="75" t="s">
        <v>228</v>
      </c>
      <c r="IIA271" s="75">
        <v>3254</v>
      </c>
      <c r="IIB271" s="75" t="s">
        <v>228</v>
      </c>
      <c r="IIC271" s="75">
        <v>3254</v>
      </c>
      <c r="IID271" s="75" t="s">
        <v>228</v>
      </c>
      <c r="IIE271" s="75">
        <v>3254</v>
      </c>
      <c r="IIF271" s="75" t="s">
        <v>228</v>
      </c>
      <c r="IIG271" s="75">
        <v>3254</v>
      </c>
      <c r="IIH271" s="75" t="s">
        <v>228</v>
      </c>
      <c r="III271" s="75">
        <v>3254</v>
      </c>
      <c r="IIJ271" s="75" t="s">
        <v>228</v>
      </c>
      <c r="IIK271" s="75">
        <v>3254</v>
      </c>
      <c r="IIL271" s="75" t="s">
        <v>228</v>
      </c>
      <c r="IIM271" s="75">
        <v>3254</v>
      </c>
      <c r="IIN271" s="75" t="s">
        <v>228</v>
      </c>
      <c r="IIO271" s="75">
        <v>3254</v>
      </c>
      <c r="IIP271" s="75" t="s">
        <v>228</v>
      </c>
      <c r="IIQ271" s="75">
        <v>3254</v>
      </c>
      <c r="IIR271" s="75" t="s">
        <v>228</v>
      </c>
      <c r="IIS271" s="75">
        <v>3254</v>
      </c>
      <c r="IIT271" s="75" t="s">
        <v>228</v>
      </c>
      <c r="IIU271" s="75">
        <v>3254</v>
      </c>
      <c r="IIV271" s="75" t="s">
        <v>228</v>
      </c>
      <c r="IIW271" s="75">
        <v>3254</v>
      </c>
      <c r="IIX271" s="75" t="s">
        <v>228</v>
      </c>
      <c r="IIY271" s="75">
        <v>3254</v>
      </c>
      <c r="IIZ271" s="75" t="s">
        <v>228</v>
      </c>
      <c r="IJA271" s="75">
        <v>3254</v>
      </c>
      <c r="IJB271" s="75" t="s">
        <v>228</v>
      </c>
      <c r="IJC271" s="75">
        <v>3254</v>
      </c>
      <c r="IJD271" s="75" t="s">
        <v>228</v>
      </c>
      <c r="IJE271" s="75">
        <v>3254</v>
      </c>
      <c r="IJF271" s="75" t="s">
        <v>228</v>
      </c>
      <c r="IJG271" s="75">
        <v>3254</v>
      </c>
      <c r="IJH271" s="75" t="s">
        <v>228</v>
      </c>
      <c r="IJI271" s="75">
        <v>3254</v>
      </c>
      <c r="IJJ271" s="75" t="s">
        <v>228</v>
      </c>
      <c r="IJK271" s="75">
        <v>3254</v>
      </c>
      <c r="IJL271" s="75" t="s">
        <v>228</v>
      </c>
      <c r="IJM271" s="75">
        <v>3254</v>
      </c>
      <c r="IJN271" s="75" t="s">
        <v>228</v>
      </c>
      <c r="IJO271" s="75">
        <v>3254</v>
      </c>
      <c r="IJP271" s="75" t="s">
        <v>228</v>
      </c>
      <c r="IJQ271" s="75">
        <v>3254</v>
      </c>
      <c r="IJR271" s="75" t="s">
        <v>228</v>
      </c>
      <c r="IJS271" s="75">
        <v>3254</v>
      </c>
      <c r="IJT271" s="75" t="s">
        <v>228</v>
      </c>
      <c r="IJU271" s="75">
        <v>3254</v>
      </c>
      <c r="IJV271" s="75" t="s">
        <v>228</v>
      </c>
      <c r="IJW271" s="75">
        <v>3254</v>
      </c>
      <c r="IJX271" s="75" t="s">
        <v>228</v>
      </c>
      <c r="IJY271" s="75">
        <v>3254</v>
      </c>
      <c r="IJZ271" s="75" t="s">
        <v>228</v>
      </c>
      <c r="IKA271" s="75">
        <v>3254</v>
      </c>
      <c r="IKB271" s="75" t="s">
        <v>228</v>
      </c>
      <c r="IKC271" s="75">
        <v>3254</v>
      </c>
      <c r="IKD271" s="75" t="s">
        <v>228</v>
      </c>
      <c r="IKE271" s="75">
        <v>3254</v>
      </c>
      <c r="IKF271" s="75" t="s">
        <v>228</v>
      </c>
      <c r="IKG271" s="75">
        <v>3254</v>
      </c>
      <c r="IKH271" s="75" t="s">
        <v>228</v>
      </c>
      <c r="IKI271" s="75">
        <v>3254</v>
      </c>
      <c r="IKJ271" s="75" t="s">
        <v>228</v>
      </c>
      <c r="IKK271" s="75">
        <v>3254</v>
      </c>
      <c r="IKL271" s="75" t="s">
        <v>228</v>
      </c>
      <c r="IKM271" s="75">
        <v>3254</v>
      </c>
      <c r="IKN271" s="75" t="s">
        <v>228</v>
      </c>
      <c r="IKO271" s="75">
        <v>3254</v>
      </c>
      <c r="IKP271" s="75" t="s">
        <v>228</v>
      </c>
      <c r="IKQ271" s="75">
        <v>3254</v>
      </c>
      <c r="IKR271" s="75" t="s">
        <v>228</v>
      </c>
      <c r="IKS271" s="75">
        <v>3254</v>
      </c>
      <c r="IKT271" s="75" t="s">
        <v>228</v>
      </c>
      <c r="IKU271" s="75">
        <v>3254</v>
      </c>
      <c r="IKV271" s="75" t="s">
        <v>228</v>
      </c>
      <c r="IKW271" s="75">
        <v>3254</v>
      </c>
      <c r="IKX271" s="75" t="s">
        <v>228</v>
      </c>
      <c r="IKY271" s="75">
        <v>3254</v>
      </c>
      <c r="IKZ271" s="75" t="s">
        <v>228</v>
      </c>
      <c r="ILA271" s="75">
        <v>3254</v>
      </c>
      <c r="ILB271" s="75" t="s">
        <v>228</v>
      </c>
      <c r="ILC271" s="75">
        <v>3254</v>
      </c>
      <c r="ILD271" s="75" t="s">
        <v>228</v>
      </c>
      <c r="ILE271" s="75">
        <v>3254</v>
      </c>
      <c r="ILF271" s="75" t="s">
        <v>228</v>
      </c>
      <c r="ILG271" s="75">
        <v>3254</v>
      </c>
      <c r="ILH271" s="75" t="s">
        <v>228</v>
      </c>
      <c r="ILI271" s="75">
        <v>3254</v>
      </c>
      <c r="ILJ271" s="75" t="s">
        <v>228</v>
      </c>
      <c r="ILK271" s="75">
        <v>3254</v>
      </c>
      <c r="ILL271" s="75" t="s">
        <v>228</v>
      </c>
      <c r="ILM271" s="75">
        <v>3254</v>
      </c>
      <c r="ILN271" s="75" t="s">
        <v>228</v>
      </c>
      <c r="ILO271" s="75">
        <v>3254</v>
      </c>
      <c r="ILP271" s="75" t="s">
        <v>228</v>
      </c>
      <c r="ILQ271" s="75">
        <v>3254</v>
      </c>
      <c r="ILR271" s="75" t="s">
        <v>228</v>
      </c>
      <c r="ILS271" s="75">
        <v>3254</v>
      </c>
      <c r="ILT271" s="75" t="s">
        <v>228</v>
      </c>
      <c r="ILU271" s="75">
        <v>3254</v>
      </c>
      <c r="ILV271" s="75" t="s">
        <v>228</v>
      </c>
      <c r="ILW271" s="75">
        <v>3254</v>
      </c>
      <c r="ILX271" s="75" t="s">
        <v>228</v>
      </c>
      <c r="ILY271" s="75">
        <v>3254</v>
      </c>
      <c r="ILZ271" s="75" t="s">
        <v>228</v>
      </c>
      <c r="IMA271" s="75">
        <v>3254</v>
      </c>
      <c r="IMB271" s="75" t="s">
        <v>228</v>
      </c>
      <c r="IMC271" s="75">
        <v>3254</v>
      </c>
      <c r="IMD271" s="75" t="s">
        <v>228</v>
      </c>
      <c r="IME271" s="75">
        <v>3254</v>
      </c>
      <c r="IMF271" s="75" t="s">
        <v>228</v>
      </c>
      <c r="IMG271" s="75">
        <v>3254</v>
      </c>
      <c r="IMH271" s="75" t="s">
        <v>228</v>
      </c>
      <c r="IMI271" s="75">
        <v>3254</v>
      </c>
      <c r="IMJ271" s="75" t="s">
        <v>228</v>
      </c>
      <c r="IMK271" s="75">
        <v>3254</v>
      </c>
      <c r="IML271" s="75" t="s">
        <v>228</v>
      </c>
      <c r="IMM271" s="75">
        <v>3254</v>
      </c>
      <c r="IMN271" s="75" t="s">
        <v>228</v>
      </c>
      <c r="IMO271" s="75">
        <v>3254</v>
      </c>
      <c r="IMP271" s="75" t="s">
        <v>228</v>
      </c>
      <c r="IMQ271" s="75">
        <v>3254</v>
      </c>
      <c r="IMR271" s="75" t="s">
        <v>228</v>
      </c>
      <c r="IMS271" s="75">
        <v>3254</v>
      </c>
      <c r="IMT271" s="75" t="s">
        <v>228</v>
      </c>
      <c r="IMU271" s="75">
        <v>3254</v>
      </c>
      <c r="IMV271" s="75" t="s">
        <v>228</v>
      </c>
      <c r="IMW271" s="75">
        <v>3254</v>
      </c>
      <c r="IMX271" s="75" t="s">
        <v>228</v>
      </c>
      <c r="IMY271" s="75">
        <v>3254</v>
      </c>
      <c r="IMZ271" s="75" t="s">
        <v>228</v>
      </c>
      <c r="INA271" s="75">
        <v>3254</v>
      </c>
      <c r="INB271" s="75" t="s">
        <v>228</v>
      </c>
      <c r="INC271" s="75">
        <v>3254</v>
      </c>
      <c r="IND271" s="75" t="s">
        <v>228</v>
      </c>
      <c r="INE271" s="75">
        <v>3254</v>
      </c>
      <c r="INF271" s="75" t="s">
        <v>228</v>
      </c>
      <c r="ING271" s="75">
        <v>3254</v>
      </c>
      <c r="INH271" s="75" t="s">
        <v>228</v>
      </c>
      <c r="INI271" s="75">
        <v>3254</v>
      </c>
      <c r="INJ271" s="75" t="s">
        <v>228</v>
      </c>
      <c r="INK271" s="75">
        <v>3254</v>
      </c>
      <c r="INL271" s="75" t="s">
        <v>228</v>
      </c>
      <c r="INM271" s="75">
        <v>3254</v>
      </c>
      <c r="INN271" s="75" t="s">
        <v>228</v>
      </c>
      <c r="INO271" s="75">
        <v>3254</v>
      </c>
      <c r="INP271" s="75" t="s">
        <v>228</v>
      </c>
      <c r="INQ271" s="75">
        <v>3254</v>
      </c>
      <c r="INR271" s="75" t="s">
        <v>228</v>
      </c>
      <c r="INS271" s="75">
        <v>3254</v>
      </c>
      <c r="INT271" s="75" t="s">
        <v>228</v>
      </c>
      <c r="INU271" s="75">
        <v>3254</v>
      </c>
      <c r="INV271" s="75" t="s">
        <v>228</v>
      </c>
      <c r="INW271" s="75">
        <v>3254</v>
      </c>
      <c r="INX271" s="75" t="s">
        <v>228</v>
      </c>
      <c r="INY271" s="75">
        <v>3254</v>
      </c>
      <c r="INZ271" s="75" t="s">
        <v>228</v>
      </c>
      <c r="IOA271" s="75">
        <v>3254</v>
      </c>
      <c r="IOB271" s="75" t="s">
        <v>228</v>
      </c>
      <c r="IOC271" s="75">
        <v>3254</v>
      </c>
      <c r="IOD271" s="75" t="s">
        <v>228</v>
      </c>
      <c r="IOE271" s="75">
        <v>3254</v>
      </c>
      <c r="IOF271" s="75" t="s">
        <v>228</v>
      </c>
      <c r="IOG271" s="75">
        <v>3254</v>
      </c>
      <c r="IOH271" s="75" t="s">
        <v>228</v>
      </c>
      <c r="IOI271" s="75">
        <v>3254</v>
      </c>
      <c r="IOJ271" s="75" t="s">
        <v>228</v>
      </c>
      <c r="IOK271" s="75">
        <v>3254</v>
      </c>
      <c r="IOL271" s="75" t="s">
        <v>228</v>
      </c>
      <c r="IOM271" s="75">
        <v>3254</v>
      </c>
      <c r="ION271" s="75" t="s">
        <v>228</v>
      </c>
      <c r="IOO271" s="75">
        <v>3254</v>
      </c>
      <c r="IOP271" s="75" t="s">
        <v>228</v>
      </c>
      <c r="IOQ271" s="75">
        <v>3254</v>
      </c>
      <c r="IOR271" s="75" t="s">
        <v>228</v>
      </c>
      <c r="IOS271" s="75">
        <v>3254</v>
      </c>
      <c r="IOT271" s="75" t="s">
        <v>228</v>
      </c>
      <c r="IOU271" s="75">
        <v>3254</v>
      </c>
      <c r="IOV271" s="75" t="s">
        <v>228</v>
      </c>
      <c r="IOW271" s="75">
        <v>3254</v>
      </c>
      <c r="IOX271" s="75" t="s">
        <v>228</v>
      </c>
      <c r="IOY271" s="75">
        <v>3254</v>
      </c>
      <c r="IOZ271" s="75" t="s">
        <v>228</v>
      </c>
      <c r="IPA271" s="75">
        <v>3254</v>
      </c>
      <c r="IPB271" s="75" t="s">
        <v>228</v>
      </c>
      <c r="IPC271" s="75">
        <v>3254</v>
      </c>
      <c r="IPD271" s="75" t="s">
        <v>228</v>
      </c>
      <c r="IPE271" s="75">
        <v>3254</v>
      </c>
      <c r="IPF271" s="75" t="s">
        <v>228</v>
      </c>
      <c r="IPG271" s="75">
        <v>3254</v>
      </c>
      <c r="IPH271" s="75" t="s">
        <v>228</v>
      </c>
      <c r="IPI271" s="75">
        <v>3254</v>
      </c>
      <c r="IPJ271" s="75" t="s">
        <v>228</v>
      </c>
      <c r="IPK271" s="75">
        <v>3254</v>
      </c>
      <c r="IPL271" s="75" t="s">
        <v>228</v>
      </c>
      <c r="IPM271" s="75">
        <v>3254</v>
      </c>
      <c r="IPN271" s="75" t="s">
        <v>228</v>
      </c>
      <c r="IPO271" s="75">
        <v>3254</v>
      </c>
      <c r="IPP271" s="75" t="s">
        <v>228</v>
      </c>
      <c r="IPQ271" s="75">
        <v>3254</v>
      </c>
      <c r="IPR271" s="75" t="s">
        <v>228</v>
      </c>
      <c r="IPS271" s="75">
        <v>3254</v>
      </c>
      <c r="IPT271" s="75" t="s">
        <v>228</v>
      </c>
      <c r="IPU271" s="75">
        <v>3254</v>
      </c>
      <c r="IPV271" s="75" t="s">
        <v>228</v>
      </c>
      <c r="IPW271" s="75">
        <v>3254</v>
      </c>
      <c r="IPX271" s="75" t="s">
        <v>228</v>
      </c>
      <c r="IPY271" s="75">
        <v>3254</v>
      </c>
      <c r="IPZ271" s="75" t="s">
        <v>228</v>
      </c>
      <c r="IQA271" s="75">
        <v>3254</v>
      </c>
      <c r="IQB271" s="75" t="s">
        <v>228</v>
      </c>
      <c r="IQC271" s="75">
        <v>3254</v>
      </c>
      <c r="IQD271" s="75" t="s">
        <v>228</v>
      </c>
      <c r="IQE271" s="75">
        <v>3254</v>
      </c>
      <c r="IQF271" s="75" t="s">
        <v>228</v>
      </c>
      <c r="IQG271" s="75">
        <v>3254</v>
      </c>
      <c r="IQH271" s="75" t="s">
        <v>228</v>
      </c>
      <c r="IQI271" s="75">
        <v>3254</v>
      </c>
      <c r="IQJ271" s="75" t="s">
        <v>228</v>
      </c>
      <c r="IQK271" s="75">
        <v>3254</v>
      </c>
      <c r="IQL271" s="75" t="s">
        <v>228</v>
      </c>
      <c r="IQM271" s="75">
        <v>3254</v>
      </c>
      <c r="IQN271" s="75" t="s">
        <v>228</v>
      </c>
      <c r="IQO271" s="75">
        <v>3254</v>
      </c>
      <c r="IQP271" s="75" t="s">
        <v>228</v>
      </c>
      <c r="IQQ271" s="75">
        <v>3254</v>
      </c>
      <c r="IQR271" s="75" t="s">
        <v>228</v>
      </c>
      <c r="IQS271" s="75">
        <v>3254</v>
      </c>
      <c r="IQT271" s="75" t="s">
        <v>228</v>
      </c>
      <c r="IQU271" s="75">
        <v>3254</v>
      </c>
      <c r="IQV271" s="75" t="s">
        <v>228</v>
      </c>
      <c r="IQW271" s="75">
        <v>3254</v>
      </c>
      <c r="IQX271" s="75" t="s">
        <v>228</v>
      </c>
      <c r="IQY271" s="75">
        <v>3254</v>
      </c>
      <c r="IQZ271" s="75" t="s">
        <v>228</v>
      </c>
      <c r="IRA271" s="75">
        <v>3254</v>
      </c>
      <c r="IRB271" s="75" t="s">
        <v>228</v>
      </c>
      <c r="IRC271" s="75">
        <v>3254</v>
      </c>
      <c r="IRD271" s="75" t="s">
        <v>228</v>
      </c>
      <c r="IRE271" s="75">
        <v>3254</v>
      </c>
      <c r="IRF271" s="75" t="s">
        <v>228</v>
      </c>
      <c r="IRG271" s="75">
        <v>3254</v>
      </c>
      <c r="IRH271" s="75" t="s">
        <v>228</v>
      </c>
      <c r="IRI271" s="75">
        <v>3254</v>
      </c>
      <c r="IRJ271" s="75" t="s">
        <v>228</v>
      </c>
      <c r="IRK271" s="75">
        <v>3254</v>
      </c>
      <c r="IRL271" s="75" t="s">
        <v>228</v>
      </c>
      <c r="IRM271" s="75">
        <v>3254</v>
      </c>
      <c r="IRN271" s="75" t="s">
        <v>228</v>
      </c>
      <c r="IRO271" s="75">
        <v>3254</v>
      </c>
      <c r="IRP271" s="75" t="s">
        <v>228</v>
      </c>
      <c r="IRQ271" s="75">
        <v>3254</v>
      </c>
      <c r="IRR271" s="75" t="s">
        <v>228</v>
      </c>
      <c r="IRS271" s="75">
        <v>3254</v>
      </c>
      <c r="IRT271" s="75" t="s">
        <v>228</v>
      </c>
      <c r="IRU271" s="75">
        <v>3254</v>
      </c>
      <c r="IRV271" s="75" t="s">
        <v>228</v>
      </c>
      <c r="IRW271" s="75">
        <v>3254</v>
      </c>
      <c r="IRX271" s="75" t="s">
        <v>228</v>
      </c>
      <c r="IRY271" s="75">
        <v>3254</v>
      </c>
      <c r="IRZ271" s="75" t="s">
        <v>228</v>
      </c>
      <c r="ISA271" s="75">
        <v>3254</v>
      </c>
      <c r="ISB271" s="75" t="s">
        <v>228</v>
      </c>
      <c r="ISC271" s="75">
        <v>3254</v>
      </c>
      <c r="ISD271" s="75" t="s">
        <v>228</v>
      </c>
      <c r="ISE271" s="75">
        <v>3254</v>
      </c>
      <c r="ISF271" s="75" t="s">
        <v>228</v>
      </c>
      <c r="ISG271" s="75">
        <v>3254</v>
      </c>
      <c r="ISH271" s="75" t="s">
        <v>228</v>
      </c>
      <c r="ISI271" s="75">
        <v>3254</v>
      </c>
      <c r="ISJ271" s="75" t="s">
        <v>228</v>
      </c>
      <c r="ISK271" s="75">
        <v>3254</v>
      </c>
      <c r="ISL271" s="75" t="s">
        <v>228</v>
      </c>
      <c r="ISM271" s="75">
        <v>3254</v>
      </c>
      <c r="ISN271" s="75" t="s">
        <v>228</v>
      </c>
      <c r="ISO271" s="75">
        <v>3254</v>
      </c>
      <c r="ISP271" s="75" t="s">
        <v>228</v>
      </c>
      <c r="ISQ271" s="75">
        <v>3254</v>
      </c>
      <c r="ISR271" s="75" t="s">
        <v>228</v>
      </c>
      <c r="ISS271" s="75">
        <v>3254</v>
      </c>
      <c r="IST271" s="75" t="s">
        <v>228</v>
      </c>
      <c r="ISU271" s="75">
        <v>3254</v>
      </c>
      <c r="ISV271" s="75" t="s">
        <v>228</v>
      </c>
      <c r="ISW271" s="75">
        <v>3254</v>
      </c>
      <c r="ISX271" s="75" t="s">
        <v>228</v>
      </c>
      <c r="ISY271" s="75">
        <v>3254</v>
      </c>
      <c r="ISZ271" s="75" t="s">
        <v>228</v>
      </c>
      <c r="ITA271" s="75">
        <v>3254</v>
      </c>
      <c r="ITB271" s="75" t="s">
        <v>228</v>
      </c>
      <c r="ITC271" s="75">
        <v>3254</v>
      </c>
      <c r="ITD271" s="75" t="s">
        <v>228</v>
      </c>
      <c r="ITE271" s="75">
        <v>3254</v>
      </c>
      <c r="ITF271" s="75" t="s">
        <v>228</v>
      </c>
      <c r="ITG271" s="75">
        <v>3254</v>
      </c>
      <c r="ITH271" s="75" t="s">
        <v>228</v>
      </c>
      <c r="ITI271" s="75">
        <v>3254</v>
      </c>
      <c r="ITJ271" s="75" t="s">
        <v>228</v>
      </c>
      <c r="ITK271" s="75">
        <v>3254</v>
      </c>
      <c r="ITL271" s="75" t="s">
        <v>228</v>
      </c>
      <c r="ITM271" s="75">
        <v>3254</v>
      </c>
      <c r="ITN271" s="75" t="s">
        <v>228</v>
      </c>
      <c r="ITO271" s="75">
        <v>3254</v>
      </c>
      <c r="ITP271" s="75" t="s">
        <v>228</v>
      </c>
      <c r="ITQ271" s="75">
        <v>3254</v>
      </c>
      <c r="ITR271" s="75" t="s">
        <v>228</v>
      </c>
      <c r="ITS271" s="75">
        <v>3254</v>
      </c>
      <c r="ITT271" s="75" t="s">
        <v>228</v>
      </c>
      <c r="ITU271" s="75">
        <v>3254</v>
      </c>
      <c r="ITV271" s="75" t="s">
        <v>228</v>
      </c>
      <c r="ITW271" s="75">
        <v>3254</v>
      </c>
      <c r="ITX271" s="75" t="s">
        <v>228</v>
      </c>
      <c r="ITY271" s="75">
        <v>3254</v>
      </c>
      <c r="ITZ271" s="75" t="s">
        <v>228</v>
      </c>
      <c r="IUA271" s="75">
        <v>3254</v>
      </c>
      <c r="IUB271" s="75" t="s">
        <v>228</v>
      </c>
      <c r="IUC271" s="75">
        <v>3254</v>
      </c>
      <c r="IUD271" s="75" t="s">
        <v>228</v>
      </c>
      <c r="IUE271" s="75">
        <v>3254</v>
      </c>
      <c r="IUF271" s="75" t="s">
        <v>228</v>
      </c>
      <c r="IUG271" s="75">
        <v>3254</v>
      </c>
      <c r="IUH271" s="75" t="s">
        <v>228</v>
      </c>
      <c r="IUI271" s="75">
        <v>3254</v>
      </c>
      <c r="IUJ271" s="75" t="s">
        <v>228</v>
      </c>
      <c r="IUK271" s="75">
        <v>3254</v>
      </c>
      <c r="IUL271" s="75" t="s">
        <v>228</v>
      </c>
      <c r="IUM271" s="75">
        <v>3254</v>
      </c>
      <c r="IUN271" s="75" t="s">
        <v>228</v>
      </c>
      <c r="IUO271" s="75">
        <v>3254</v>
      </c>
      <c r="IUP271" s="75" t="s">
        <v>228</v>
      </c>
      <c r="IUQ271" s="75">
        <v>3254</v>
      </c>
      <c r="IUR271" s="75" t="s">
        <v>228</v>
      </c>
      <c r="IUS271" s="75">
        <v>3254</v>
      </c>
      <c r="IUT271" s="75" t="s">
        <v>228</v>
      </c>
      <c r="IUU271" s="75">
        <v>3254</v>
      </c>
      <c r="IUV271" s="75" t="s">
        <v>228</v>
      </c>
      <c r="IUW271" s="75">
        <v>3254</v>
      </c>
      <c r="IUX271" s="75" t="s">
        <v>228</v>
      </c>
      <c r="IUY271" s="75">
        <v>3254</v>
      </c>
      <c r="IUZ271" s="75" t="s">
        <v>228</v>
      </c>
      <c r="IVA271" s="75">
        <v>3254</v>
      </c>
      <c r="IVB271" s="75" t="s">
        <v>228</v>
      </c>
      <c r="IVC271" s="75">
        <v>3254</v>
      </c>
      <c r="IVD271" s="75" t="s">
        <v>228</v>
      </c>
      <c r="IVE271" s="75">
        <v>3254</v>
      </c>
      <c r="IVF271" s="75" t="s">
        <v>228</v>
      </c>
      <c r="IVG271" s="75">
        <v>3254</v>
      </c>
      <c r="IVH271" s="75" t="s">
        <v>228</v>
      </c>
      <c r="IVI271" s="75">
        <v>3254</v>
      </c>
      <c r="IVJ271" s="75" t="s">
        <v>228</v>
      </c>
      <c r="IVK271" s="75">
        <v>3254</v>
      </c>
      <c r="IVL271" s="75" t="s">
        <v>228</v>
      </c>
      <c r="IVM271" s="75">
        <v>3254</v>
      </c>
      <c r="IVN271" s="75" t="s">
        <v>228</v>
      </c>
      <c r="IVO271" s="75">
        <v>3254</v>
      </c>
      <c r="IVP271" s="75" t="s">
        <v>228</v>
      </c>
      <c r="IVQ271" s="75">
        <v>3254</v>
      </c>
      <c r="IVR271" s="75" t="s">
        <v>228</v>
      </c>
      <c r="IVS271" s="75">
        <v>3254</v>
      </c>
      <c r="IVT271" s="75" t="s">
        <v>228</v>
      </c>
      <c r="IVU271" s="75">
        <v>3254</v>
      </c>
      <c r="IVV271" s="75" t="s">
        <v>228</v>
      </c>
      <c r="IVW271" s="75">
        <v>3254</v>
      </c>
      <c r="IVX271" s="75" t="s">
        <v>228</v>
      </c>
      <c r="IVY271" s="75">
        <v>3254</v>
      </c>
      <c r="IVZ271" s="75" t="s">
        <v>228</v>
      </c>
      <c r="IWA271" s="75">
        <v>3254</v>
      </c>
      <c r="IWB271" s="75" t="s">
        <v>228</v>
      </c>
      <c r="IWC271" s="75">
        <v>3254</v>
      </c>
      <c r="IWD271" s="75" t="s">
        <v>228</v>
      </c>
      <c r="IWE271" s="75">
        <v>3254</v>
      </c>
      <c r="IWF271" s="75" t="s">
        <v>228</v>
      </c>
      <c r="IWG271" s="75">
        <v>3254</v>
      </c>
      <c r="IWH271" s="75" t="s">
        <v>228</v>
      </c>
      <c r="IWI271" s="75">
        <v>3254</v>
      </c>
      <c r="IWJ271" s="75" t="s">
        <v>228</v>
      </c>
      <c r="IWK271" s="75">
        <v>3254</v>
      </c>
      <c r="IWL271" s="75" t="s">
        <v>228</v>
      </c>
      <c r="IWM271" s="75">
        <v>3254</v>
      </c>
      <c r="IWN271" s="75" t="s">
        <v>228</v>
      </c>
      <c r="IWO271" s="75">
        <v>3254</v>
      </c>
      <c r="IWP271" s="75" t="s">
        <v>228</v>
      </c>
      <c r="IWQ271" s="75">
        <v>3254</v>
      </c>
      <c r="IWR271" s="75" t="s">
        <v>228</v>
      </c>
      <c r="IWS271" s="75">
        <v>3254</v>
      </c>
      <c r="IWT271" s="75" t="s">
        <v>228</v>
      </c>
      <c r="IWU271" s="75">
        <v>3254</v>
      </c>
      <c r="IWV271" s="75" t="s">
        <v>228</v>
      </c>
      <c r="IWW271" s="75">
        <v>3254</v>
      </c>
      <c r="IWX271" s="75" t="s">
        <v>228</v>
      </c>
      <c r="IWY271" s="75">
        <v>3254</v>
      </c>
      <c r="IWZ271" s="75" t="s">
        <v>228</v>
      </c>
      <c r="IXA271" s="75">
        <v>3254</v>
      </c>
      <c r="IXB271" s="75" t="s">
        <v>228</v>
      </c>
      <c r="IXC271" s="75">
        <v>3254</v>
      </c>
      <c r="IXD271" s="75" t="s">
        <v>228</v>
      </c>
      <c r="IXE271" s="75">
        <v>3254</v>
      </c>
      <c r="IXF271" s="75" t="s">
        <v>228</v>
      </c>
      <c r="IXG271" s="75">
        <v>3254</v>
      </c>
      <c r="IXH271" s="75" t="s">
        <v>228</v>
      </c>
      <c r="IXI271" s="75">
        <v>3254</v>
      </c>
      <c r="IXJ271" s="75" t="s">
        <v>228</v>
      </c>
      <c r="IXK271" s="75">
        <v>3254</v>
      </c>
      <c r="IXL271" s="75" t="s">
        <v>228</v>
      </c>
      <c r="IXM271" s="75">
        <v>3254</v>
      </c>
      <c r="IXN271" s="75" t="s">
        <v>228</v>
      </c>
      <c r="IXO271" s="75">
        <v>3254</v>
      </c>
      <c r="IXP271" s="75" t="s">
        <v>228</v>
      </c>
      <c r="IXQ271" s="75">
        <v>3254</v>
      </c>
      <c r="IXR271" s="75" t="s">
        <v>228</v>
      </c>
      <c r="IXS271" s="75">
        <v>3254</v>
      </c>
      <c r="IXT271" s="75" t="s">
        <v>228</v>
      </c>
      <c r="IXU271" s="75">
        <v>3254</v>
      </c>
      <c r="IXV271" s="75" t="s">
        <v>228</v>
      </c>
      <c r="IXW271" s="75">
        <v>3254</v>
      </c>
      <c r="IXX271" s="75" t="s">
        <v>228</v>
      </c>
      <c r="IXY271" s="75">
        <v>3254</v>
      </c>
      <c r="IXZ271" s="75" t="s">
        <v>228</v>
      </c>
      <c r="IYA271" s="75">
        <v>3254</v>
      </c>
      <c r="IYB271" s="75" t="s">
        <v>228</v>
      </c>
      <c r="IYC271" s="75">
        <v>3254</v>
      </c>
      <c r="IYD271" s="75" t="s">
        <v>228</v>
      </c>
      <c r="IYE271" s="75">
        <v>3254</v>
      </c>
      <c r="IYF271" s="75" t="s">
        <v>228</v>
      </c>
      <c r="IYG271" s="75">
        <v>3254</v>
      </c>
      <c r="IYH271" s="75" t="s">
        <v>228</v>
      </c>
      <c r="IYI271" s="75">
        <v>3254</v>
      </c>
      <c r="IYJ271" s="75" t="s">
        <v>228</v>
      </c>
      <c r="IYK271" s="75">
        <v>3254</v>
      </c>
      <c r="IYL271" s="75" t="s">
        <v>228</v>
      </c>
      <c r="IYM271" s="75">
        <v>3254</v>
      </c>
      <c r="IYN271" s="75" t="s">
        <v>228</v>
      </c>
      <c r="IYO271" s="75">
        <v>3254</v>
      </c>
      <c r="IYP271" s="75" t="s">
        <v>228</v>
      </c>
      <c r="IYQ271" s="75">
        <v>3254</v>
      </c>
      <c r="IYR271" s="75" t="s">
        <v>228</v>
      </c>
      <c r="IYS271" s="75">
        <v>3254</v>
      </c>
      <c r="IYT271" s="75" t="s">
        <v>228</v>
      </c>
      <c r="IYU271" s="75">
        <v>3254</v>
      </c>
      <c r="IYV271" s="75" t="s">
        <v>228</v>
      </c>
      <c r="IYW271" s="75">
        <v>3254</v>
      </c>
      <c r="IYX271" s="75" t="s">
        <v>228</v>
      </c>
      <c r="IYY271" s="75">
        <v>3254</v>
      </c>
      <c r="IYZ271" s="75" t="s">
        <v>228</v>
      </c>
      <c r="IZA271" s="75">
        <v>3254</v>
      </c>
      <c r="IZB271" s="75" t="s">
        <v>228</v>
      </c>
      <c r="IZC271" s="75">
        <v>3254</v>
      </c>
      <c r="IZD271" s="75" t="s">
        <v>228</v>
      </c>
      <c r="IZE271" s="75">
        <v>3254</v>
      </c>
      <c r="IZF271" s="75" t="s">
        <v>228</v>
      </c>
      <c r="IZG271" s="75">
        <v>3254</v>
      </c>
      <c r="IZH271" s="75" t="s">
        <v>228</v>
      </c>
      <c r="IZI271" s="75">
        <v>3254</v>
      </c>
      <c r="IZJ271" s="75" t="s">
        <v>228</v>
      </c>
      <c r="IZK271" s="75">
        <v>3254</v>
      </c>
      <c r="IZL271" s="75" t="s">
        <v>228</v>
      </c>
      <c r="IZM271" s="75">
        <v>3254</v>
      </c>
      <c r="IZN271" s="75" t="s">
        <v>228</v>
      </c>
      <c r="IZO271" s="75">
        <v>3254</v>
      </c>
      <c r="IZP271" s="75" t="s">
        <v>228</v>
      </c>
      <c r="IZQ271" s="75">
        <v>3254</v>
      </c>
      <c r="IZR271" s="75" t="s">
        <v>228</v>
      </c>
      <c r="IZS271" s="75">
        <v>3254</v>
      </c>
      <c r="IZT271" s="75" t="s">
        <v>228</v>
      </c>
      <c r="IZU271" s="75">
        <v>3254</v>
      </c>
      <c r="IZV271" s="75" t="s">
        <v>228</v>
      </c>
      <c r="IZW271" s="75">
        <v>3254</v>
      </c>
      <c r="IZX271" s="75" t="s">
        <v>228</v>
      </c>
      <c r="IZY271" s="75">
        <v>3254</v>
      </c>
      <c r="IZZ271" s="75" t="s">
        <v>228</v>
      </c>
      <c r="JAA271" s="75">
        <v>3254</v>
      </c>
      <c r="JAB271" s="75" t="s">
        <v>228</v>
      </c>
      <c r="JAC271" s="75">
        <v>3254</v>
      </c>
      <c r="JAD271" s="75" t="s">
        <v>228</v>
      </c>
      <c r="JAE271" s="75">
        <v>3254</v>
      </c>
      <c r="JAF271" s="75" t="s">
        <v>228</v>
      </c>
      <c r="JAG271" s="75">
        <v>3254</v>
      </c>
      <c r="JAH271" s="75" t="s">
        <v>228</v>
      </c>
      <c r="JAI271" s="75">
        <v>3254</v>
      </c>
      <c r="JAJ271" s="75" t="s">
        <v>228</v>
      </c>
      <c r="JAK271" s="75">
        <v>3254</v>
      </c>
      <c r="JAL271" s="75" t="s">
        <v>228</v>
      </c>
      <c r="JAM271" s="75">
        <v>3254</v>
      </c>
      <c r="JAN271" s="75" t="s">
        <v>228</v>
      </c>
      <c r="JAO271" s="75">
        <v>3254</v>
      </c>
      <c r="JAP271" s="75" t="s">
        <v>228</v>
      </c>
      <c r="JAQ271" s="75">
        <v>3254</v>
      </c>
      <c r="JAR271" s="75" t="s">
        <v>228</v>
      </c>
      <c r="JAS271" s="75">
        <v>3254</v>
      </c>
      <c r="JAT271" s="75" t="s">
        <v>228</v>
      </c>
      <c r="JAU271" s="75">
        <v>3254</v>
      </c>
      <c r="JAV271" s="75" t="s">
        <v>228</v>
      </c>
      <c r="JAW271" s="75">
        <v>3254</v>
      </c>
      <c r="JAX271" s="75" t="s">
        <v>228</v>
      </c>
      <c r="JAY271" s="75">
        <v>3254</v>
      </c>
      <c r="JAZ271" s="75" t="s">
        <v>228</v>
      </c>
      <c r="JBA271" s="75">
        <v>3254</v>
      </c>
      <c r="JBB271" s="75" t="s">
        <v>228</v>
      </c>
      <c r="JBC271" s="75">
        <v>3254</v>
      </c>
      <c r="JBD271" s="75" t="s">
        <v>228</v>
      </c>
      <c r="JBE271" s="75">
        <v>3254</v>
      </c>
      <c r="JBF271" s="75" t="s">
        <v>228</v>
      </c>
      <c r="JBG271" s="75">
        <v>3254</v>
      </c>
      <c r="JBH271" s="75" t="s">
        <v>228</v>
      </c>
      <c r="JBI271" s="75">
        <v>3254</v>
      </c>
      <c r="JBJ271" s="75" t="s">
        <v>228</v>
      </c>
      <c r="JBK271" s="75">
        <v>3254</v>
      </c>
      <c r="JBL271" s="75" t="s">
        <v>228</v>
      </c>
      <c r="JBM271" s="75">
        <v>3254</v>
      </c>
      <c r="JBN271" s="75" t="s">
        <v>228</v>
      </c>
      <c r="JBO271" s="75">
        <v>3254</v>
      </c>
      <c r="JBP271" s="75" t="s">
        <v>228</v>
      </c>
      <c r="JBQ271" s="75">
        <v>3254</v>
      </c>
      <c r="JBR271" s="75" t="s">
        <v>228</v>
      </c>
      <c r="JBS271" s="75">
        <v>3254</v>
      </c>
      <c r="JBT271" s="75" t="s">
        <v>228</v>
      </c>
      <c r="JBU271" s="75">
        <v>3254</v>
      </c>
      <c r="JBV271" s="75" t="s">
        <v>228</v>
      </c>
      <c r="JBW271" s="75">
        <v>3254</v>
      </c>
      <c r="JBX271" s="75" t="s">
        <v>228</v>
      </c>
      <c r="JBY271" s="75">
        <v>3254</v>
      </c>
      <c r="JBZ271" s="75" t="s">
        <v>228</v>
      </c>
      <c r="JCA271" s="75">
        <v>3254</v>
      </c>
      <c r="JCB271" s="75" t="s">
        <v>228</v>
      </c>
      <c r="JCC271" s="75">
        <v>3254</v>
      </c>
      <c r="JCD271" s="75" t="s">
        <v>228</v>
      </c>
      <c r="JCE271" s="75">
        <v>3254</v>
      </c>
      <c r="JCF271" s="75" t="s">
        <v>228</v>
      </c>
      <c r="JCG271" s="75">
        <v>3254</v>
      </c>
      <c r="JCH271" s="75" t="s">
        <v>228</v>
      </c>
      <c r="JCI271" s="75">
        <v>3254</v>
      </c>
      <c r="JCJ271" s="75" t="s">
        <v>228</v>
      </c>
      <c r="JCK271" s="75">
        <v>3254</v>
      </c>
      <c r="JCL271" s="75" t="s">
        <v>228</v>
      </c>
      <c r="JCM271" s="75">
        <v>3254</v>
      </c>
      <c r="JCN271" s="75" t="s">
        <v>228</v>
      </c>
      <c r="JCO271" s="75">
        <v>3254</v>
      </c>
      <c r="JCP271" s="75" t="s">
        <v>228</v>
      </c>
      <c r="JCQ271" s="75">
        <v>3254</v>
      </c>
      <c r="JCR271" s="75" t="s">
        <v>228</v>
      </c>
      <c r="JCS271" s="75">
        <v>3254</v>
      </c>
      <c r="JCT271" s="75" t="s">
        <v>228</v>
      </c>
      <c r="JCU271" s="75">
        <v>3254</v>
      </c>
      <c r="JCV271" s="75" t="s">
        <v>228</v>
      </c>
      <c r="JCW271" s="75">
        <v>3254</v>
      </c>
      <c r="JCX271" s="75" t="s">
        <v>228</v>
      </c>
      <c r="JCY271" s="75">
        <v>3254</v>
      </c>
      <c r="JCZ271" s="75" t="s">
        <v>228</v>
      </c>
      <c r="JDA271" s="75">
        <v>3254</v>
      </c>
      <c r="JDB271" s="75" t="s">
        <v>228</v>
      </c>
      <c r="JDC271" s="75">
        <v>3254</v>
      </c>
      <c r="JDD271" s="75" t="s">
        <v>228</v>
      </c>
      <c r="JDE271" s="75">
        <v>3254</v>
      </c>
      <c r="JDF271" s="75" t="s">
        <v>228</v>
      </c>
      <c r="JDG271" s="75">
        <v>3254</v>
      </c>
      <c r="JDH271" s="75" t="s">
        <v>228</v>
      </c>
      <c r="JDI271" s="75">
        <v>3254</v>
      </c>
      <c r="JDJ271" s="75" t="s">
        <v>228</v>
      </c>
      <c r="JDK271" s="75">
        <v>3254</v>
      </c>
      <c r="JDL271" s="75" t="s">
        <v>228</v>
      </c>
      <c r="JDM271" s="75">
        <v>3254</v>
      </c>
      <c r="JDN271" s="75" t="s">
        <v>228</v>
      </c>
      <c r="JDO271" s="75">
        <v>3254</v>
      </c>
      <c r="JDP271" s="75" t="s">
        <v>228</v>
      </c>
      <c r="JDQ271" s="75">
        <v>3254</v>
      </c>
      <c r="JDR271" s="75" t="s">
        <v>228</v>
      </c>
      <c r="JDS271" s="75">
        <v>3254</v>
      </c>
      <c r="JDT271" s="75" t="s">
        <v>228</v>
      </c>
      <c r="JDU271" s="75">
        <v>3254</v>
      </c>
      <c r="JDV271" s="75" t="s">
        <v>228</v>
      </c>
      <c r="JDW271" s="75">
        <v>3254</v>
      </c>
      <c r="JDX271" s="75" t="s">
        <v>228</v>
      </c>
      <c r="JDY271" s="75">
        <v>3254</v>
      </c>
      <c r="JDZ271" s="75" t="s">
        <v>228</v>
      </c>
      <c r="JEA271" s="75">
        <v>3254</v>
      </c>
      <c r="JEB271" s="75" t="s">
        <v>228</v>
      </c>
      <c r="JEC271" s="75">
        <v>3254</v>
      </c>
      <c r="JED271" s="75" t="s">
        <v>228</v>
      </c>
      <c r="JEE271" s="75">
        <v>3254</v>
      </c>
      <c r="JEF271" s="75" t="s">
        <v>228</v>
      </c>
      <c r="JEG271" s="75">
        <v>3254</v>
      </c>
      <c r="JEH271" s="75" t="s">
        <v>228</v>
      </c>
      <c r="JEI271" s="75">
        <v>3254</v>
      </c>
      <c r="JEJ271" s="75" t="s">
        <v>228</v>
      </c>
      <c r="JEK271" s="75">
        <v>3254</v>
      </c>
      <c r="JEL271" s="75" t="s">
        <v>228</v>
      </c>
      <c r="JEM271" s="75">
        <v>3254</v>
      </c>
      <c r="JEN271" s="75" t="s">
        <v>228</v>
      </c>
      <c r="JEO271" s="75">
        <v>3254</v>
      </c>
      <c r="JEP271" s="75" t="s">
        <v>228</v>
      </c>
      <c r="JEQ271" s="75">
        <v>3254</v>
      </c>
      <c r="JER271" s="75" t="s">
        <v>228</v>
      </c>
      <c r="JES271" s="75">
        <v>3254</v>
      </c>
      <c r="JET271" s="75" t="s">
        <v>228</v>
      </c>
      <c r="JEU271" s="75">
        <v>3254</v>
      </c>
      <c r="JEV271" s="75" t="s">
        <v>228</v>
      </c>
      <c r="JEW271" s="75">
        <v>3254</v>
      </c>
      <c r="JEX271" s="75" t="s">
        <v>228</v>
      </c>
      <c r="JEY271" s="75">
        <v>3254</v>
      </c>
      <c r="JEZ271" s="75" t="s">
        <v>228</v>
      </c>
      <c r="JFA271" s="75">
        <v>3254</v>
      </c>
      <c r="JFB271" s="75" t="s">
        <v>228</v>
      </c>
      <c r="JFC271" s="75">
        <v>3254</v>
      </c>
      <c r="JFD271" s="75" t="s">
        <v>228</v>
      </c>
      <c r="JFE271" s="75">
        <v>3254</v>
      </c>
      <c r="JFF271" s="75" t="s">
        <v>228</v>
      </c>
      <c r="JFG271" s="75">
        <v>3254</v>
      </c>
      <c r="JFH271" s="75" t="s">
        <v>228</v>
      </c>
      <c r="JFI271" s="75">
        <v>3254</v>
      </c>
      <c r="JFJ271" s="75" t="s">
        <v>228</v>
      </c>
      <c r="JFK271" s="75">
        <v>3254</v>
      </c>
      <c r="JFL271" s="75" t="s">
        <v>228</v>
      </c>
      <c r="JFM271" s="75">
        <v>3254</v>
      </c>
      <c r="JFN271" s="75" t="s">
        <v>228</v>
      </c>
      <c r="JFO271" s="75">
        <v>3254</v>
      </c>
      <c r="JFP271" s="75" t="s">
        <v>228</v>
      </c>
      <c r="JFQ271" s="75">
        <v>3254</v>
      </c>
      <c r="JFR271" s="75" t="s">
        <v>228</v>
      </c>
      <c r="JFS271" s="75">
        <v>3254</v>
      </c>
      <c r="JFT271" s="75" t="s">
        <v>228</v>
      </c>
      <c r="JFU271" s="75">
        <v>3254</v>
      </c>
      <c r="JFV271" s="75" t="s">
        <v>228</v>
      </c>
      <c r="JFW271" s="75">
        <v>3254</v>
      </c>
      <c r="JFX271" s="75" t="s">
        <v>228</v>
      </c>
      <c r="JFY271" s="75">
        <v>3254</v>
      </c>
      <c r="JFZ271" s="75" t="s">
        <v>228</v>
      </c>
      <c r="JGA271" s="75">
        <v>3254</v>
      </c>
      <c r="JGB271" s="75" t="s">
        <v>228</v>
      </c>
      <c r="JGC271" s="75">
        <v>3254</v>
      </c>
      <c r="JGD271" s="75" t="s">
        <v>228</v>
      </c>
      <c r="JGE271" s="75">
        <v>3254</v>
      </c>
      <c r="JGF271" s="75" t="s">
        <v>228</v>
      </c>
      <c r="JGG271" s="75">
        <v>3254</v>
      </c>
      <c r="JGH271" s="75" t="s">
        <v>228</v>
      </c>
      <c r="JGI271" s="75">
        <v>3254</v>
      </c>
      <c r="JGJ271" s="75" t="s">
        <v>228</v>
      </c>
      <c r="JGK271" s="75">
        <v>3254</v>
      </c>
      <c r="JGL271" s="75" t="s">
        <v>228</v>
      </c>
      <c r="JGM271" s="75">
        <v>3254</v>
      </c>
      <c r="JGN271" s="75" t="s">
        <v>228</v>
      </c>
      <c r="JGO271" s="75">
        <v>3254</v>
      </c>
      <c r="JGP271" s="75" t="s">
        <v>228</v>
      </c>
      <c r="JGQ271" s="75">
        <v>3254</v>
      </c>
      <c r="JGR271" s="75" t="s">
        <v>228</v>
      </c>
      <c r="JGS271" s="75">
        <v>3254</v>
      </c>
      <c r="JGT271" s="75" t="s">
        <v>228</v>
      </c>
      <c r="JGU271" s="75">
        <v>3254</v>
      </c>
      <c r="JGV271" s="75" t="s">
        <v>228</v>
      </c>
      <c r="JGW271" s="75">
        <v>3254</v>
      </c>
      <c r="JGX271" s="75" t="s">
        <v>228</v>
      </c>
      <c r="JGY271" s="75">
        <v>3254</v>
      </c>
      <c r="JGZ271" s="75" t="s">
        <v>228</v>
      </c>
      <c r="JHA271" s="75">
        <v>3254</v>
      </c>
      <c r="JHB271" s="75" t="s">
        <v>228</v>
      </c>
      <c r="JHC271" s="75">
        <v>3254</v>
      </c>
      <c r="JHD271" s="75" t="s">
        <v>228</v>
      </c>
      <c r="JHE271" s="75">
        <v>3254</v>
      </c>
      <c r="JHF271" s="75" t="s">
        <v>228</v>
      </c>
      <c r="JHG271" s="75">
        <v>3254</v>
      </c>
      <c r="JHH271" s="75" t="s">
        <v>228</v>
      </c>
      <c r="JHI271" s="75">
        <v>3254</v>
      </c>
      <c r="JHJ271" s="75" t="s">
        <v>228</v>
      </c>
      <c r="JHK271" s="75">
        <v>3254</v>
      </c>
      <c r="JHL271" s="75" t="s">
        <v>228</v>
      </c>
      <c r="JHM271" s="75">
        <v>3254</v>
      </c>
      <c r="JHN271" s="75" t="s">
        <v>228</v>
      </c>
      <c r="JHO271" s="75">
        <v>3254</v>
      </c>
      <c r="JHP271" s="75" t="s">
        <v>228</v>
      </c>
      <c r="JHQ271" s="75">
        <v>3254</v>
      </c>
      <c r="JHR271" s="75" t="s">
        <v>228</v>
      </c>
      <c r="JHS271" s="75">
        <v>3254</v>
      </c>
      <c r="JHT271" s="75" t="s">
        <v>228</v>
      </c>
      <c r="JHU271" s="75">
        <v>3254</v>
      </c>
      <c r="JHV271" s="75" t="s">
        <v>228</v>
      </c>
      <c r="JHW271" s="75">
        <v>3254</v>
      </c>
      <c r="JHX271" s="75" t="s">
        <v>228</v>
      </c>
      <c r="JHY271" s="75">
        <v>3254</v>
      </c>
      <c r="JHZ271" s="75" t="s">
        <v>228</v>
      </c>
      <c r="JIA271" s="75">
        <v>3254</v>
      </c>
      <c r="JIB271" s="75" t="s">
        <v>228</v>
      </c>
      <c r="JIC271" s="75">
        <v>3254</v>
      </c>
      <c r="JID271" s="75" t="s">
        <v>228</v>
      </c>
      <c r="JIE271" s="75">
        <v>3254</v>
      </c>
      <c r="JIF271" s="75" t="s">
        <v>228</v>
      </c>
      <c r="JIG271" s="75">
        <v>3254</v>
      </c>
      <c r="JIH271" s="75" t="s">
        <v>228</v>
      </c>
      <c r="JII271" s="75">
        <v>3254</v>
      </c>
      <c r="JIJ271" s="75" t="s">
        <v>228</v>
      </c>
      <c r="JIK271" s="75">
        <v>3254</v>
      </c>
      <c r="JIL271" s="75" t="s">
        <v>228</v>
      </c>
      <c r="JIM271" s="75">
        <v>3254</v>
      </c>
      <c r="JIN271" s="75" t="s">
        <v>228</v>
      </c>
      <c r="JIO271" s="75">
        <v>3254</v>
      </c>
      <c r="JIP271" s="75" t="s">
        <v>228</v>
      </c>
      <c r="JIQ271" s="75">
        <v>3254</v>
      </c>
      <c r="JIR271" s="75" t="s">
        <v>228</v>
      </c>
      <c r="JIS271" s="75">
        <v>3254</v>
      </c>
      <c r="JIT271" s="75" t="s">
        <v>228</v>
      </c>
      <c r="JIU271" s="75">
        <v>3254</v>
      </c>
      <c r="JIV271" s="75" t="s">
        <v>228</v>
      </c>
      <c r="JIW271" s="75">
        <v>3254</v>
      </c>
      <c r="JIX271" s="75" t="s">
        <v>228</v>
      </c>
      <c r="JIY271" s="75">
        <v>3254</v>
      </c>
      <c r="JIZ271" s="75" t="s">
        <v>228</v>
      </c>
      <c r="JJA271" s="75">
        <v>3254</v>
      </c>
      <c r="JJB271" s="75" t="s">
        <v>228</v>
      </c>
      <c r="JJC271" s="75">
        <v>3254</v>
      </c>
      <c r="JJD271" s="75" t="s">
        <v>228</v>
      </c>
      <c r="JJE271" s="75">
        <v>3254</v>
      </c>
      <c r="JJF271" s="75" t="s">
        <v>228</v>
      </c>
      <c r="JJG271" s="75">
        <v>3254</v>
      </c>
      <c r="JJH271" s="75" t="s">
        <v>228</v>
      </c>
      <c r="JJI271" s="75">
        <v>3254</v>
      </c>
      <c r="JJJ271" s="75" t="s">
        <v>228</v>
      </c>
      <c r="JJK271" s="75">
        <v>3254</v>
      </c>
      <c r="JJL271" s="75" t="s">
        <v>228</v>
      </c>
      <c r="JJM271" s="75">
        <v>3254</v>
      </c>
      <c r="JJN271" s="75" t="s">
        <v>228</v>
      </c>
      <c r="JJO271" s="75">
        <v>3254</v>
      </c>
      <c r="JJP271" s="75" t="s">
        <v>228</v>
      </c>
      <c r="JJQ271" s="75">
        <v>3254</v>
      </c>
      <c r="JJR271" s="75" t="s">
        <v>228</v>
      </c>
      <c r="JJS271" s="75">
        <v>3254</v>
      </c>
      <c r="JJT271" s="75" t="s">
        <v>228</v>
      </c>
      <c r="JJU271" s="75">
        <v>3254</v>
      </c>
      <c r="JJV271" s="75" t="s">
        <v>228</v>
      </c>
      <c r="JJW271" s="75">
        <v>3254</v>
      </c>
      <c r="JJX271" s="75" t="s">
        <v>228</v>
      </c>
      <c r="JJY271" s="75">
        <v>3254</v>
      </c>
      <c r="JJZ271" s="75" t="s">
        <v>228</v>
      </c>
      <c r="JKA271" s="75">
        <v>3254</v>
      </c>
      <c r="JKB271" s="75" t="s">
        <v>228</v>
      </c>
      <c r="JKC271" s="75">
        <v>3254</v>
      </c>
      <c r="JKD271" s="75" t="s">
        <v>228</v>
      </c>
      <c r="JKE271" s="75">
        <v>3254</v>
      </c>
      <c r="JKF271" s="75" t="s">
        <v>228</v>
      </c>
      <c r="JKG271" s="75">
        <v>3254</v>
      </c>
      <c r="JKH271" s="75" t="s">
        <v>228</v>
      </c>
      <c r="JKI271" s="75">
        <v>3254</v>
      </c>
      <c r="JKJ271" s="75" t="s">
        <v>228</v>
      </c>
      <c r="JKK271" s="75">
        <v>3254</v>
      </c>
      <c r="JKL271" s="75" t="s">
        <v>228</v>
      </c>
      <c r="JKM271" s="75">
        <v>3254</v>
      </c>
      <c r="JKN271" s="75" t="s">
        <v>228</v>
      </c>
      <c r="JKO271" s="75">
        <v>3254</v>
      </c>
      <c r="JKP271" s="75" t="s">
        <v>228</v>
      </c>
      <c r="JKQ271" s="75">
        <v>3254</v>
      </c>
      <c r="JKR271" s="75" t="s">
        <v>228</v>
      </c>
      <c r="JKS271" s="75">
        <v>3254</v>
      </c>
      <c r="JKT271" s="75" t="s">
        <v>228</v>
      </c>
      <c r="JKU271" s="75">
        <v>3254</v>
      </c>
      <c r="JKV271" s="75" t="s">
        <v>228</v>
      </c>
      <c r="JKW271" s="75">
        <v>3254</v>
      </c>
      <c r="JKX271" s="75" t="s">
        <v>228</v>
      </c>
      <c r="JKY271" s="75">
        <v>3254</v>
      </c>
      <c r="JKZ271" s="75" t="s">
        <v>228</v>
      </c>
      <c r="JLA271" s="75">
        <v>3254</v>
      </c>
      <c r="JLB271" s="75" t="s">
        <v>228</v>
      </c>
      <c r="JLC271" s="75">
        <v>3254</v>
      </c>
      <c r="JLD271" s="75" t="s">
        <v>228</v>
      </c>
      <c r="JLE271" s="75">
        <v>3254</v>
      </c>
      <c r="JLF271" s="75" t="s">
        <v>228</v>
      </c>
      <c r="JLG271" s="75">
        <v>3254</v>
      </c>
      <c r="JLH271" s="75" t="s">
        <v>228</v>
      </c>
      <c r="JLI271" s="75">
        <v>3254</v>
      </c>
      <c r="JLJ271" s="75" t="s">
        <v>228</v>
      </c>
      <c r="JLK271" s="75">
        <v>3254</v>
      </c>
      <c r="JLL271" s="75" t="s">
        <v>228</v>
      </c>
      <c r="JLM271" s="75">
        <v>3254</v>
      </c>
      <c r="JLN271" s="75" t="s">
        <v>228</v>
      </c>
      <c r="JLO271" s="75">
        <v>3254</v>
      </c>
      <c r="JLP271" s="75" t="s">
        <v>228</v>
      </c>
      <c r="JLQ271" s="75">
        <v>3254</v>
      </c>
      <c r="JLR271" s="75" t="s">
        <v>228</v>
      </c>
      <c r="JLS271" s="75">
        <v>3254</v>
      </c>
      <c r="JLT271" s="75" t="s">
        <v>228</v>
      </c>
      <c r="JLU271" s="75">
        <v>3254</v>
      </c>
      <c r="JLV271" s="75" t="s">
        <v>228</v>
      </c>
      <c r="JLW271" s="75">
        <v>3254</v>
      </c>
      <c r="JLX271" s="75" t="s">
        <v>228</v>
      </c>
      <c r="JLY271" s="75">
        <v>3254</v>
      </c>
      <c r="JLZ271" s="75" t="s">
        <v>228</v>
      </c>
      <c r="JMA271" s="75">
        <v>3254</v>
      </c>
      <c r="JMB271" s="75" t="s">
        <v>228</v>
      </c>
      <c r="JMC271" s="75">
        <v>3254</v>
      </c>
      <c r="JMD271" s="75" t="s">
        <v>228</v>
      </c>
      <c r="JME271" s="75">
        <v>3254</v>
      </c>
      <c r="JMF271" s="75" t="s">
        <v>228</v>
      </c>
      <c r="JMG271" s="75">
        <v>3254</v>
      </c>
      <c r="JMH271" s="75" t="s">
        <v>228</v>
      </c>
      <c r="JMI271" s="75">
        <v>3254</v>
      </c>
      <c r="JMJ271" s="75" t="s">
        <v>228</v>
      </c>
      <c r="JMK271" s="75">
        <v>3254</v>
      </c>
      <c r="JML271" s="75" t="s">
        <v>228</v>
      </c>
      <c r="JMM271" s="75">
        <v>3254</v>
      </c>
      <c r="JMN271" s="75" t="s">
        <v>228</v>
      </c>
      <c r="JMO271" s="75">
        <v>3254</v>
      </c>
      <c r="JMP271" s="75" t="s">
        <v>228</v>
      </c>
      <c r="JMQ271" s="75">
        <v>3254</v>
      </c>
      <c r="JMR271" s="75" t="s">
        <v>228</v>
      </c>
      <c r="JMS271" s="75">
        <v>3254</v>
      </c>
      <c r="JMT271" s="75" t="s">
        <v>228</v>
      </c>
      <c r="JMU271" s="75">
        <v>3254</v>
      </c>
      <c r="JMV271" s="75" t="s">
        <v>228</v>
      </c>
      <c r="JMW271" s="75">
        <v>3254</v>
      </c>
      <c r="JMX271" s="75" t="s">
        <v>228</v>
      </c>
      <c r="JMY271" s="75">
        <v>3254</v>
      </c>
      <c r="JMZ271" s="75" t="s">
        <v>228</v>
      </c>
      <c r="JNA271" s="75">
        <v>3254</v>
      </c>
      <c r="JNB271" s="75" t="s">
        <v>228</v>
      </c>
      <c r="JNC271" s="75">
        <v>3254</v>
      </c>
      <c r="JND271" s="75" t="s">
        <v>228</v>
      </c>
      <c r="JNE271" s="75">
        <v>3254</v>
      </c>
      <c r="JNF271" s="75" t="s">
        <v>228</v>
      </c>
      <c r="JNG271" s="75">
        <v>3254</v>
      </c>
      <c r="JNH271" s="75" t="s">
        <v>228</v>
      </c>
      <c r="JNI271" s="75">
        <v>3254</v>
      </c>
      <c r="JNJ271" s="75" t="s">
        <v>228</v>
      </c>
      <c r="JNK271" s="75">
        <v>3254</v>
      </c>
      <c r="JNL271" s="75" t="s">
        <v>228</v>
      </c>
      <c r="JNM271" s="75">
        <v>3254</v>
      </c>
      <c r="JNN271" s="75" t="s">
        <v>228</v>
      </c>
      <c r="JNO271" s="75">
        <v>3254</v>
      </c>
      <c r="JNP271" s="75" t="s">
        <v>228</v>
      </c>
      <c r="JNQ271" s="75">
        <v>3254</v>
      </c>
      <c r="JNR271" s="75" t="s">
        <v>228</v>
      </c>
      <c r="JNS271" s="75">
        <v>3254</v>
      </c>
      <c r="JNT271" s="75" t="s">
        <v>228</v>
      </c>
      <c r="JNU271" s="75">
        <v>3254</v>
      </c>
      <c r="JNV271" s="75" t="s">
        <v>228</v>
      </c>
      <c r="JNW271" s="75">
        <v>3254</v>
      </c>
      <c r="JNX271" s="75" t="s">
        <v>228</v>
      </c>
      <c r="JNY271" s="75">
        <v>3254</v>
      </c>
      <c r="JNZ271" s="75" t="s">
        <v>228</v>
      </c>
      <c r="JOA271" s="75">
        <v>3254</v>
      </c>
      <c r="JOB271" s="75" t="s">
        <v>228</v>
      </c>
      <c r="JOC271" s="75">
        <v>3254</v>
      </c>
      <c r="JOD271" s="75" t="s">
        <v>228</v>
      </c>
      <c r="JOE271" s="75">
        <v>3254</v>
      </c>
      <c r="JOF271" s="75" t="s">
        <v>228</v>
      </c>
      <c r="JOG271" s="75">
        <v>3254</v>
      </c>
      <c r="JOH271" s="75" t="s">
        <v>228</v>
      </c>
      <c r="JOI271" s="75">
        <v>3254</v>
      </c>
      <c r="JOJ271" s="75" t="s">
        <v>228</v>
      </c>
      <c r="JOK271" s="75">
        <v>3254</v>
      </c>
      <c r="JOL271" s="75" t="s">
        <v>228</v>
      </c>
      <c r="JOM271" s="75">
        <v>3254</v>
      </c>
      <c r="JON271" s="75" t="s">
        <v>228</v>
      </c>
      <c r="JOO271" s="75">
        <v>3254</v>
      </c>
      <c r="JOP271" s="75" t="s">
        <v>228</v>
      </c>
      <c r="JOQ271" s="75">
        <v>3254</v>
      </c>
      <c r="JOR271" s="75" t="s">
        <v>228</v>
      </c>
      <c r="JOS271" s="75">
        <v>3254</v>
      </c>
      <c r="JOT271" s="75" t="s">
        <v>228</v>
      </c>
      <c r="JOU271" s="75">
        <v>3254</v>
      </c>
      <c r="JOV271" s="75" t="s">
        <v>228</v>
      </c>
      <c r="JOW271" s="75">
        <v>3254</v>
      </c>
      <c r="JOX271" s="75" t="s">
        <v>228</v>
      </c>
      <c r="JOY271" s="75">
        <v>3254</v>
      </c>
      <c r="JOZ271" s="75" t="s">
        <v>228</v>
      </c>
      <c r="JPA271" s="75">
        <v>3254</v>
      </c>
      <c r="JPB271" s="75" t="s">
        <v>228</v>
      </c>
      <c r="JPC271" s="75">
        <v>3254</v>
      </c>
      <c r="JPD271" s="75" t="s">
        <v>228</v>
      </c>
      <c r="JPE271" s="75">
        <v>3254</v>
      </c>
      <c r="JPF271" s="75" t="s">
        <v>228</v>
      </c>
      <c r="JPG271" s="75">
        <v>3254</v>
      </c>
      <c r="JPH271" s="75" t="s">
        <v>228</v>
      </c>
      <c r="JPI271" s="75">
        <v>3254</v>
      </c>
      <c r="JPJ271" s="75" t="s">
        <v>228</v>
      </c>
      <c r="JPK271" s="75">
        <v>3254</v>
      </c>
      <c r="JPL271" s="75" t="s">
        <v>228</v>
      </c>
      <c r="JPM271" s="75">
        <v>3254</v>
      </c>
      <c r="JPN271" s="75" t="s">
        <v>228</v>
      </c>
      <c r="JPO271" s="75">
        <v>3254</v>
      </c>
      <c r="JPP271" s="75" t="s">
        <v>228</v>
      </c>
      <c r="JPQ271" s="75">
        <v>3254</v>
      </c>
      <c r="JPR271" s="75" t="s">
        <v>228</v>
      </c>
      <c r="JPS271" s="75">
        <v>3254</v>
      </c>
      <c r="JPT271" s="75" t="s">
        <v>228</v>
      </c>
      <c r="JPU271" s="75">
        <v>3254</v>
      </c>
      <c r="JPV271" s="75" t="s">
        <v>228</v>
      </c>
      <c r="JPW271" s="75">
        <v>3254</v>
      </c>
      <c r="JPX271" s="75" t="s">
        <v>228</v>
      </c>
      <c r="JPY271" s="75">
        <v>3254</v>
      </c>
      <c r="JPZ271" s="75" t="s">
        <v>228</v>
      </c>
      <c r="JQA271" s="75">
        <v>3254</v>
      </c>
      <c r="JQB271" s="75" t="s">
        <v>228</v>
      </c>
      <c r="JQC271" s="75">
        <v>3254</v>
      </c>
      <c r="JQD271" s="75" t="s">
        <v>228</v>
      </c>
      <c r="JQE271" s="75">
        <v>3254</v>
      </c>
      <c r="JQF271" s="75" t="s">
        <v>228</v>
      </c>
      <c r="JQG271" s="75">
        <v>3254</v>
      </c>
      <c r="JQH271" s="75" t="s">
        <v>228</v>
      </c>
      <c r="JQI271" s="75">
        <v>3254</v>
      </c>
      <c r="JQJ271" s="75" t="s">
        <v>228</v>
      </c>
      <c r="JQK271" s="75">
        <v>3254</v>
      </c>
      <c r="JQL271" s="75" t="s">
        <v>228</v>
      </c>
      <c r="JQM271" s="75">
        <v>3254</v>
      </c>
      <c r="JQN271" s="75" t="s">
        <v>228</v>
      </c>
      <c r="JQO271" s="75">
        <v>3254</v>
      </c>
      <c r="JQP271" s="75" t="s">
        <v>228</v>
      </c>
      <c r="JQQ271" s="75">
        <v>3254</v>
      </c>
      <c r="JQR271" s="75" t="s">
        <v>228</v>
      </c>
      <c r="JQS271" s="75">
        <v>3254</v>
      </c>
      <c r="JQT271" s="75" t="s">
        <v>228</v>
      </c>
      <c r="JQU271" s="75">
        <v>3254</v>
      </c>
      <c r="JQV271" s="75" t="s">
        <v>228</v>
      </c>
      <c r="JQW271" s="75">
        <v>3254</v>
      </c>
      <c r="JQX271" s="75" t="s">
        <v>228</v>
      </c>
      <c r="JQY271" s="75">
        <v>3254</v>
      </c>
      <c r="JQZ271" s="75" t="s">
        <v>228</v>
      </c>
      <c r="JRA271" s="75">
        <v>3254</v>
      </c>
      <c r="JRB271" s="75" t="s">
        <v>228</v>
      </c>
      <c r="JRC271" s="75">
        <v>3254</v>
      </c>
      <c r="JRD271" s="75" t="s">
        <v>228</v>
      </c>
      <c r="JRE271" s="75">
        <v>3254</v>
      </c>
      <c r="JRF271" s="75" t="s">
        <v>228</v>
      </c>
      <c r="JRG271" s="75">
        <v>3254</v>
      </c>
      <c r="JRH271" s="75" t="s">
        <v>228</v>
      </c>
      <c r="JRI271" s="75">
        <v>3254</v>
      </c>
      <c r="JRJ271" s="75" t="s">
        <v>228</v>
      </c>
      <c r="JRK271" s="75">
        <v>3254</v>
      </c>
      <c r="JRL271" s="75" t="s">
        <v>228</v>
      </c>
      <c r="JRM271" s="75">
        <v>3254</v>
      </c>
      <c r="JRN271" s="75" t="s">
        <v>228</v>
      </c>
      <c r="JRO271" s="75">
        <v>3254</v>
      </c>
      <c r="JRP271" s="75" t="s">
        <v>228</v>
      </c>
      <c r="JRQ271" s="75">
        <v>3254</v>
      </c>
      <c r="JRR271" s="75" t="s">
        <v>228</v>
      </c>
      <c r="JRS271" s="75">
        <v>3254</v>
      </c>
      <c r="JRT271" s="75" t="s">
        <v>228</v>
      </c>
      <c r="JRU271" s="75">
        <v>3254</v>
      </c>
      <c r="JRV271" s="75" t="s">
        <v>228</v>
      </c>
      <c r="JRW271" s="75">
        <v>3254</v>
      </c>
      <c r="JRX271" s="75" t="s">
        <v>228</v>
      </c>
      <c r="JRY271" s="75">
        <v>3254</v>
      </c>
      <c r="JRZ271" s="75" t="s">
        <v>228</v>
      </c>
      <c r="JSA271" s="75">
        <v>3254</v>
      </c>
      <c r="JSB271" s="75" t="s">
        <v>228</v>
      </c>
      <c r="JSC271" s="75">
        <v>3254</v>
      </c>
      <c r="JSD271" s="75" t="s">
        <v>228</v>
      </c>
      <c r="JSE271" s="75">
        <v>3254</v>
      </c>
      <c r="JSF271" s="75" t="s">
        <v>228</v>
      </c>
      <c r="JSG271" s="75">
        <v>3254</v>
      </c>
      <c r="JSH271" s="75" t="s">
        <v>228</v>
      </c>
      <c r="JSI271" s="75">
        <v>3254</v>
      </c>
      <c r="JSJ271" s="75" t="s">
        <v>228</v>
      </c>
      <c r="JSK271" s="75">
        <v>3254</v>
      </c>
      <c r="JSL271" s="75" t="s">
        <v>228</v>
      </c>
      <c r="JSM271" s="75">
        <v>3254</v>
      </c>
      <c r="JSN271" s="75" t="s">
        <v>228</v>
      </c>
      <c r="JSO271" s="75">
        <v>3254</v>
      </c>
      <c r="JSP271" s="75" t="s">
        <v>228</v>
      </c>
      <c r="JSQ271" s="75">
        <v>3254</v>
      </c>
      <c r="JSR271" s="75" t="s">
        <v>228</v>
      </c>
      <c r="JSS271" s="75">
        <v>3254</v>
      </c>
      <c r="JST271" s="75" t="s">
        <v>228</v>
      </c>
      <c r="JSU271" s="75">
        <v>3254</v>
      </c>
      <c r="JSV271" s="75" t="s">
        <v>228</v>
      </c>
      <c r="JSW271" s="75">
        <v>3254</v>
      </c>
      <c r="JSX271" s="75" t="s">
        <v>228</v>
      </c>
      <c r="JSY271" s="75">
        <v>3254</v>
      </c>
      <c r="JSZ271" s="75" t="s">
        <v>228</v>
      </c>
      <c r="JTA271" s="75">
        <v>3254</v>
      </c>
      <c r="JTB271" s="75" t="s">
        <v>228</v>
      </c>
      <c r="JTC271" s="75">
        <v>3254</v>
      </c>
      <c r="JTD271" s="75" t="s">
        <v>228</v>
      </c>
      <c r="JTE271" s="75">
        <v>3254</v>
      </c>
      <c r="JTF271" s="75" t="s">
        <v>228</v>
      </c>
      <c r="JTG271" s="75">
        <v>3254</v>
      </c>
      <c r="JTH271" s="75" t="s">
        <v>228</v>
      </c>
      <c r="JTI271" s="75">
        <v>3254</v>
      </c>
      <c r="JTJ271" s="75" t="s">
        <v>228</v>
      </c>
      <c r="JTK271" s="75">
        <v>3254</v>
      </c>
      <c r="JTL271" s="75" t="s">
        <v>228</v>
      </c>
      <c r="JTM271" s="75">
        <v>3254</v>
      </c>
      <c r="JTN271" s="75" t="s">
        <v>228</v>
      </c>
      <c r="JTO271" s="75">
        <v>3254</v>
      </c>
      <c r="JTP271" s="75" t="s">
        <v>228</v>
      </c>
      <c r="JTQ271" s="75">
        <v>3254</v>
      </c>
      <c r="JTR271" s="75" t="s">
        <v>228</v>
      </c>
      <c r="JTS271" s="75">
        <v>3254</v>
      </c>
      <c r="JTT271" s="75" t="s">
        <v>228</v>
      </c>
      <c r="JTU271" s="75">
        <v>3254</v>
      </c>
      <c r="JTV271" s="75" t="s">
        <v>228</v>
      </c>
      <c r="JTW271" s="75">
        <v>3254</v>
      </c>
      <c r="JTX271" s="75" t="s">
        <v>228</v>
      </c>
      <c r="JTY271" s="75">
        <v>3254</v>
      </c>
      <c r="JTZ271" s="75" t="s">
        <v>228</v>
      </c>
      <c r="JUA271" s="75">
        <v>3254</v>
      </c>
      <c r="JUB271" s="75" t="s">
        <v>228</v>
      </c>
      <c r="JUC271" s="75">
        <v>3254</v>
      </c>
      <c r="JUD271" s="75" t="s">
        <v>228</v>
      </c>
      <c r="JUE271" s="75">
        <v>3254</v>
      </c>
      <c r="JUF271" s="75" t="s">
        <v>228</v>
      </c>
      <c r="JUG271" s="75">
        <v>3254</v>
      </c>
      <c r="JUH271" s="75" t="s">
        <v>228</v>
      </c>
      <c r="JUI271" s="75">
        <v>3254</v>
      </c>
      <c r="JUJ271" s="75" t="s">
        <v>228</v>
      </c>
      <c r="JUK271" s="75">
        <v>3254</v>
      </c>
      <c r="JUL271" s="75" t="s">
        <v>228</v>
      </c>
      <c r="JUM271" s="75">
        <v>3254</v>
      </c>
      <c r="JUN271" s="75" t="s">
        <v>228</v>
      </c>
      <c r="JUO271" s="75">
        <v>3254</v>
      </c>
      <c r="JUP271" s="75" t="s">
        <v>228</v>
      </c>
      <c r="JUQ271" s="75">
        <v>3254</v>
      </c>
      <c r="JUR271" s="75" t="s">
        <v>228</v>
      </c>
      <c r="JUS271" s="75">
        <v>3254</v>
      </c>
      <c r="JUT271" s="75" t="s">
        <v>228</v>
      </c>
      <c r="JUU271" s="75">
        <v>3254</v>
      </c>
      <c r="JUV271" s="75" t="s">
        <v>228</v>
      </c>
      <c r="JUW271" s="75">
        <v>3254</v>
      </c>
      <c r="JUX271" s="75" t="s">
        <v>228</v>
      </c>
      <c r="JUY271" s="75">
        <v>3254</v>
      </c>
      <c r="JUZ271" s="75" t="s">
        <v>228</v>
      </c>
      <c r="JVA271" s="75">
        <v>3254</v>
      </c>
      <c r="JVB271" s="75" t="s">
        <v>228</v>
      </c>
      <c r="JVC271" s="75">
        <v>3254</v>
      </c>
      <c r="JVD271" s="75" t="s">
        <v>228</v>
      </c>
      <c r="JVE271" s="75">
        <v>3254</v>
      </c>
      <c r="JVF271" s="75" t="s">
        <v>228</v>
      </c>
      <c r="JVG271" s="75">
        <v>3254</v>
      </c>
      <c r="JVH271" s="75" t="s">
        <v>228</v>
      </c>
      <c r="JVI271" s="75">
        <v>3254</v>
      </c>
      <c r="JVJ271" s="75" t="s">
        <v>228</v>
      </c>
      <c r="JVK271" s="75">
        <v>3254</v>
      </c>
      <c r="JVL271" s="75" t="s">
        <v>228</v>
      </c>
      <c r="JVM271" s="75">
        <v>3254</v>
      </c>
      <c r="JVN271" s="75" t="s">
        <v>228</v>
      </c>
      <c r="JVO271" s="75">
        <v>3254</v>
      </c>
      <c r="JVP271" s="75" t="s">
        <v>228</v>
      </c>
      <c r="JVQ271" s="75">
        <v>3254</v>
      </c>
      <c r="JVR271" s="75" t="s">
        <v>228</v>
      </c>
      <c r="JVS271" s="75">
        <v>3254</v>
      </c>
      <c r="JVT271" s="75" t="s">
        <v>228</v>
      </c>
      <c r="JVU271" s="75">
        <v>3254</v>
      </c>
      <c r="JVV271" s="75" t="s">
        <v>228</v>
      </c>
      <c r="JVW271" s="75">
        <v>3254</v>
      </c>
      <c r="JVX271" s="75" t="s">
        <v>228</v>
      </c>
      <c r="JVY271" s="75">
        <v>3254</v>
      </c>
      <c r="JVZ271" s="75" t="s">
        <v>228</v>
      </c>
      <c r="JWA271" s="75">
        <v>3254</v>
      </c>
      <c r="JWB271" s="75" t="s">
        <v>228</v>
      </c>
      <c r="JWC271" s="75">
        <v>3254</v>
      </c>
      <c r="JWD271" s="75" t="s">
        <v>228</v>
      </c>
      <c r="JWE271" s="75">
        <v>3254</v>
      </c>
      <c r="JWF271" s="75" t="s">
        <v>228</v>
      </c>
      <c r="JWG271" s="75">
        <v>3254</v>
      </c>
      <c r="JWH271" s="75" t="s">
        <v>228</v>
      </c>
      <c r="JWI271" s="75">
        <v>3254</v>
      </c>
      <c r="JWJ271" s="75" t="s">
        <v>228</v>
      </c>
      <c r="JWK271" s="75">
        <v>3254</v>
      </c>
      <c r="JWL271" s="75" t="s">
        <v>228</v>
      </c>
      <c r="JWM271" s="75">
        <v>3254</v>
      </c>
      <c r="JWN271" s="75" t="s">
        <v>228</v>
      </c>
      <c r="JWO271" s="75">
        <v>3254</v>
      </c>
      <c r="JWP271" s="75" t="s">
        <v>228</v>
      </c>
      <c r="JWQ271" s="75">
        <v>3254</v>
      </c>
      <c r="JWR271" s="75" t="s">
        <v>228</v>
      </c>
      <c r="JWS271" s="75">
        <v>3254</v>
      </c>
      <c r="JWT271" s="75" t="s">
        <v>228</v>
      </c>
      <c r="JWU271" s="75">
        <v>3254</v>
      </c>
      <c r="JWV271" s="75" t="s">
        <v>228</v>
      </c>
      <c r="JWW271" s="75">
        <v>3254</v>
      </c>
      <c r="JWX271" s="75" t="s">
        <v>228</v>
      </c>
      <c r="JWY271" s="75">
        <v>3254</v>
      </c>
      <c r="JWZ271" s="75" t="s">
        <v>228</v>
      </c>
      <c r="JXA271" s="75">
        <v>3254</v>
      </c>
      <c r="JXB271" s="75" t="s">
        <v>228</v>
      </c>
      <c r="JXC271" s="75">
        <v>3254</v>
      </c>
      <c r="JXD271" s="75" t="s">
        <v>228</v>
      </c>
      <c r="JXE271" s="75">
        <v>3254</v>
      </c>
      <c r="JXF271" s="75" t="s">
        <v>228</v>
      </c>
      <c r="JXG271" s="75">
        <v>3254</v>
      </c>
      <c r="JXH271" s="75" t="s">
        <v>228</v>
      </c>
      <c r="JXI271" s="75">
        <v>3254</v>
      </c>
      <c r="JXJ271" s="75" t="s">
        <v>228</v>
      </c>
      <c r="JXK271" s="75">
        <v>3254</v>
      </c>
      <c r="JXL271" s="75" t="s">
        <v>228</v>
      </c>
      <c r="JXM271" s="75">
        <v>3254</v>
      </c>
      <c r="JXN271" s="75" t="s">
        <v>228</v>
      </c>
      <c r="JXO271" s="75">
        <v>3254</v>
      </c>
      <c r="JXP271" s="75" t="s">
        <v>228</v>
      </c>
      <c r="JXQ271" s="75">
        <v>3254</v>
      </c>
      <c r="JXR271" s="75" t="s">
        <v>228</v>
      </c>
      <c r="JXS271" s="75">
        <v>3254</v>
      </c>
      <c r="JXT271" s="75" t="s">
        <v>228</v>
      </c>
      <c r="JXU271" s="75">
        <v>3254</v>
      </c>
      <c r="JXV271" s="75" t="s">
        <v>228</v>
      </c>
      <c r="JXW271" s="75">
        <v>3254</v>
      </c>
      <c r="JXX271" s="75" t="s">
        <v>228</v>
      </c>
      <c r="JXY271" s="75">
        <v>3254</v>
      </c>
      <c r="JXZ271" s="75" t="s">
        <v>228</v>
      </c>
      <c r="JYA271" s="75">
        <v>3254</v>
      </c>
      <c r="JYB271" s="75" t="s">
        <v>228</v>
      </c>
      <c r="JYC271" s="75">
        <v>3254</v>
      </c>
      <c r="JYD271" s="75" t="s">
        <v>228</v>
      </c>
      <c r="JYE271" s="75">
        <v>3254</v>
      </c>
      <c r="JYF271" s="75" t="s">
        <v>228</v>
      </c>
      <c r="JYG271" s="75">
        <v>3254</v>
      </c>
      <c r="JYH271" s="75" t="s">
        <v>228</v>
      </c>
      <c r="JYI271" s="75">
        <v>3254</v>
      </c>
      <c r="JYJ271" s="75" t="s">
        <v>228</v>
      </c>
      <c r="JYK271" s="75">
        <v>3254</v>
      </c>
      <c r="JYL271" s="75" t="s">
        <v>228</v>
      </c>
      <c r="JYM271" s="75">
        <v>3254</v>
      </c>
      <c r="JYN271" s="75" t="s">
        <v>228</v>
      </c>
      <c r="JYO271" s="75">
        <v>3254</v>
      </c>
      <c r="JYP271" s="75" t="s">
        <v>228</v>
      </c>
      <c r="JYQ271" s="75">
        <v>3254</v>
      </c>
      <c r="JYR271" s="75" t="s">
        <v>228</v>
      </c>
      <c r="JYS271" s="75">
        <v>3254</v>
      </c>
      <c r="JYT271" s="75" t="s">
        <v>228</v>
      </c>
      <c r="JYU271" s="75">
        <v>3254</v>
      </c>
      <c r="JYV271" s="75" t="s">
        <v>228</v>
      </c>
      <c r="JYW271" s="75">
        <v>3254</v>
      </c>
      <c r="JYX271" s="75" t="s">
        <v>228</v>
      </c>
      <c r="JYY271" s="75">
        <v>3254</v>
      </c>
      <c r="JYZ271" s="75" t="s">
        <v>228</v>
      </c>
      <c r="JZA271" s="75">
        <v>3254</v>
      </c>
      <c r="JZB271" s="75" t="s">
        <v>228</v>
      </c>
      <c r="JZC271" s="75">
        <v>3254</v>
      </c>
      <c r="JZD271" s="75" t="s">
        <v>228</v>
      </c>
      <c r="JZE271" s="75">
        <v>3254</v>
      </c>
      <c r="JZF271" s="75" t="s">
        <v>228</v>
      </c>
      <c r="JZG271" s="75">
        <v>3254</v>
      </c>
      <c r="JZH271" s="75" t="s">
        <v>228</v>
      </c>
      <c r="JZI271" s="75">
        <v>3254</v>
      </c>
      <c r="JZJ271" s="75" t="s">
        <v>228</v>
      </c>
      <c r="JZK271" s="75">
        <v>3254</v>
      </c>
      <c r="JZL271" s="75" t="s">
        <v>228</v>
      </c>
      <c r="JZM271" s="75">
        <v>3254</v>
      </c>
      <c r="JZN271" s="75" t="s">
        <v>228</v>
      </c>
      <c r="JZO271" s="75">
        <v>3254</v>
      </c>
      <c r="JZP271" s="75" t="s">
        <v>228</v>
      </c>
      <c r="JZQ271" s="75">
        <v>3254</v>
      </c>
      <c r="JZR271" s="75" t="s">
        <v>228</v>
      </c>
      <c r="JZS271" s="75">
        <v>3254</v>
      </c>
      <c r="JZT271" s="75" t="s">
        <v>228</v>
      </c>
      <c r="JZU271" s="75">
        <v>3254</v>
      </c>
      <c r="JZV271" s="75" t="s">
        <v>228</v>
      </c>
      <c r="JZW271" s="75">
        <v>3254</v>
      </c>
      <c r="JZX271" s="75" t="s">
        <v>228</v>
      </c>
      <c r="JZY271" s="75">
        <v>3254</v>
      </c>
      <c r="JZZ271" s="75" t="s">
        <v>228</v>
      </c>
      <c r="KAA271" s="75">
        <v>3254</v>
      </c>
      <c r="KAB271" s="75" t="s">
        <v>228</v>
      </c>
      <c r="KAC271" s="75">
        <v>3254</v>
      </c>
      <c r="KAD271" s="75" t="s">
        <v>228</v>
      </c>
      <c r="KAE271" s="75">
        <v>3254</v>
      </c>
      <c r="KAF271" s="75" t="s">
        <v>228</v>
      </c>
      <c r="KAG271" s="75">
        <v>3254</v>
      </c>
      <c r="KAH271" s="75" t="s">
        <v>228</v>
      </c>
      <c r="KAI271" s="75">
        <v>3254</v>
      </c>
      <c r="KAJ271" s="75" t="s">
        <v>228</v>
      </c>
      <c r="KAK271" s="75">
        <v>3254</v>
      </c>
      <c r="KAL271" s="75" t="s">
        <v>228</v>
      </c>
      <c r="KAM271" s="75">
        <v>3254</v>
      </c>
      <c r="KAN271" s="75" t="s">
        <v>228</v>
      </c>
      <c r="KAO271" s="75">
        <v>3254</v>
      </c>
      <c r="KAP271" s="75" t="s">
        <v>228</v>
      </c>
      <c r="KAQ271" s="75">
        <v>3254</v>
      </c>
      <c r="KAR271" s="75" t="s">
        <v>228</v>
      </c>
      <c r="KAS271" s="75">
        <v>3254</v>
      </c>
      <c r="KAT271" s="75" t="s">
        <v>228</v>
      </c>
      <c r="KAU271" s="75">
        <v>3254</v>
      </c>
      <c r="KAV271" s="75" t="s">
        <v>228</v>
      </c>
      <c r="KAW271" s="75">
        <v>3254</v>
      </c>
      <c r="KAX271" s="75" t="s">
        <v>228</v>
      </c>
      <c r="KAY271" s="75">
        <v>3254</v>
      </c>
      <c r="KAZ271" s="75" t="s">
        <v>228</v>
      </c>
      <c r="KBA271" s="75">
        <v>3254</v>
      </c>
      <c r="KBB271" s="75" t="s">
        <v>228</v>
      </c>
      <c r="KBC271" s="75">
        <v>3254</v>
      </c>
      <c r="KBD271" s="75" t="s">
        <v>228</v>
      </c>
      <c r="KBE271" s="75">
        <v>3254</v>
      </c>
      <c r="KBF271" s="75" t="s">
        <v>228</v>
      </c>
      <c r="KBG271" s="75">
        <v>3254</v>
      </c>
      <c r="KBH271" s="75" t="s">
        <v>228</v>
      </c>
      <c r="KBI271" s="75">
        <v>3254</v>
      </c>
      <c r="KBJ271" s="75" t="s">
        <v>228</v>
      </c>
      <c r="KBK271" s="75">
        <v>3254</v>
      </c>
      <c r="KBL271" s="75" t="s">
        <v>228</v>
      </c>
      <c r="KBM271" s="75">
        <v>3254</v>
      </c>
      <c r="KBN271" s="75" t="s">
        <v>228</v>
      </c>
      <c r="KBO271" s="75">
        <v>3254</v>
      </c>
      <c r="KBP271" s="75" t="s">
        <v>228</v>
      </c>
      <c r="KBQ271" s="75">
        <v>3254</v>
      </c>
      <c r="KBR271" s="75" t="s">
        <v>228</v>
      </c>
      <c r="KBS271" s="75">
        <v>3254</v>
      </c>
      <c r="KBT271" s="75" t="s">
        <v>228</v>
      </c>
      <c r="KBU271" s="75">
        <v>3254</v>
      </c>
      <c r="KBV271" s="75" t="s">
        <v>228</v>
      </c>
      <c r="KBW271" s="75">
        <v>3254</v>
      </c>
      <c r="KBX271" s="75" t="s">
        <v>228</v>
      </c>
      <c r="KBY271" s="75">
        <v>3254</v>
      </c>
      <c r="KBZ271" s="75" t="s">
        <v>228</v>
      </c>
      <c r="KCA271" s="75">
        <v>3254</v>
      </c>
      <c r="KCB271" s="75" t="s">
        <v>228</v>
      </c>
      <c r="KCC271" s="75">
        <v>3254</v>
      </c>
      <c r="KCD271" s="75" t="s">
        <v>228</v>
      </c>
      <c r="KCE271" s="75">
        <v>3254</v>
      </c>
      <c r="KCF271" s="75" t="s">
        <v>228</v>
      </c>
      <c r="KCG271" s="75">
        <v>3254</v>
      </c>
      <c r="KCH271" s="75" t="s">
        <v>228</v>
      </c>
      <c r="KCI271" s="75">
        <v>3254</v>
      </c>
      <c r="KCJ271" s="75" t="s">
        <v>228</v>
      </c>
      <c r="KCK271" s="75">
        <v>3254</v>
      </c>
      <c r="KCL271" s="75" t="s">
        <v>228</v>
      </c>
      <c r="KCM271" s="75">
        <v>3254</v>
      </c>
      <c r="KCN271" s="75" t="s">
        <v>228</v>
      </c>
      <c r="KCO271" s="75">
        <v>3254</v>
      </c>
      <c r="KCP271" s="75" t="s">
        <v>228</v>
      </c>
      <c r="KCQ271" s="75">
        <v>3254</v>
      </c>
      <c r="KCR271" s="75" t="s">
        <v>228</v>
      </c>
      <c r="KCS271" s="75">
        <v>3254</v>
      </c>
      <c r="KCT271" s="75" t="s">
        <v>228</v>
      </c>
      <c r="KCU271" s="75">
        <v>3254</v>
      </c>
      <c r="KCV271" s="75" t="s">
        <v>228</v>
      </c>
      <c r="KCW271" s="75">
        <v>3254</v>
      </c>
      <c r="KCX271" s="75" t="s">
        <v>228</v>
      </c>
      <c r="KCY271" s="75">
        <v>3254</v>
      </c>
      <c r="KCZ271" s="75" t="s">
        <v>228</v>
      </c>
      <c r="KDA271" s="75">
        <v>3254</v>
      </c>
      <c r="KDB271" s="75" t="s">
        <v>228</v>
      </c>
      <c r="KDC271" s="75">
        <v>3254</v>
      </c>
      <c r="KDD271" s="75" t="s">
        <v>228</v>
      </c>
      <c r="KDE271" s="75">
        <v>3254</v>
      </c>
      <c r="KDF271" s="75" t="s">
        <v>228</v>
      </c>
      <c r="KDG271" s="75">
        <v>3254</v>
      </c>
      <c r="KDH271" s="75" t="s">
        <v>228</v>
      </c>
      <c r="KDI271" s="75">
        <v>3254</v>
      </c>
      <c r="KDJ271" s="75" t="s">
        <v>228</v>
      </c>
      <c r="KDK271" s="75">
        <v>3254</v>
      </c>
      <c r="KDL271" s="75" t="s">
        <v>228</v>
      </c>
      <c r="KDM271" s="75">
        <v>3254</v>
      </c>
      <c r="KDN271" s="75" t="s">
        <v>228</v>
      </c>
      <c r="KDO271" s="75">
        <v>3254</v>
      </c>
      <c r="KDP271" s="75" t="s">
        <v>228</v>
      </c>
      <c r="KDQ271" s="75">
        <v>3254</v>
      </c>
      <c r="KDR271" s="75" t="s">
        <v>228</v>
      </c>
      <c r="KDS271" s="75">
        <v>3254</v>
      </c>
      <c r="KDT271" s="75" t="s">
        <v>228</v>
      </c>
      <c r="KDU271" s="75">
        <v>3254</v>
      </c>
      <c r="KDV271" s="75" t="s">
        <v>228</v>
      </c>
      <c r="KDW271" s="75">
        <v>3254</v>
      </c>
      <c r="KDX271" s="75" t="s">
        <v>228</v>
      </c>
      <c r="KDY271" s="75">
        <v>3254</v>
      </c>
      <c r="KDZ271" s="75" t="s">
        <v>228</v>
      </c>
      <c r="KEA271" s="75">
        <v>3254</v>
      </c>
      <c r="KEB271" s="75" t="s">
        <v>228</v>
      </c>
      <c r="KEC271" s="75">
        <v>3254</v>
      </c>
      <c r="KED271" s="75" t="s">
        <v>228</v>
      </c>
      <c r="KEE271" s="75">
        <v>3254</v>
      </c>
      <c r="KEF271" s="75" t="s">
        <v>228</v>
      </c>
      <c r="KEG271" s="75">
        <v>3254</v>
      </c>
      <c r="KEH271" s="75" t="s">
        <v>228</v>
      </c>
      <c r="KEI271" s="75">
        <v>3254</v>
      </c>
      <c r="KEJ271" s="75" t="s">
        <v>228</v>
      </c>
      <c r="KEK271" s="75">
        <v>3254</v>
      </c>
      <c r="KEL271" s="75" t="s">
        <v>228</v>
      </c>
      <c r="KEM271" s="75">
        <v>3254</v>
      </c>
      <c r="KEN271" s="75" t="s">
        <v>228</v>
      </c>
      <c r="KEO271" s="75">
        <v>3254</v>
      </c>
      <c r="KEP271" s="75" t="s">
        <v>228</v>
      </c>
      <c r="KEQ271" s="75">
        <v>3254</v>
      </c>
      <c r="KER271" s="75" t="s">
        <v>228</v>
      </c>
      <c r="KES271" s="75">
        <v>3254</v>
      </c>
      <c r="KET271" s="75" t="s">
        <v>228</v>
      </c>
      <c r="KEU271" s="75">
        <v>3254</v>
      </c>
      <c r="KEV271" s="75" t="s">
        <v>228</v>
      </c>
      <c r="KEW271" s="75">
        <v>3254</v>
      </c>
      <c r="KEX271" s="75" t="s">
        <v>228</v>
      </c>
      <c r="KEY271" s="75">
        <v>3254</v>
      </c>
      <c r="KEZ271" s="75" t="s">
        <v>228</v>
      </c>
      <c r="KFA271" s="75">
        <v>3254</v>
      </c>
      <c r="KFB271" s="75" t="s">
        <v>228</v>
      </c>
      <c r="KFC271" s="75">
        <v>3254</v>
      </c>
      <c r="KFD271" s="75" t="s">
        <v>228</v>
      </c>
      <c r="KFE271" s="75">
        <v>3254</v>
      </c>
      <c r="KFF271" s="75" t="s">
        <v>228</v>
      </c>
      <c r="KFG271" s="75">
        <v>3254</v>
      </c>
      <c r="KFH271" s="75" t="s">
        <v>228</v>
      </c>
      <c r="KFI271" s="75">
        <v>3254</v>
      </c>
      <c r="KFJ271" s="75" t="s">
        <v>228</v>
      </c>
      <c r="KFK271" s="75">
        <v>3254</v>
      </c>
      <c r="KFL271" s="75" t="s">
        <v>228</v>
      </c>
      <c r="KFM271" s="75">
        <v>3254</v>
      </c>
      <c r="KFN271" s="75" t="s">
        <v>228</v>
      </c>
      <c r="KFO271" s="75">
        <v>3254</v>
      </c>
      <c r="KFP271" s="75" t="s">
        <v>228</v>
      </c>
      <c r="KFQ271" s="75">
        <v>3254</v>
      </c>
      <c r="KFR271" s="75" t="s">
        <v>228</v>
      </c>
      <c r="KFS271" s="75">
        <v>3254</v>
      </c>
      <c r="KFT271" s="75" t="s">
        <v>228</v>
      </c>
      <c r="KFU271" s="75">
        <v>3254</v>
      </c>
      <c r="KFV271" s="75" t="s">
        <v>228</v>
      </c>
      <c r="KFW271" s="75">
        <v>3254</v>
      </c>
      <c r="KFX271" s="75" t="s">
        <v>228</v>
      </c>
      <c r="KFY271" s="75">
        <v>3254</v>
      </c>
      <c r="KFZ271" s="75" t="s">
        <v>228</v>
      </c>
      <c r="KGA271" s="75">
        <v>3254</v>
      </c>
      <c r="KGB271" s="75" t="s">
        <v>228</v>
      </c>
      <c r="KGC271" s="75">
        <v>3254</v>
      </c>
      <c r="KGD271" s="75" t="s">
        <v>228</v>
      </c>
      <c r="KGE271" s="75">
        <v>3254</v>
      </c>
      <c r="KGF271" s="75" t="s">
        <v>228</v>
      </c>
      <c r="KGG271" s="75">
        <v>3254</v>
      </c>
      <c r="KGH271" s="75" t="s">
        <v>228</v>
      </c>
      <c r="KGI271" s="75">
        <v>3254</v>
      </c>
      <c r="KGJ271" s="75" t="s">
        <v>228</v>
      </c>
      <c r="KGK271" s="75">
        <v>3254</v>
      </c>
      <c r="KGL271" s="75" t="s">
        <v>228</v>
      </c>
      <c r="KGM271" s="75">
        <v>3254</v>
      </c>
      <c r="KGN271" s="75" t="s">
        <v>228</v>
      </c>
      <c r="KGO271" s="75">
        <v>3254</v>
      </c>
      <c r="KGP271" s="75" t="s">
        <v>228</v>
      </c>
      <c r="KGQ271" s="75">
        <v>3254</v>
      </c>
      <c r="KGR271" s="75" t="s">
        <v>228</v>
      </c>
      <c r="KGS271" s="75">
        <v>3254</v>
      </c>
      <c r="KGT271" s="75" t="s">
        <v>228</v>
      </c>
      <c r="KGU271" s="75">
        <v>3254</v>
      </c>
      <c r="KGV271" s="75" t="s">
        <v>228</v>
      </c>
      <c r="KGW271" s="75">
        <v>3254</v>
      </c>
      <c r="KGX271" s="75" t="s">
        <v>228</v>
      </c>
      <c r="KGY271" s="75">
        <v>3254</v>
      </c>
      <c r="KGZ271" s="75" t="s">
        <v>228</v>
      </c>
      <c r="KHA271" s="75">
        <v>3254</v>
      </c>
      <c r="KHB271" s="75" t="s">
        <v>228</v>
      </c>
      <c r="KHC271" s="75">
        <v>3254</v>
      </c>
      <c r="KHD271" s="75" t="s">
        <v>228</v>
      </c>
      <c r="KHE271" s="75">
        <v>3254</v>
      </c>
      <c r="KHF271" s="75" t="s">
        <v>228</v>
      </c>
      <c r="KHG271" s="75">
        <v>3254</v>
      </c>
      <c r="KHH271" s="75" t="s">
        <v>228</v>
      </c>
      <c r="KHI271" s="75">
        <v>3254</v>
      </c>
      <c r="KHJ271" s="75" t="s">
        <v>228</v>
      </c>
      <c r="KHK271" s="75">
        <v>3254</v>
      </c>
      <c r="KHL271" s="75" t="s">
        <v>228</v>
      </c>
      <c r="KHM271" s="75">
        <v>3254</v>
      </c>
      <c r="KHN271" s="75" t="s">
        <v>228</v>
      </c>
      <c r="KHO271" s="75">
        <v>3254</v>
      </c>
      <c r="KHP271" s="75" t="s">
        <v>228</v>
      </c>
      <c r="KHQ271" s="75">
        <v>3254</v>
      </c>
      <c r="KHR271" s="75" t="s">
        <v>228</v>
      </c>
      <c r="KHS271" s="75">
        <v>3254</v>
      </c>
      <c r="KHT271" s="75" t="s">
        <v>228</v>
      </c>
      <c r="KHU271" s="75">
        <v>3254</v>
      </c>
      <c r="KHV271" s="75" t="s">
        <v>228</v>
      </c>
      <c r="KHW271" s="75">
        <v>3254</v>
      </c>
      <c r="KHX271" s="75" t="s">
        <v>228</v>
      </c>
      <c r="KHY271" s="75">
        <v>3254</v>
      </c>
      <c r="KHZ271" s="75" t="s">
        <v>228</v>
      </c>
      <c r="KIA271" s="75">
        <v>3254</v>
      </c>
      <c r="KIB271" s="75" t="s">
        <v>228</v>
      </c>
      <c r="KIC271" s="75">
        <v>3254</v>
      </c>
      <c r="KID271" s="75" t="s">
        <v>228</v>
      </c>
      <c r="KIE271" s="75">
        <v>3254</v>
      </c>
      <c r="KIF271" s="75" t="s">
        <v>228</v>
      </c>
      <c r="KIG271" s="75">
        <v>3254</v>
      </c>
      <c r="KIH271" s="75" t="s">
        <v>228</v>
      </c>
      <c r="KII271" s="75">
        <v>3254</v>
      </c>
      <c r="KIJ271" s="75" t="s">
        <v>228</v>
      </c>
      <c r="KIK271" s="75">
        <v>3254</v>
      </c>
      <c r="KIL271" s="75" t="s">
        <v>228</v>
      </c>
      <c r="KIM271" s="75">
        <v>3254</v>
      </c>
      <c r="KIN271" s="75" t="s">
        <v>228</v>
      </c>
      <c r="KIO271" s="75">
        <v>3254</v>
      </c>
      <c r="KIP271" s="75" t="s">
        <v>228</v>
      </c>
      <c r="KIQ271" s="75">
        <v>3254</v>
      </c>
      <c r="KIR271" s="75" t="s">
        <v>228</v>
      </c>
      <c r="KIS271" s="75">
        <v>3254</v>
      </c>
      <c r="KIT271" s="75" t="s">
        <v>228</v>
      </c>
      <c r="KIU271" s="75">
        <v>3254</v>
      </c>
      <c r="KIV271" s="75" t="s">
        <v>228</v>
      </c>
      <c r="KIW271" s="75">
        <v>3254</v>
      </c>
      <c r="KIX271" s="75" t="s">
        <v>228</v>
      </c>
      <c r="KIY271" s="75">
        <v>3254</v>
      </c>
      <c r="KIZ271" s="75" t="s">
        <v>228</v>
      </c>
      <c r="KJA271" s="75">
        <v>3254</v>
      </c>
      <c r="KJB271" s="75" t="s">
        <v>228</v>
      </c>
      <c r="KJC271" s="75">
        <v>3254</v>
      </c>
      <c r="KJD271" s="75" t="s">
        <v>228</v>
      </c>
      <c r="KJE271" s="75">
        <v>3254</v>
      </c>
      <c r="KJF271" s="75" t="s">
        <v>228</v>
      </c>
      <c r="KJG271" s="75">
        <v>3254</v>
      </c>
      <c r="KJH271" s="75" t="s">
        <v>228</v>
      </c>
      <c r="KJI271" s="75">
        <v>3254</v>
      </c>
      <c r="KJJ271" s="75" t="s">
        <v>228</v>
      </c>
      <c r="KJK271" s="75">
        <v>3254</v>
      </c>
      <c r="KJL271" s="75" t="s">
        <v>228</v>
      </c>
      <c r="KJM271" s="75">
        <v>3254</v>
      </c>
      <c r="KJN271" s="75" t="s">
        <v>228</v>
      </c>
      <c r="KJO271" s="75">
        <v>3254</v>
      </c>
      <c r="KJP271" s="75" t="s">
        <v>228</v>
      </c>
      <c r="KJQ271" s="75">
        <v>3254</v>
      </c>
      <c r="KJR271" s="75" t="s">
        <v>228</v>
      </c>
      <c r="KJS271" s="75">
        <v>3254</v>
      </c>
      <c r="KJT271" s="75" t="s">
        <v>228</v>
      </c>
      <c r="KJU271" s="75">
        <v>3254</v>
      </c>
      <c r="KJV271" s="75" t="s">
        <v>228</v>
      </c>
      <c r="KJW271" s="75">
        <v>3254</v>
      </c>
      <c r="KJX271" s="75" t="s">
        <v>228</v>
      </c>
      <c r="KJY271" s="75">
        <v>3254</v>
      </c>
      <c r="KJZ271" s="75" t="s">
        <v>228</v>
      </c>
      <c r="KKA271" s="75">
        <v>3254</v>
      </c>
      <c r="KKB271" s="75" t="s">
        <v>228</v>
      </c>
      <c r="KKC271" s="75">
        <v>3254</v>
      </c>
      <c r="KKD271" s="75" t="s">
        <v>228</v>
      </c>
      <c r="KKE271" s="75">
        <v>3254</v>
      </c>
      <c r="KKF271" s="75" t="s">
        <v>228</v>
      </c>
      <c r="KKG271" s="75">
        <v>3254</v>
      </c>
      <c r="KKH271" s="75" t="s">
        <v>228</v>
      </c>
      <c r="KKI271" s="75">
        <v>3254</v>
      </c>
      <c r="KKJ271" s="75" t="s">
        <v>228</v>
      </c>
      <c r="KKK271" s="75">
        <v>3254</v>
      </c>
      <c r="KKL271" s="75" t="s">
        <v>228</v>
      </c>
      <c r="KKM271" s="75">
        <v>3254</v>
      </c>
      <c r="KKN271" s="75" t="s">
        <v>228</v>
      </c>
      <c r="KKO271" s="75">
        <v>3254</v>
      </c>
      <c r="KKP271" s="75" t="s">
        <v>228</v>
      </c>
      <c r="KKQ271" s="75">
        <v>3254</v>
      </c>
      <c r="KKR271" s="75" t="s">
        <v>228</v>
      </c>
      <c r="KKS271" s="75">
        <v>3254</v>
      </c>
      <c r="KKT271" s="75" t="s">
        <v>228</v>
      </c>
      <c r="KKU271" s="75">
        <v>3254</v>
      </c>
      <c r="KKV271" s="75" t="s">
        <v>228</v>
      </c>
      <c r="KKW271" s="75">
        <v>3254</v>
      </c>
      <c r="KKX271" s="75" t="s">
        <v>228</v>
      </c>
      <c r="KKY271" s="75">
        <v>3254</v>
      </c>
      <c r="KKZ271" s="75" t="s">
        <v>228</v>
      </c>
      <c r="KLA271" s="75">
        <v>3254</v>
      </c>
      <c r="KLB271" s="75" t="s">
        <v>228</v>
      </c>
      <c r="KLC271" s="75">
        <v>3254</v>
      </c>
      <c r="KLD271" s="75" t="s">
        <v>228</v>
      </c>
      <c r="KLE271" s="75">
        <v>3254</v>
      </c>
      <c r="KLF271" s="75" t="s">
        <v>228</v>
      </c>
      <c r="KLG271" s="75">
        <v>3254</v>
      </c>
      <c r="KLH271" s="75" t="s">
        <v>228</v>
      </c>
      <c r="KLI271" s="75">
        <v>3254</v>
      </c>
      <c r="KLJ271" s="75" t="s">
        <v>228</v>
      </c>
      <c r="KLK271" s="75">
        <v>3254</v>
      </c>
      <c r="KLL271" s="75" t="s">
        <v>228</v>
      </c>
      <c r="KLM271" s="75">
        <v>3254</v>
      </c>
      <c r="KLN271" s="75" t="s">
        <v>228</v>
      </c>
      <c r="KLO271" s="75">
        <v>3254</v>
      </c>
      <c r="KLP271" s="75" t="s">
        <v>228</v>
      </c>
      <c r="KLQ271" s="75">
        <v>3254</v>
      </c>
      <c r="KLR271" s="75" t="s">
        <v>228</v>
      </c>
      <c r="KLS271" s="75">
        <v>3254</v>
      </c>
      <c r="KLT271" s="75" t="s">
        <v>228</v>
      </c>
      <c r="KLU271" s="75">
        <v>3254</v>
      </c>
      <c r="KLV271" s="75" t="s">
        <v>228</v>
      </c>
      <c r="KLW271" s="75">
        <v>3254</v>
      </c>
      <c r="KLX271" s="75" t="s">
        <v>228</v>
      </c>
      <c r="KLY271" s="75">
        <v>3254</v>
      </c>
      <c r="KLZ271" s="75" t="s">
        <v>228</v>
      </c>
      <c r="KMA271" s="75">
        <v>3254</v>
      </c>
      <c r="KMB271" s="75" t="s">
        <v>228</v>
      </c>
      <c r="KMC271" s="75">
        <v>3254</v>
      </c>
      <c r="KMD271" s="75" t="s">
        <v>228</v>
      </c>
      <c r="KME271" s="75">
        <v>3254</v>
      </c>
      <c r="KMF271" s="75" t="s">
        <v>228</v>
      </c>
      <c r="KMG271" s="75">
        <v>3254</v>
      </c>
      <c r="KMH271" s="75" t="s">
        <v>228</v>
      </c>
      <c r="KMI271" s="75">
        <v>3254</v>
      </c>
      <c r="KMJ271" s="75" t="s">
        <v>228</v>
      </c>
      <c r="KMK271" s="75">
        <v>3254</v>
      </c>
      <c r="KML271" s="75" t="s">
        <v>228</v>
      </c>
      <c r="KMM271" s="75">
        <v>3254</v>
      </c>
      <c r="KMN271" s="75" t="s">
        <v>228</v>
      </c>
      <c r="KMO271" s="75">
        <v>3254</v>
      </c>
      <c r="KMP271" s="75" t="s">
        <v>228</v>
      </c>
      <c r="KMQ271" s="75">
        <v>3254</v>
      </c>
      <c r="KMR271" s="75" t="s">
        <v>228</v>
      </c>
      <c r="KMS271" s="75">
        <v>3254</v>
      </c>
      <c r="KMT271" s="75" t="s">
        <v>228</v>
      </c>
      <c r="KMU271" s="75">
        <v>3254</v>
      </c>
      <c r="KMV271" s="75" t="s">
        <v>228</v>
      </c>
      <c r="KMW271" s="75">
        <v>3254</v>
      </c>
      <c r="KMX271" s="75" t="s">
        <v>228</v>
      </c>
      <c r="KMY271" s="75">
        <v>3254</v>
      </c>
      <c r="KMZ271" s="75" t="s">
        <v>228</v>
      </c>
      <c r="KNA271" s="75">
        <v>3254</v>
      </c>
      <c r="KNB271" s="75" t="s">
        <v>228</v>
      </c>
      <c r="KNC271" s="75">
        <v>3254</v>
      </c>
      <c r="KND271" s="75" t="s">
        <v>228</v>
      </c>
      <c r="KNE271" s="75">
        <v>3254</v>
      </c>
      <c r="KNF271" s="75" t="s">
        <v>228</v>
      </c>
      <c r="KNG271" s="75">
        <v>3254</v>
      </c>
      <c r="KNH271" s="75" t="s">
        <v>228</v>
      </c>
      <c r="KNI271" s="75">
        <v>3254</v>
      </c>
      <c r="KNJ271" s="75" t="s">
        <v>228</v>
      </c>
      <c r="KNK271" s="75">
        <v>3254</v>
      </c>
      <c r="KNL271" s="75" t="s">
        <v>228</v>
      </c>
      <c r="KNM271" s="75">
        <v>3254</v>
      </c>
      <c r="KNN271" s="75" t="s">
        <v>228</v>
      </c>
      <c r="KNO271" s="75">
        <v>3254</v>
      </c>
      <c r="KNP271" s="75" t="s">
        <v>228</v>
      </c>
      <c r="KNQ271" s="75">
        <v>3254</v>
      </c>
      <c r="KNR271" s="75" t="s">
        <v>228</v>
      </c>
      <c r="KNS271" s="75">
        <v>3254</v>
      </c>
      <c r="KNT271" s="75" t="s">
        <v>228</v>
      </c>
      <c r="KNU271" s="75">
        <v>3254</v>
      </c>
      <c r="KNV271" s="75" t="s">
        <v>228</v>
      </c>
      <c r="KNW271" s="75">
        <v>3254</v>
      </c>
      <c r="KNX271" s="75" t="s">
        <v>228</v>
      </c>
      <c r="KNY271" s="75">
        <v>3254</v>
      </c>
      <c r="KNZ271" s="75" t="s">
        <v>228</v>
      </c>
      <c r="KOA271" s="75">
        <v>3254</v>
      </c>
      <c r="KOB271" s="75" t="s">
        <v>228</v>
      </c>
      <c r="KOC271" s="75">
        <v>3254</v>
      </c>
      <c r="KOD271" s="75" t="s">
        <v>228</v>
      </c>
      <c r="KOE271" s="75">
        <v>3254</v>
      </c>
      <c r="KOF271" s="75" t="s">
        <v>228</v>
      </c>
      <c r="KOG271" s="75">
        <v>3254</v>
      </c>
      <c r="KOH271" s="75" t="s">
        <v>228</v>
      </c>
      <c r="KOI271" s="75">
        <v>3254</v>
      </c>
      <c r="KOJ271" s="75" t="s">
        <v>228</v>
      </c>
      <c r="KOK271" s="75">
        <v>3254</v>
      </c>
      <c r="KOL271" s="75" t="s">
        <v>228</v>
      </c>
      <c r="KOM271" s="75">
        <v>3254</v>
      </c>
      <c r="KON271" s="75" t="s">
        <v>228</v>
      </c>
      <c r="KOO271" s="75">
        <v>3254</v>
      </c>
      <c r="KOP271" s="75" t="s">
        <v>228</v>
      </c>
      <c r="KOQ271" s="75">
        <v>3254</v>
      </c>
      <c r="KOR271" s="75" t="s">
        <v>228</v>
      </c>
      <c r="KOS271" s="75">
        <v>3254</v>
      </c>
      <c r="KOT271" s="75" t="s">
        <v>228</v>
      </c>
      <c r="KOU271" s="75">
        <v>3254</v>
      </c>
      <c r="KOV271" s="75" t="s">
        <v>228</v>
      </c>
      <c r="KOW271" s="75">
        <v>3254</v>
      </c>
      <c r="KOX271" s="75" t="s">
        <v>228</v>
      </c>
      <c r="KOY271" s="75">
        <v>3254</v>
      </c>
      <c r="KOZ271" s="75" t="s">
        <v>228</v>
      </c>
      <c r="KPA271" s="75">
        <v>3254</v>
      </c>
      <c r="KPB271" s="75" t="s">
        <v>228</v>
      </c>
      <c r="KPC271" s="75">
        <v>3254</v>
      </c>
      <c r="KPD271" s="75" t="s">
        <v>228</v>
      </c>
      <c r="KPE271" s="75">
        <v>3254</v>
      </c>
      <c r="KPF271" s="75" t="s">
        <v>228</v>
      </c>
      <c r="KPG271" s="75">
        <v>3254</v>
      </c>
      <c r="KPH271" s="75" t="s">
        <v>228</v>
      </c>
      <c r="KPI271" s="75">
        <v>3254</v>
      </c>
      <c r="KPJ271" s="75" t="s">
        <v>228</v>
      </c>
      <c r="KPK271" s="75">
        <v>3254</v>
      </c>
      <c r="KPL271" s="75" t="s">
        <v>228</v>
      </c>
      <c r="KPM271" s="75">
        <v>3254</v>
      </c>
      <c r="KPN271" s="75" t="s">
        <v>228</v>
      </c>
      <c r="KPO271" s="75">
        <v>3254</v>
      </c>
      <c r="KPP271" s="75" t="s">
        <v>228</v>
      </c>
      <c r="KPQ271" s="75">
        <v>3254</v>
      </c>
      <c r="KPR271" s="75" t="s">
        <v>228</v>
      </c>
      <c r="KPS271" s="75">
        <v>3254</v>
      </c>
      <c r="KPT271" s="75" t="s">
        <v>228</v>
      </c>
      <c r="KPU271" s="75">
        <v>3254</v>
      </c>
      <c r="KPV271" s="75" t="s">
        <v>228</v>
      </c>
      <c r="KPW271" s="75">
        <v>3254</v>
      </c>
      <c r="KPX271" s="75" t="s">
        <v>228</v>
      </c>
      <c r="KPY271" s="75">
        <v>3254</v>
      </c>
      <c r="KPZ271" s="75" t="s">
        <v>228</v>
      </c>
      <c r="KQA271" s="75">
        <v>3254</v>
      </c>
      <c r="KQB271" s="75" t="s">
        <v>228</v>
      </c>
      <c r="KQC271" s="75">
        <v>3254</v>
      </c>
      <c r="KQD271" s="75" t="s">
        <v>228</v>
      </c>
      <c r="KQE271" s="75">
        <v>3254</v>
      </c>
      <c r="KQF271" s="75" t="s">
        <v>228</v>
      </c>
      <c r="KQG271" s="75">
        <v>3254</v>
      </c>
      <c r="KQH271" s="75" t="s">
        <v>228</v>
      </c>
      <c r="KQI271" s="75">
        <v>3254</v>
      </c>
      <c r="KQJ271" s="75" t="s">
        <v>228</v>
      </c>
      <c r="KQK271" s="75">
        <v>3254</v>
      </c>
      <c r="KQL271" s="75" t="s">
        <v>228</v>
      </c>
      <c r="KQM271" s="75">
        <v>3254</v>
      </c>
      <c r="KQN271" s="75" t="s">
        <v>228</v>
      </c>
      <c r="KQO271" s="75">
        <v>3254</v>
      </c>
      <c r="KQP271" s="75" t="s">
        <v>228</v>
      </c>
      <c r="KQQ271" s="75">
        <v>3254</v>
      </c>
      <c r="KQR271" s="75" t="s">
        <v>228</v>
      </c>
      <c r="KQS271" s="75">
        <v>3254</v>
      </c>
      <c r="KQT271" s="75" t="s">
        <v>228</v>
      </c>
      <c r="KQU271" s="75">
        <v>3254</v>
      </c>
      <c r="KQV271" s="75" t="s">
        <v>228</v>
      </c>
      <c r="KQW271" s="75">
        <v>3254</v>
      </c>
      <c r="KQX271" s="75" t="s">
        <v>228</v>
      </c>
      <c r="KQY271" s="75">
        <v>3254</v>
      </c>
      <c r="KQZ271" s="75" t="s">
        <v>228</v>
      </c>
      <c r="KRA271" s="75">
        <v>3254</v>
      </c>
      <c r="KRB271" s="75" t="s">
        <v>228</v>
      </c>
      <c r="KRC271" s="75">
        <v>3254</v>
      </c>
      <c r="KRD271" s="75" t="s">
        <v>228</v>
      </c>
      <c r="KRE271" s="75">
        <v>3254</v>
      </c>
      <c r="KRF271" s="75" t="s">
        <v>228</v>
      </c>
      <c r="KRG271" s="75">
        <v>3254</v>
      </c>
      <c r="KRH271" s="75" t="s">
        <v>228</v>
      </c>
      <c r="KRI271" s="75">
        <v>3254</v>
      </c>
      <c r="KRJ271" s="75" t="s">
        <v>228</v>
      </c>
      <c r="KRK271" s="75">
        <v>3254</v>
      </c>
      <c r="KRL271" s="75" t="s">
        <v>228</v>
      </c>
      <c r="KRM271" s="75">
        <v>3254</v>
      </c>
      <c r="KRN271" s="75" t="s">
        <v>228</v>
      </c>
      <c r="KRO271" s="75">
        <v>3254</v>
      </c>
      <c r="KRP271" s="75" t="s">
        <v>228</v>
      </c>
      <c r="KRQ271" s="75">
        <v>3254</v>
      </c>
      <c r="KRR271" s="75" t="s">
        <v>228</v>
      </c>
      <c r="KRS271" s="75">
        <v>3254</v>
      </c>
      <c r="KRT271" s="75" t="s">
        <v>228</v>
      </c>
      <c r="KRU271" s="75">
        <v>3254</v>
      </c>
      <c r="KRV271" s="75" t="s">
        <v>228</v>
      </c>
      <c r="KRW271" s="75">
        <v>3254</v>
      </c>
      <c r="KRX271" s="75" t="s">
        <v>228</v>
      </c>
      <c r="KRY271" s="75">
        <v>3254</v>
      </c>
      <c r="KRZ271" s="75" t="s">
        <v>228</v>
      </c>
      <c r="KSA271" s="75">
        <v>3254</v>
      </c>
      <c r="KSB271" s="75" t="s">
        <v>228</v>
      </c>
      <c r="KSC271" s="75">
        <v>3254</v>
      </c>
      <c r="KSD271" s="75" t="s">
        <v>228</v>
      </c>
      <c r="KSE271" s="75">
        <v>3254</v>
      </c>
      <c r="KSF271" s="75" t="s">
        <v>228</v>
      </c>
      <c r="KSG271" s="75">
        <v>3254</v>
      </c>
      <c r="KSH271" s="75" t="s">
        <v>228</v>
      </c>
      <c r="KSI271" s="75">
        <v>3254</v>
      </c>
      <c r="KSJ271" s="75" t="s">
        <v>228</v>
      </c>
      <c r="KSK271" s="75">
        <v>3254</v>
      </c>
      <c r="KSL271" s="75" t="s">
        <v>228</v>
      </c>
      <c r="KSM271" s="75">
        <v>3254</v>
      </c>
      <c r="KSN271" s="75" t="s">
        <v>228</v>
      </c>
      <c r="KSO271" s="75">
        <v>3254</v>
      </c>
      <c r="KSP271" s="75" t="s">
        <v>228</v>
      </c>
      <c r="KSQ271" s="75">
        <v>3254</v>
      </c>
      <c r="KSR271" s="75" t="s">
        <v>228</v>
      </c>
      <c r="KSS271" s="75">
        <v>3254</v>
      </c>
      <c r="KST271" s="75" t="s">
        <v>228</v>
      </c>
      <c r="KSU271" s="75">
        <v>3254</v>
      </c>
      <c r="KSV271" s="75" t="s">
        <v>228</v>
      </c>
      <c r="KSW271" s="75">
        <v>3254</v>
      </c>
      <c r="KSX271" s="75" t="s">
        <v>228</v>
      </c>
      <c r="KSY271" s="75">
        <v>3254</v>
      </c>
      <c r="KSZ271" s="75" t="s">
        <v>228</v>
      </c>
      <c r="KTA271" s="75">
        <v>3254</v>
      </c>
      <c r="KTB271" s="75" t="s">
        <v>228</v>
      </c>
      <c r="KTC271" s="75">
        <v>3254</v>
      </c>
      <c r="KTD271" s="75" t="s">
        <v>228</v>
      </c>
      <c r="KTE271" s="75">
        <v>3254</v>
      </c>
      <c r="KTF271" s="75" t="s">
        <v>228</v>
      </c>
      <c r="KTG271" s="75">
        <v>3254</v>
      </c>
      <c r="KTH271" s="75" t="s">
        <v>228</v>
      </c>
      <c r="KTI271" s="75">
        <v>3254</v>
      </c>
      <c r="KTJ271" s="75" t="s">
        <v>228</v>
      </c>
      <c r="KTK271" s="75">
        <v>3254</v>
      </c>
      <c r="KTL271" s="75" t="s">
        <v>228</v>
      </c>
      <c r="KTM271" s="75">
        <v>3254</v>
      </c>
      <c r="KTN271" s="75" t="s">
        <v>228</v>
      </c>
      <c r="KTO271" s="75">
        <v>3254</v>
      </c>
      <c r="KTP271" s="75" t="s">
        <v>228</v>
      </c>
      <c r="KTQ271" s="75">
        <v>3254</v>
      </c>
      <c r="KTR271" s="75" t="s">
        <v>228</v>
      </c>
      <c r="KTS271" s="75">
        <v>3254</v>
      </c>
      <c r="KTT271" s="75" t="s">
        <v>228</v>
      </c>
      <c r="KTU271" s="75">
        <v>3254</v>
      </c>
      <c r="KTV271" s="75" t="s">
        <v>228</v>
      </c>
      <c r="KTW271" s="75">
        <v>3254</v>
      </c>
      <c r="KTX271" s="75" t="s">
        <v>228</v>
      </c>
      <c r="KTY271" s="75">
        <v>3254</v>
      </c>
      <c r="KTZ271" s="75" t="s">
        <v>228</v>
      </c>
      <c r="KUA271" s="75">
        <v>3254</v>
      </c>
      <c r="KUB271" s="75" t="s">
        <v>228</v>
      </c>
      <c r="KUC271" s="75">
        <v>3254</v>
      </c>
      <c r="KUD271" s="75" t="s">
        <v>228</v>
      </c>
      <c r="KUE271" s="75">
        <v>3254</v>
      </c>
      <c r="KUF271" s="75" t="s">
        <v>228</v>
      </c>
      <c r="KUG271" s="75">
        <v>3254</v>
      </c>
      <c r="KUH271" s="75" t="s">
        <v>228</v>
      </c>
      <c r="KUI271" s="75">
        <v>3254</v>
      </c>
      <c r="KUJ271" s="75" t="s">
        <v>228</v>
      </c>
      <c r="KUK271" s="75">
        <v>3254</v>
      </c>
      <c r="KUL271" s="75" t="s">
        <v>228</v>
      </c>
      <c r="KUM271" s="75">
        <v>3254</v>
      </c>
      <c r="KUN271" s="75" t="s">
        <v>228</v>
      </c>
      <c r="KUO271" s="75">
        <v>3254</v>
      </c>
      <c r="KUP271" s="75" t="s">
        <v>228</v>
      </c>
      <c r="KUQ271" s="75">
        <v>3254</v>
      </c>
      <c r="KUR271" s="75" t="s">
        <v>228</v>
      </c>
      <c r="KUS271" s="75">
        <v>3254</v>
      </c>
      <c r="KUT271" s="75" t="s">
        <v>228</v>
      </c>
      <c r="KUU271" s="75">
        <v>3254</v>
      </c>
      <c r="KUV271" s="75" t="s">
        <v>228</v>
      </c>
      <c r="KUW271" s="75">
        <v>3254</v>
      </c>
      <c r="KUX271" s="75" t="s">
        <v>228</v>
      </c>
      <c r="KUY271" s="75">
        <v>3254</v>
      </c>
      <c r="KUZ271" s="75" t="s">
        <v>228</v>
      </c>
      <c r="KVA271" s="75">
        <v>3254</v>
      </c>
      <c r="KVB271" s="75" t="s">
        <v>228</v>
      </c>
      <c r="KVC271" s="75">
        <v>3254</v>
      </c>
      <c r="KVD271" s="75" t="s">
        <v>228</v>
      </c>
      <c r="KVE271" s="75">
        <v>3254</v>
      </c>
      <c r="KVF271" s="75" t="s">
        <v>228</v>
      </c>
      <c r="KVG271" s="75">
        <v>3254</v>
      </c>
      <c r="KVH271" s="75" t="s">
        <v>228</v>
      </c>
      <c r="KVI271" s="75">
        <v>3254</v>
      </c>
      <c r="KVJ271" s="75" t="s">
        <v>228</v>
      </c>
      <c r="KVK271" s="75">
        <v>3254</v>
      </c>
      <c r="KVL271" s="75" t="s">
        <v>228</v>
      </c>
      <c r="KVM271" s="75">
        <v>3254</v>
      </c>
      <c r="KVN271" s="75" t="s">
        <v>228</v>
      </c>
      <c r="KVO271" s="75">
        <v>3254</v>
      </c>
      <c r="KVP271" s="75" t="s">
        <v>228</v>
      </c>
      <c r="KVQ271" s="75">
        <v>3254</v>
      </c>
      <c r="KVR271" s="75" t="s">
        <v>228</v>
      </c>
      <c r="KVS271" s="75">
        <v>3254</v>
      </c>
      <c r="KVT271" s="75" t="s">
        <v>228</v>
      </c>
      <c r="KVU271" s="75">
        <v>3254</v>
      </c>
      <c r="KVV271" s="75" t="s">
        <v>228</v>
      </c>
      <c r="KVW271" s="75">
        <v>3254</v>
      </c>
      <c r="KVX271" s="75" t="s">
        <v>228</v>
      </c>
      <c r="KVY271" s="75">
        <v>3254</v>
      </c>
      <c r="KVZ271" s="75" t="s">
        <v>228</v>
      </c>
      <c r="KWA271" s="75">
        <v>3254</v>
      </c>
      <c r="KWB271" s="75" t="s">
        <v>228</v>
      </c>
      <c r="KWC271" s="75">
        <v>3254</v>
      </c>
      <c r="KWD271" s="75" t="s">
        <v>228</v>
      </c>
      <c r="KWE271" s="75">
        <v>3254</v>
      </c>
      <c r="KWF271" s="75" t="s">
        <v>228</v>
      </c>
      <c r="KWG271" s="75">
        <v>3254</v>
      </c>
      <c r="KWH271" s="75" t="s">
        <v>228</v>
      </c>
      <c r="KWI271" s="75">
        <v>3254</v>
      </c>
      <c r="KWJ271" s="75" t="s">
        <v>228</v>
      </c>
      <c r="KWK271" s="75">
        <v>3254</v>
      </c>
      <c r="KWL271" s="75" t="s">
        <v>228</v>
      </c>
      <c r="KWM271" s="75">
        <v>3254</v>
      </c>
      <c r="KWN271" s="75" t="s">
        <v>228</v>
      </c>
      <c r="KWO271" s="75">
        <v>3254</v>
      </c>
      <c r="KWP271" s="75" t="s">
        <v>228</v>
      </c>
      <c r="KWQ271" s="75">
        <v>3254</v>
      </c>
      <c r="KWR271" s="75" t="s">
        <v>228</v>
      </c>
      <c r="KWS271" s="75">
        <v>3254</v>
      </c>
      <c r="KWT271" s="75" t="s">
        <v>228</v>
      </c>
      <c r="KWU271" s="75">
        <v>3254</v>
      </c>
      <c r="KWV271" s="75" t="s">
        <v>228</v>
      </c>
      <c r="KWW271" s="75">
        <v>3254</v>
      </c>
      <c r="KWX271" s="75" t="s">
        <v>228</v>
      </c>
      <c r="KWY271" s="75">
        <v>3254</v>
      </c>
      <c r="KWZ271" s="75" t="s">
        <v>228</v>
      </c>
      <c r="KXA271" s="75">
        <v>3254</v>
      </c>
      <c r="KXB271" s="75" t="s">
        <v>228</v>
      </c>
      <c r="KXC271" s="75">
        <v>3254</v>
      </c>
      <c r="KXD271" s="75" t="s">
        <v>228</v>
      </c>
      <c r="KXE271" s="75">
        <v>3254</v>
      </c>
      <c r="KXF271" s="75" t="s">
        <v>228</v>
      </c>
      <c r="KXG271" s="75">
        <v>3254</v>
      </c>
      <c r="KXH271" s="75" t="s">
        <v>228</v>
      </c>
      <c r="KXI271" s="75">
        <v>3254</v>
      </c>
      <c r="KXJ271" s="75" t="s">
        <v>228</v>
      </c>
      <c r="KXK271" s="75">
        <v>3254</v>
      </c>
      <c r="KXL271" s="75" t="s">
        <v>228</v>
      </c>
      <c r="KXM271" s="75">
        <v>3254</v>
      </c>
      <c r="KXN271" s="75" t="s">
        <v>228</v>
      </c>
      <c r="KXO271" s="75">
        <v>3254</v>
      </c>
      <c r="KXP271" s="75" t="s">
        <v>228</v>
      </c>
      <c r="KXQ271" s="75">
        <v>3254</v>
      </c>
      <c r="KXR271" s="75" t="s">
        <v>228</v>
      </c>
      <c r="KXS271" s="75">
        <v>3254</v>
      </c>
      <c r="KXT271" s="75" t="s">
        <v>228</v>
      </c>
      <c r="KXU271" s="75">
        <v>3254</v>
      </c>
      <c r="KXV271" s="75" t="s">
        <v>228</v>
      </c>
      <c r="KXW271" s="75">
        <v>3254</v>
      </c>
      <c r="KXX271" s="75" t="s">
        <v>228</v>
      </c>
      <c r="KXY271" s="75">
        <v>3254</v>
      </c>
      <c r="KXZ271" s="75" t="s">
        <v>228</v>
      </c>
      <c r="KYA271" s="75">
        <v>3254</v>
      </c>
      <c r="KYB271" s="75" t="s">
        <v>228</v>
      </c>
      <c r="KYC271" s="75">
        <v>3254</v>
      </c>
      <c r="KYD271" s="75" t="s">
        <v>228</v>
      </c>
      <c r="KYE271" s="75">
        <v>3254</v>
      </c>
      <c r="KYF271" s="75" t="s">
        <v>228</v>
      </c>
      <c r="KYG271" s="75">
        <v>3254</v>
      </c>
      <c r="KYH271" s="75" t="s">
        <v>228</v>
      </c>
      <c r="KYI271" s="75">
        <v>3254</v>
      </c>
      <c r="KYJ271" s="75" t="s">
        <v>228</v>
      </c>
      <c r="KYK271" s="75">
        <v>3254</v>
      </c>
      <c r="KYL271" s="75" t="s">
        <v>228</v>
      </c>
      <c r="KYM271" s="75">
        <v>3254</v>
      </c>
      <c r="KYN271" s="75" t="s">
        <v>228</v>
      </c>
      <c r="KYO271" s="75">
        <v>3254</v>
      </c>
      <c r="KYP271" s="75" t="s">
        <v>228</v>
      </c>
      <c r="KYQ271" s="75">
        <v>3254</v>
      </c>
      <c r="KYR271" s="75" t="s">
        <v>228</v>
      </c>
      <c r="KYS271" s="75">
        <v>3254</v>
      </c>
      <c r="KYT271" s="75" t="s">
        <v>228</v>
      </c>
      <c r="KYU271" s="75">
        <v>3254</v>
      </c>
      <c r="KYV271" s="75" t="s">
        <v>228</v>
      </c>
      <c r="KYW271" s="75">
        <v>3254</v>
      </c>
      <c r="KYX271" s="75" t="s">
        <v>228</v>
      </c>
      <c r="KYY271" s="75">
        <v>3254</v>
      </c>
      <c r="KYZ271" s="75" t="s">
        <v>228</v>
      </c>
      <c r="KZA271" s="75">
        <v>3254</v>
      </c>
      <c r="KZB271" s="75" t="s">
        <v>228</v>
      </c>
      <c r="KZC271" s="75">
        <v>3254</v>
      </c>
      <c r="KZD271" s="75" t="s">
        <v>228</v>
      </c>
      <c r="KZE271" s="75">
        <v>3254</v>
      </c>
      <c r="KZF271" s="75" t="s">
        <v>228</v>
      </c>
      <c r="KZG271" s="75">
        <v>3254</v>
      </c>
      <c r="KZH271" s="75" t="s">
        <v>228</v>
      </c>
      <c r="KZI271" s="75">
        <v>3254</v>
      </c>
      <c r="KZJ271" s="75" t="s">
        <v>228</v>
      </c>
      <c r="KZK271" s="75">
        <v>3254</v>
      </c>
      <c r="KZL271" s="75" t="s">
        <v>228</v>
      </c>
      <c r="KZM271" s="75">
        <v>3254</v>
      </c>
      <c r="KZN271" s="75" t="s">
        <v>228</v>
      </c>
      <c r="KZO271" s="75">
        <v>3254</v>
      </c>
      <c r="KZP271" s="75" t="s">
        <v>228</v>
      </c>
      <c r="KZQ271" s="75">
        <v>3254</v>
      </c>
      <c r="KZR271" s="75" t="s">
        <v>228</v>
      </c>
      <c r="KZS271" s="75">
        <v>3254</v>
      </c>
      <c r="KZT271" s="75" t="s">
        <v>228</v>
      </c>
      <c r="KZU271" s="75">
        <v>3254</v>
      </c>
      <c r="KZV271" s="75" t="s">
        <v>228</v>
      </c>
      <c r="KZW271" s="75">
        <v>3254</v>
      </c>
      <c r="KZX271" s="75" t="s">
        <v>228</v>
      </c>
      <c r="KZY271" s="75">
        <v>3254</v>
      </c>
      <c r="KZZ271" s="75" t="s">
        <v>228</v>
      </c>
      <c r="LAA271" s="75">
        <v>3254</v>
      </c>
      <c r="LAB271" s="75" t="s">
        <v>228</v>
      </c>
      <c r="LAC271" s="75">
        <v>3254</v>
      </c>
      <c r="LAD271" s="75" t="s">
        <v>228</v>
      </c>
      <c r="LAE271" s="75">
        <v>3254</v>
      </c>
      <c r="LAF271" s="75" t="s">
        <v>228</v>
      </c>
      <c r="LAG271" s="75">
        <v>3254</v>
      </c>
      <c r="LAH271" s="75" t="s">
        <v>228</v>
      </c>
      <c r="LAI271" s="75">
        <v>3254</v>
      </c>
      <c r="LAJ271" s="75" t="s">
        <v>228</v>
      </c>
      <c r="LAK271" s="75">
        <v>3254</v>
      </c>
      <c r="LAL271" s="75" t="s">
        <v>228</v>
      </c>
      <c r="LAM271" s="75">
        <v>3254</v>
      </c>
      <c r="LAN271" s="75" t="s">
        <v>228</v>
      </c>
      <c r="LAO271" s="75">
        <v>3254</v>
      </c>
      <c r="LAP271" s="75" t="s">
        <v>228</v>
      </c>
      <c r="LAQ271" s="75">
        <v>3254</v>
      </c>
      <c r="LAR271" s="75" t="s">
        <v>228</v>
      </c>
      <c r="LAS271" s="75">
        <v>3254</v>
      </c>
      <c r="LAT271" s="75" t="s">
        <v>228</v>
      </c>
      <c r="LAU271" s="75">
        <v>3254</v>
      </c>
      <c r="LAV271" s="75" t="s">
        <v>228</v>
      </c>
      <c r="LAW271" s="75">
        <v>3254</v>
      </c>
      <c r="LAX271" s="75" t="s">
        <v>228</v>
      </c>
      <c r="LAY271" s="75">
        <v>3254</v>
      </c>
      <c r="LAZ271" s="75" t="s">
        <v>228</v>
      </c>
      <c r="LBA271" s="75">
        <v>3254</v>
      </c>
      <c r="LBB271" s="75" t="s">
        <v>228</v>
      </c>
      <c r="LBC271" s="75">
        <v>3254</v>
      </c>
      <c r="LBD271" s="75" t="s">
        <v>228</v>
      </c>
      <c r="LBE271" s="75">
        <v>3254</v>
      </c>
      <c r="LBF271" s="75" t="s">
        <v>228</v>
      </c>
      <c r="LBG271" s="75">
        <v>3254</v>
      </c>
      <c r="LBH271" s="75" t="s">
        <v>228</v>
      </c>
      <c r="LBI271" s="75">
        <v>3254</v>
      </c>
      <c r="LBJ271" s="75" t="s">
        <v>228</v>
      </c>
      <c r="LBK271" s="75">
        <v>3254</v>
      </c>
      <c r="LBL271" s="75" t="s">
        <v>228</v>
      </c>
      <c r="LBM271" s="75">
        <v>3254</v>
      </c>
      <c r="LBN271" s="75" t="s">
        <v>228</v>
      </c>
      <c r="LBO271" s="75">
        <v>3254</v>
      </c>
      <c r="LBP271" s="75" t="s">
        <v>228</v>
      </c>
      <c r="LBQ271" s="75">
        <v>3254</v>
      </c>
      <c r="LBR271" s="75" t="s">
        <v>228</v>
      </c>
      <c r="LBS271" s="75">
        <v>3254</v>
      </c>
      <c r="LBT271" s="75" t="s">
        <v>228</v>
      </c>
      <c r="LBU271" s="75">
        <v>3254</v>
      </c>
      <c r="LBV271" s="75" t="s">
        <v>228</v>
      </c>
      <c r="LBW271" s="75">
        <v>3254</v>
      </c>
      <c r="LBX271" s="75" t="s">
        <v>228</v>
      </c>
      <c r="LBY271" s="75">
        <v>3254</v>
      </c>
      <c r="LBZ271" s="75" t="s">
        <v>228</v>
      </c>
      <c r="LCA271" s="75">
        <v>3254</v>
      </c>
      <c r="LCB271" s="75" t="s">
        <v>228</v>
      </c>
      <c r="LCC271" s="75">
        <v>3254</v>
      </c>
      <c r="LCD271" s="75" t="s">
        <v>228</v>
      </c>
      <c r="LCE271" s="75">
        <v>3254</v>
      </c>
      <c r="LCF271" s="75" t="s">
        <v>228</v>
      </c>
      <c r="LCG271" s="75">
        <v>3254</v>
      </c>
      <c r="LCH271" s="75" t="s">
        <v>228</v>
      </c>
      <c r="LCI271" s="75">
        <v>3254</v>
      </c>
      <c r="LCJ271" s="75" t="s">
        <v>228</v>
      </c>
      <c r="LCK271" s="75">
        <v>3254</v>
      </c>
      <c r="LCL271" s="75" t="s">
        <v>228</v>
      </c>
      <c r="LCM271" s="75">
        <v>3254</v>
      </c>
      <c r="LCN271" s="75" t="s">
        <v>228</v>
      </c>
      <c r="LCO271" s="75">
        <v>3254</v>
      </c>
      <c r="LCP271" s="75" t="s">
        <v>228</v>
      </c>
      <c r="LCQ271" s="75">
        <v>3254</v>
      </c>
      <c r="LCR271" s="75" t="s">
        <v>228</v>
      </c>
      <c r="LCS271" s="75">
        <v>3254</v>
      </c>
      <c r="LCT271" s="75" t="s">
        <v>228</v>
      </c>
      <c r="LCU271" s="75">
        <v>3254</v>
      </c>
      <c r="LCV271" s="75" t="s">
        <v>228</v>
      </c>
      <c r="LCW271" s="75">
        <v>3254</v>
      </c>
      <c r="LCX271" s="75" t="s">
        <v>228</v>
      </c>
      <c r="LCY271" s="75">
        <v>3254</v>
      </c>
      <c r="LCZ271" s="75" t="s">
        <v>228</v>
      </c>
      <c r="LDA271" s="75">
        <v>3254</v>
      </c>
      <c r="LDB271" s="75" t="s">
        <v>228</v>
      </c>
      <c r="LDC271" s="75">
        <v>3254</v>
      </c>
      <c r="LDD271" s="75" t="s">
        <v>228</v>
      </c>
      <c r="LDE271" s="75">
        <v>3254</v>
      </c>
      <c r="LDF271" s="75" t="s">
        <v>228</v>
      </c>
      <c r="LDG271" s="75">
        <v>3254</v>
      </c>
      <c r="LDH271" s="75" t="s">
        <v>228</v>
      </c>
      <c r="LDI271" s="75">
        <v>3254</v>
      </c>
      <c r="LDJ271" s="75" t="s">
        <v>228</v>
      </c>
      <c r="LDK271" s="75">
        <v>3254</v>
      </c>
      <c r="LDL271" s="75" t="s">
        <v>228</v>
      </c>
      <c r="LDM271" s="75">
        <v>3254</v>
      </c>
      <c r="LDN271" s="75" t="s">
        <v>228</v>
      </c>
      <c r="LDO271" s="75">
        <v>3254</v>
      </c>
      <c r="LDP271" s="75" t="s">
        <v>228</v>
      </c>
      <c r="LDQ271" s="75">
        <v>3254</v>
      </c>
      <c r="LDR271" s="75" t="s">
        <v>228</v>
      </c>
      <c r="LDS271" s="75">
        <v>3254</v>
      </c>
      <c r="LDT271" s="75" t="s">
        <v>228</v>
      </c>
      <c r="LDU271" s="75">
        <v>3254</v>
      </c>
      <c r="LDV271" s="75" t="s">
        <v>228</v>
      </c>
      <c r="LDW271" s="75">
        <v>3254</v>
      </c>
      <c r="LDX271" s="75" t="s">
        <v>228</v>
      </c>
      <c r="LDY271" s="75">
        <v>3254</v>
      </c>
      <c r="LDZ271" s="75" t="s">
        <v>228</v>
      </c>
      <c r="LEA271" s="75">
        <v>3254</v>
      </c>
      <c r="LEB271" s="75" t="s">
        <v>228</v>
      </c>
      <c r="LEC271" s="75">
        <v>3254</v>
      </c>
      <c r="LED271" s="75" t="s">
        <v>228</v>
      </c>
      <c r="LEE271" s="75">
        <v>3254</v>
      </c>
      <c r="LEF271" s="75" t="s">
        <v>228</v>
      </c>
      <c r="LEG271" s="75">
        <v>3254</v>
      </c>
      <c r="LEH271" s="75" t="s">
        <v>228</v>
      </c>
      <c r="LEI271" s="75">
        <v>3254</v>
      </c>
      <c r="LEJ271" s="75" t="s">
        <v>228</v>
      </c>
      <c r="LEK271" s="75">
        <v>3254</v>
      </c>
      <c r="LEL271" s="75" t="s">
        <v>228</v>
      </c>
      <c r="LEM271" s="75">
        <v>3254</v>
      </c>
      <c r="LEN271" s="75" t="s">
        <v>228</v>
      </c>
      <c r="LEO271" s="75">
        <v>3254</v>
      </c>
      <c r="LEP271" s="75" t="s">
        <v>228</v>
      </c>
      <c r="LEQ271" s="75">
        <v>3254</v>
      </c>
      <c r="LER271" s="75" t="s">
        <v>228</v>
      </c>
      <c r="LES271" s="75">
        <v>3254</v>
      </c>
      <c r="LET271" s="75" t="s">
        <v>228</v>
      </c>
      <c r="LEU271" s="75">
        <v>3254</v>
      </c>
      <c r="LEV271" s="75" t="s">
        <v>228</v>
      </c>
      <c r="LEW271" s="75">
        <v>3254</v>
      </c>
      <c r="LEX271" s="75" t="s">
        <v>228</v>
      </c>
      <c r="LEY271" s="75">
        <v>3254</v>
      </c>
      <c r="LEZ271" s="75" t="s">
        <v>228</v>
      </c>
      <c r="LFA271" s="75">
        <v>3254</v>
      </c>
      <c r="LFB271" s="75" t="s">
        <v>228</v>
      </c>
      <c r="LFC271" s="75">
        <v>3254</v>
      </c>
      <c r="LFD271" s="75" t="s">
        <v>228</v>
      </c>
      <c r="LFE271" s="75">
        <v>3254</v>
      </c>
      <c r="LFF271" s="75" t="s">
        <v>228</v>
      </c>
      <c r="LFG271" s="75">
        <v>3254</v>
      </c>
      <c r="LFH271" s="75" t="s">
        <v>228</v>
      </c>
      <c r="LFI271" s="75">
        <v>3254</v>
      </c>
      <c r="LFJ271" s="75" t="s">
        <v>228</v>
      </c>
      <c r="LFK271" s="75">
        <v>3254</v>
      </c>
      <c r="LFL271" s="75" t="s">
        <v>228</v>
      </c>
      <c r="LFM271" s="75">
        <v>3254</v>
      </c>
      <c r="LFN271" s="75" t="s">
        <v>228</v>
      </c>
      <c r="LFO271" s="75">
        <v>3254</v>
      </c>
      <c r="LFP271" s="75" t="s">
        <v>228</v>
      </c>
      <c r="LFQ271" s="75">
        <v>3254</v>
      </c>
      <c r="LFR271" s="75" t="s">
        <v>228</v>
      </c>
      <c r="LFS271" s="75">
        <v>3254</v>
      </c>
      <c r="LFT271" s="75" t="s">
        <v>228</v>
      </c>
      <c r="LFU271" s="75">
        <v>3254</v>
      </c>
      <c r="LFV271" s="75" t="s">
        <v>228</v>
      </c>
      <c r="LFW271" s="75">
        <v>3254</v>
      </c>
      <c r="LFX271" s="75" t="s">
        <v>228</v>
      </c>
      <c r="LFY271" s="75">
        <v>3254</v>
      </c>
      <c r="LFZ271" s="75" t="s">
        <v>228</v>
      </c>
      <c r="LGA271" s="75">
        <v>3254</v>
      </c>
      <c r="LGB271" s="75" t="s">
        <v>228</v>
      </c>
      <c r="LGC271" s="75">
        <v>3254</v>
      </c>
      <c r="LGD271" s="75" t="s">
        <v>228</v>
      </c>
      <c r="LGE271" s="75">
        <v>3254</v>
      </c>
      <c r="LGF271" s="75" t="s">
        <v>228</v>
      </c>
      <c r="LGG271" s="75">
        <v>3254</v>
      </c>
      <c r="LGH271" s="75" t="s">
        <v>228</v>
      </c>
      <c r="LGI271" s="75">
        <v>3254</v>
      </c>
      <c r="LGJ271" s="75" t="s">
        <v>228</v>
      </c>
      <c r="LGK271" s="75">
        <v>3254</v>
      </c>
      <c r="LGL271" s="75" t="s">
        <v>228</v>
      </c>
      <c r="LGM271" s="75">
        <v>3254</v>
      </c>
      <c r="LGN271" s="75" t="s">
        <v>228</v>
      </c>
      <c r="LGO271" s="75">
        <v>3254</v>
      </c>
      <c r="LGP271" s="75" t="s">
        <v>228</v>
      </c>
      <c r="LGQ271" s="75">
        <v>3254</v>
      </c>
      <c r="LGR271" s="75" t="s">
        <v>228</v>
      </c>
      <c r="LGS271" s="75">
        <v>3254</v>
      </c>
      <c r="LGT271" s="75" t="s">
        <v>228</v>
      </c>
      <c r="LGU271" s="75">
        <v>3254</v>
      </c>
      <c r="LGV271" s="75" t="s">
        <v>228</v>
      </c>
      <c r="LGW271" s="75">
        <v>3254</v>
      </c>
      <c r="LGX271" s="75" t="s">
        <v>228</v>
      </c>
      <c r="LGY271" s="75">
        <v>3254</v>
      </c>
      <c r="LGZ271" s="75" t="s">
        <v>228</v>
      </c>
      <c r="LHA271" s="75">
        <v>3254</v>
      </c>
      <c r="LHB271" s="75" t="s">
        <v>228</v>
      </c>
      <c r="LHC271" s="75">
        <v>3254</v>
      </c>
      <c r="LHD271" s="75" t="s">
        <v>228</v>
      </c>
      <c r="LHE271" s="75">
        <v>3254</v>
      </c>
      <c r="LHF271" s="75" t="s">
        <v>228</v>
      </c>
      <c r="LHG271" s="75">
        <v>3254</v>
      </c>
      <c r="LHH271" s="75" t="s">
        <v>228</v>
      </c>
      <c r="LHI271" s="75">
        <v>3254</v>
      </c>
      <c r="LHJ271" s="75" t="s">
        <v>228</v>
      </c>
      <c r="LHK271" s="75">
        <v>3254</v>
      </c>
      <c r="LHL271" s="75" t="s">
        <v>228</v>
      </c>
      <c r="LHM271" s="75">
        <v>3254</v>
      </c>
      <c r="LHN271" s="75" t="s">
        <v>228</v>
      </c>
      <c r="LHO271" s="75">
        <v>3254</v>
      </c>
      <c r="LHP271" s="75" t="s">
        <v>228</v>
      </c>
      <c r="LHQ271" s="75">
        <v>3254</v>
      </c>
      <c r="LHR271" s="75" t="s">
        <v>228</v>
      </c>
      <c r="LHS271" s="75">
        <v>3254</v>
      </c>
      <c r="LHT271" s="75" t="s">
        <v>228</v>
      </c>
      <c r="LHU271" s="75">
        <v>3254</v>
      </c>
      <c r="LHV271" s="75" t="s">
        <v>228</v>
      </c>
      <c r="LHW271" s="75">
        <v>3254</v>
      </c>
      <c r="LHX271" s="75" t="s">
        <v>228</v>
      </c>
      <c r="LHY271" s="75">
        <v>3254</v>
      </c>
      <c r="LHZ271" s="75" t="s">
        <v>228</v>
      </c>
      <c r="LIA271" s="75">
        <v>3254</v>
      </c>
      <c r="LIB271" s="75" t="s">
        <v>228</v>
      </c>
      <c r="LIC271" s="75">
        <v>3254</v>
      </c>
      <c r="LID271" s="75" t="s">
        <v>228</v>
      </c>
      <c r="LIE271" s="75">
        <v>3254</v>
      </c>
      <c r="LIF271" s="75" t="s">
        <v>228</v>
      </c>
      <c r="LIG271" s="75">
        <v>3254</v>
      </c>
      <c r="LIH271" s="75" t="s">
        <v>228</v>
      </c>
      <c r="LII271" s="75">
        <v>3254</v>
      </c>
      <c r="LIJ271" s="75" t="s">
        <v>228</v>
      </c>
      <c r="LIK271" s="75">
        <v>3254</v>
      </c>
      <c r="LIL271" s="75" t="s">
        <v>228</v>
      </c>
      <c r="LIM271" s="75">
        <v>3254</v>
      </c>
      <c r="LIN271" s="75" t="s">
        <v>228</v>
      </c>
      <c r="LIO271" s="75">
        <v>3254</v>
      </c>
      <c r="LIP271" s="75" t="s">
        <v>228</v>
      </c>
      <c r="LIQ271" s="75">
        <v>3254</v>
      </c>
      <c r="LIR271" s="75" t="s">
        <v>228</v>
      </c>
      <c r="LIS271" s="75">
        <v>3254</v>
      </c>
      <c r="LIT271" s="75" t="s">
        <v>228</v>
      </c>
      <c r="LIU271" s="75">
        <v>3254</v>
      </c>
      <c r="LIV271" s="75" t="s">
        <v>228</v>
      </c>
      <c r="LIW271" s="75">
        <v>3254</v>
      </c>
      <c r="LIX271" s="75" t="s">
        <v>228</v>
      </c>
      <c r="LIY271" s="75">
        <v>3254</v>
      </c>
      <c r="LIZ271" s="75" t="s">
        <v>228</v>
      </c>
      <c r="LJA271" s="75">
        <v>3254</v>
      </c>
      <c r="LJB271" s="75" t="s">
        <v>228</v>
      </c>
      <c r="LJC271" s="75">
        <v>3254</v>
      </c>
      <c r="LJD271" s="75" t="s">
        <v>228</v>
      </c>
      <c r="LJE271" s="75">
        <v>3254</v>
      </c>
      <c r="LJF271" s="75" t="s">
        <v>228</v>
      </c>
      <c r="LJG271" s="75">
        <v>3254</v>
      </c>
      <c r="LJH271" s="75" t="s">
        <v>228</v>
      </c>
      <c r="LJI271" s="75">
        <v>3254</v>
      </c>
      <c r="LJJ271" s="75" t="s">
        <v>228</v>
      </c>
      <c r="LJK271" s="75">
        <v>3254</v>
      </c>
      <c r="LJL271" s="75" t="s">
        <v>228</v>
      </c>
      <c r="LJM271" s="75">
        <v>3254</v>
      </c>
      <c r="LJN271" s="75" t="s">
        <v>228</v>
      </c>
      <c r="LJO271" s="75">
        <v>3254</v>
      </c>
      <c r="LJP271" s="75" t="s">
        <v>228</v>
      </c>
      <c r="LJQ271" s="75">
        <v>3254</v>
      </c>
      <c r="LJR271" s="75" t="s">
        <v>228</v>
      </c>
      <c r="LJS271" s="75">
        <v>3254</v>
      </c>
      <c r="LJT271" s="75" t="s">
        <v>228</v>
      </c>
      <c r="LJU271" s="75">
        <v>3254</v>
      </c>
      <c r="LJV271" s="75" t="s">
        <v>228</v>
      </c>
      <c r="LJW271" s="75">
        <v>3254</v>
      </c>
      <c r="LJX271" s="75" t="s">
        <v>228</v>
      </c>
      <c r="LJY271" s="75">
        <v>3254</v>
      </c>
      <c r="LJZ271" s="75" t="s">
        <v>228</v>
      </c>
      <c r="LKA271" s="75">
        <v>3254</v>
      </c>
      <c r="LKB271" s="75" t="s">
        <v>228</v>
      </c>
      <c r="LKC271" s="75">
        <v>3254</v>
      </c>
      <c r="LKD271" s="75" t="s">
        <v>228</v>
      </c>
      <c r="LKE271" s="75">
        <v>3254</v>
      </c>
      <c r="LKF271" s="75" t="s">
        <v>228</v>
      </c>
      <c r="LKG271" s="75">
        <v>3254</v>
      </c>
      <c r="LKH271" s="75" t="s">
        <v>228</v>
      </c>
      <c r="LKI271" s="75">
        <v>3254</v>
      </c>
      <c r="LKJ271" s="75" t="s">
        <v>228</v>
      </c>
      <c r="LKK271" s="75">
        <v>3254</v>
      </c>
      <c r="LKL271" s="75" t="s">
        <v>228</v>
      </c>
      <c r="LKM271" s="75">
        <v>3254</v>
      </c>
      <c r="LKN271" s="75" t="s">
        <v>228</v>
      </c>
      <c r="LKO271" s="75">
        <v>3254</v>
      </c>
      <c r="LKP271" s="75" t="s">
        <v>228</v>
      </c>
      <c r="LKQ271" s="75">
        <v>3254</v>
      </c>
      <c r="LKR271" s="75" t="s">
        <v>228</v>
      </c>
      <c r="LKS271" s="75">
        <v>3254</v>
      </c>
      <c r="LKT271" s="75" t="s">
        <v>228</v>
      </c>
      <c r="LKU271" s="75">
        <v>3254</v>
      </c>
      <c r="LKV271" s="75" t="s">
        <v>228</v>
      </c>
      <c r="LKW271" s="75">
        <v>3254</v>
      </c>
      <c r="LKX271" s="75" t="s">
        <v>228</v>
      </c>
      <c r="LKY271" s="75">
        <v>3254</v>
      </c>
      <c r="LKZ271" s="75" t="s">
        <v>228</v>
      </c>
      <c r="LLA271" s="75">
        <v>3254</v>
      </c>
      <c r="LLB271" s="75" t="s">
        <v>228</v>
      </c>
      <c r="LLC271" s="75">
        <v>3254</v>
      </c>
      <c r="LLD271" s="75" t="s">
        <v>228</v>
      </c>
      <c r="LLE271" s="75">
        <v>3254</v>
      </c>
      <c r="LLF271" s="75" t="s">
        <v>228</v>
      </c>
      <c r="LLG271" s="75">
        <v>3254</v>
      </c>
      <c r="LLH271" s="75" t="s">
        <v>228</v>
      </c>
      <c r="LLI271" s="75">
        <v>3254</v>
      </c>
      <c r="LLJ271" s="75" t="s">
        <v>228</v>
      </c>
      <c r="LLK271" s="75">
        <v>3254</v>
      </c>
      <c r="LLL271" s="75" t="s">
        <v>228</v>
      </c>
      <c r="LLM271" s="75">
        <v>3254</v>
      </c>
      <c r="LLN271" s="75" t="s">
        <v>228</v>
      </c>
      <c r="LLO271" s="75">
        <v>3254</v>
      </c>
      <c r="LLP271" s="75" t="s">
        <v>228</v>
      </c>
      <c r="LLQ271" s="75">
        <v>3254</v>
      </c>
      <c r="LLR271" s="75" t="s">
        <v>228</v>
      </c>
      <c r="LLS271" s="75">
        <v>3254</v>
      </c>
      <c r="LLT271" s="75" t="s">
        <v>228</v>
      </c>
      <c r="LLU271" s="75">
        <v>3254</v>
      </c>
      <c r="LLV271" s="75" t="s">
        <v>228</v>
      </c>
      <c r="LLW271" s="75">
        <v>3254</v>
      </c>
      <c r="LLX271" s="75" t="s">
        <v>228</v>
      </c>
      <c r="LLY271" s="75">
        <v>3254</v>
      </c>
      <c r="LLZ271" s="75" t="s">
        <v>228</v>
      </c>
      <c r="LMA271" s="75">
        <v>3254</v>
      </c>
      <c r="LMB271" s="75" t="s">
        <v>228</v>
      </c>
      <c r="LMC271" s="75">
        <v>3254</v>
      </c>
      <c r="LMD271" s="75" t="s">
        <v>228</v>
      </c>
      <c r="LME271" s="75">
        <v>3254</v>
      </c>
      <c r="LMF271" s="75" t="s">
        <v>228</v>
      </c>
      <c r="LMG271" s="75">
        <v>3254</v>
      </c>
      <c r="LMH271" s="75" t="s">
        <v>228</v>
      </c>
      <c r="LMI271" s="75">
        <v>3254</v>
      </c>
      <c r="LMJ271" s="75" t="s">
        <v>228</v>
      </c>
      <c r="LMK271" s="75">
        <v>3254</v>
      </c>
      <c r="LML271" s="75" t="s">
        <v>228</v>
      </c>
      <c r="LMM271" s="75">
        <v>3254</v>
      </c>
      <c r="LMN271" s="75" t="s">
        <v>228</v>
      </c>
      <c r="LMO271" s="75">
        <v>3254</v>
      </c>
      <c r="LMP271" s="75" t="s">
        <v>228</v>
      </c>
      <c r="LMQ271" s="75">
        <v>3254</v>
      </c>
      <c r="LMR271" s="75" t="s">
        <v>228</v>
      </c>
      <c r="LMS271" s="75">
        <v>3254</v>
      </c>
      <c r="LMT271" s="75" t="s">
        <v>228</v>
      </c>
      <c r="LMU271" s="75">
        <v>3254</v>
      </c>
      <c r="LMV271" s="75" t="s">
        <v>228</v>
      </c>
      <c r="LMW271" s="75">
        <v>3254</v>
      </c>
      <c r="LMX271" s="75" t="s">
        <v>228</v>
      </c>
      <c r="LMY271" s="75">
        <v>3254</v>
      </c>
      <c r="LMZ271" s="75" t="s">
        <v>228</v>
      </c>
      <c r="LNA271" s="75">
        <v>3254</v>
      </c>
      <c r="LNB271" s="75" t="s">
        <v>228</v>
      </c>
      <c r="LNC271" s="75">
        <v>3254</v>
      </c>
      <c r="LND271" s="75" t="s">
        <v>228</v>
      </c>
      <c r="LNE271" s="75">
        <v>3254</v>
      </c>
      <c r="LNF271" s="75" t="s">
        <v>228</v>
      </c>
      <c r="LNG271" s="75">
        <v>3254</v>
      </c>
      <c r="LNH271" s="75" t="s">
        <v>228</v>
      </c>
      <c r="LNI271" s="75">
        <v>3254</v>
      </c>
      <c r="LNJ271" s="75" t="s">
        <v>228</v>
      </c>
      <c r="LNK271" s="75">
        <v>3254</v>
      </c>
      <c r="LNL271" s="75" t="s">
        <v>228</v>
      </c>
      <c r="LNM271" s="75">
        <v>3254</v>
      </c>
      <c r="LNN271" s="75" t="s">
        <v>228</v>
      </c>
      <c r="LNO271" s="75">
        <v>3254</v>
      </c>
      <c r="LNP271" s="75" t="s">
        <v>228</v>
      </c>
      <c r="LNQ271" s="75">
        <v>3254</v>
      </c>
      <c r="LNR271" s="75" t="s">
        <v>228</v>
      </c>
      <c r="LNS271" s="75">
        <v>3254</v>
      </c>
      <c r="LNT271" s="75" t="s">
        <v>228</v>
      </c>
      <c r="LNU271" s="75">
        <v>3254</v>
      </c>
      <c r="LNV271" s="75" t="s">
        <v>228</v>
      </c>
      <c r="LNW271" s="75">
        <v>3254</v>
      </c>
      <c r="LNX271" s="75" t="s">
        <v>228</v>
      </c>
      <c r="LNY271" s="75">
        <v>3254</v>
      </c>
      <c r="LNZ271" s="75" t="s">
        <v>228</v>
      </c>
      <c r="LOA271" s="75">
        <v>3254</v>
      </c>
      <c r="LOB271" s="75" t="s">
        <v>228</v>
      </c>
      <c r="LOC271" s="75">
        <v>3254</v>
      </c>
      <c r="LOD271" s="75" t="s">
        <v>228</v>
      </c>
      <c r="LOE271" s="75">
        <v>3254</v>
      </c>
      <c r="LOF271" s="75" t="s">
        <v>228</v>
      </c>
      <c r="LOG271" s="75">
        <v>3254</v>
      </c>
      <c r="LOH271" s="75" t="s">
        <v>228</v>
      </c>
      <c r="LOI271" s="75">
        <v>3254</v>
      </c>
      <c r="LOJ271" s="75" t="s">
        <v>228</v>
      </c>
      <c r="LOK271" s="75">
        <v>3254</v>
      </c>
      <c r="LOL271" s="75" t="s">
        <v>228</v>
      </c>
      <c r="LOM271" s="75">
        <v>3254</v>
      </c>
      <c r="LON271" s="75" t="s">
        <v>228</v>
      </c>
      <c r="LOO271" s="75">
        <v>3254</v>
      </c>
      <c r="LOP271" s="75" t="s">
        <v>228</v>
      </c>
      <c r="LOQ271" s="75">
        <v>3254</v>
      </c>
      <c r="LOR271" s="75" t="s">
        <v>228</v>
      </c>
      <c r="LOS271" s="75">
        <v>3254</v>
      </c>
      <c r="LOT271" s="75" t="s">
        <v>228</v>
      </c>
      <c r="LOU271" s="75">
        <v>3254</v>
      </c>
      <c r="LOV271" s="75" t="s">
        <v>228</v>
      </c>
      <c r="LOW271" s="75">
        <v>3254</v>
      </c>
      <c r="LOX271" s="75" t="s">
        <v>228</v>
      </c>
      <c r="LOY271" s="75">
        <v>3254</v>
      </c>
      <c r="LOZ271" s="75" t="s">
        <v>228</v>
      </c>
      <c r="LPA271" s="75">
        <v>3254</v>
      </c>
      <c r="LPB271" s="75" t="s">
        <v>228</v>
      </c>
      <c r="LPC271" s="75">
        <v>3254</v>
      </c>
      <c r="LPD271" s="75" t="s">
        <v>228</v>
      </c>
      <c r="LPE271" s="75">
        <v>3254</v>
      </c>
      <c r="LPF271" s="75" t="s">
        <v>228</v>
      </c>
      <c r="LPG271" s="75">
        <v>3254</v>
      </c>
      <c r="LPH271" s="75" t="s">
        <v>228</v>
      </c>
      <c r="LPI271" s="75">
        <v>3254</v>
      </c>
      <c r="LPJ271" s="75" t="s">
        <v>228</v>
      </c>
      <c r="LPK271" s="75">
        <v>3254</v>
      </c>
      <c r="LPL271" s="75" t="s">
        <v>228</v>
      </c>
      <c r="LPM271" s="75">
        <v>3254</v>
      </c>
      <c r="LPN271" s="75" t="s">
        <v>228</v>
      </c>
      <c r="LPO271" s="75">
        <v>3254</v>
      </c>
      <c r="LPP271" s="75" t="s">
        <v>228</v>
      </c>
      <c r="LPQ271" s="75">
        <v>3254</v>
      </c>
      <c r="LPR271" s="75" t="s">
        <v>228</v>
      </c>
      <c r="LPS271" s="75">
        <v>3254</v>
      </c>
      <c r="LPT271" s="75" t="s">
        <v>228</v>
      </c>
      <c r="LPU271" s="75">
        <v>3254</v>
      </c>
      <c r="LPV271" s="75" t="s">
        <v>228</v>
      </c>
      <c r="LPW271" s="75">
        <v>3254</v>
      </c>
      <c r="LPX271" s="75" t="s">
        <v>228</v>
      </c>
      <c r="LPY271" s="75">
        <v>3254</v>
      </c>
      <c r="LPZ271" s="75" t="s">
        <v>228</v>
      </c>
      <c r="LQA271" s="75">
        <v>3254</v>
      </c>
      <c r="LQB271" s="75" t="s">
        <v>228</v>
      </c>
      <c r="LQC271" s="75">
        <v>3254</v>
      </c>
      <c r="LQD271" s="75" t="s">
        <v>228</v>
      </c>
      <c r="LQE271" s="75">
        <v>3254</v>
      </c>
      <c r="LQF271" s="75" t="s">
        <v>228</v>
      </c>
      <c r="LQG271" s="75">
        <v>3254</v>
      </c>
      <c r="LQH271" s="75" t="s">
        <v>228</v>
      </c>
      <c r="LQI271" s="75">
        <v>3254</v>
      </c>
      <c r="LQJ271" s="75" t="s">
        <v>228</v>
      </c>
      <c r="LQK271" s="75">
        <v>3254</v>
      </c>
      <c r="LQL271" s="75" t="s">
        <v>228</v>
      </c>
      <c r="LQM271" s="75">
        <v>3254</v>
      </c>
      <c r="LQN271" s="75" t="s">
        <v>228</v>
      </c>
      <c r="LQO271" s="75">
        <v>3254</v>
      </c>
      <c r="LQP271" s="75" t="s">
        <v>228</v>
      </c>
      <c r="LQQ271" s="75">
        <v>3254</v>
      </c>
      <c r="LQR271" s="75" t="s">
        <v>228</v>
      </c>
      <c r="LQS271" s="75">
        <v>3254</v>
      </c>
      <c r="LQT271" s="75" t="s">
        <v>228</v>
      </c>
      <c r="LQU271" s="75">
        <v>3254</v>
      </c>
      <c r="LQV271" s="75" t="s">
        <v>228</v>
      </c>
      <c r="LQW271" s="75">
        <v>3254</v>
      </c>
      <c r="LQX271" s="75" t="s">
        <v>228</v>
      </c>
      <c r="LQY271" s="75">
        <v>3254</v>
      </c>
      <c r="LQZ271" s="75" t="s">
        <v>228</v>
      </c>
      <c r="LRA271" s="75">
        <v>3254</v>
      </c>
      <c r="LRB271" s="75" t="s">
        <v>228</v>
      </c>
      <c r="LRC271" s="75">
        <v>3254</v>
      </c>
      <c r="LRD271" s="75" t="s">
        <v>228</v>
      </c>
      <c r="LRE271" s="75">
        <v>3254</v>
      </c>
      <c r="LRF271" s="75" t="s">
        <v>228</v>
      </c>
      <c r="LRG271" s="75">
        <v>3254</v>
      </c>
      <c r="LRH271" s="75" t="s">
        <v>228</v>
      </c>
      <c r="LRI271" s="75">
        <v>3254</v>
      </c>
      <c r="LRJ271" s="75" t="s">
        <v>228</v>
      </c>
      <c r="LRK271" s="75">
        <v>3254</v>
      </c>
      <c r="LRL271" s="75" t="s">
        <v>228</v>
      </c>
      <c r="LRM271" s="75">
        <v>3254</v>
      </c>
      <c r="LRN271" s="75" t="s">
        <v>228</v>
      </c>
      <c r="LRO271" s="75">
        <v>3254</v>
      </c>
      <c r="LRP271" s="75" t="s">
        <v>228</v>
      </c>
      <c r="LRQ271" s="75">
        <v>3254</v>
      </c>
      <c r="LRR271" s="75" t="s">
        <v>228</v>
      </c>
      <c r="LRS271" s="75">
        <v>3254</v>
      </c>
      <c r="LRT271" s="75" t="s">
        <v>228</v>
      </c>
      <c r="LRU271" s="75">
        <v>3254</v>
      </c>
      <c r="LRV271" s="75" t="s">
        <v>228</v>
      </c>
      <c r="LRW271" s="75">
        <v>3254</v>
      </c>
      <c r="LRX271" s="75" t="s">
        <v>228</v>
      </c>
      <c r="LRY271" s="75">
        <v>3254</v>
      </c>
      <c r="LRZ271" s="75" t="s">
        <v>228</v>
      </c>
      <c r="LSA271" s="75">
        <v>3254</v>
      </c>
      <c r="LSB271" s="75" t="s">
        <v>228</v>
      </c>
      <c r="LSC271" s="75">
        <v>3254</v>
      </c>
      <c r="LSD271" s="75" t="s">
        <v>228</v>
      </c>
      <c r="LSE271" s="75">
        <v>3254</v>
      </c>
      <c r="LSF271" s="75" t="s">
        <v>228</v>
      </c>
      <c r="LSG271" s="75">
        <v>3254</v>
      </c>
      <c r="LSH271" s="75" t="s">
        <v>228</v>
      </c>
      <c r="LSI271" s="75">
        <v>3254</v>
      </c>
      <c r="LSJ271" s="75" t="s">
        <v>228</v>
      </c>
      <c r="LSK271" s="75">
        <v>3254</v>
      </c>
      <c r="LSL271" s="75" t="s">
        <v>228</v>
      </c>
      <c r="LSM271" s="75">
        <v>3254</v>
      </c>
      <c r="LSN271" s="75" t="s">
        <v>228</v>
      </c>
      <c r="LSO271" s="75">
        <v>3254</v>
      </c>
      <c r="LSP271" s="75" t="s">
        <v>228</v>
      </c>
      <c r="LSQ271" s="75">
        <v>3254</v>
      </c>
      <c r="LSR271" s="75" t="s">
        <v>228</v>
      </c>
      <c r="LSS271" s="75">
        <v>3254</v>
      </c>
      <c r="LST271" s="75" t="s">
        <v>228</v>
      </c>
      <c r="LSU271" s="75">
        <v>3254</v>
      </c>
      <c r="LSV271" s="75" t="s">
        <v>228</v>
      </c>
      <c r="LSW271" s="75">
        <v>3254</v>
      </c>
      <c r="LSX271" s="75" t="s">
        <v>228</v>
      </c>
      <c r="LSY271" s="75">
        <v>3254</v>
      </c>
      <c r="LSZ271" s="75" t="s">
        <v>228</v>
      </c>
      <c r="LTA271" s="75">
        <v>3254</v>
      </c>
      <c r="LTB271" s="75" t="s">
        <v>228</v>
      </c>
      <c r="LTC271" s="75">
        <v>3254</v>
      </c>
      <c r="LTD271" s="75" t="s">
        <v>228</v>
      </c>
      <c r="LTE271" s="75">
        <v>3254</v>
      </c>
      <c r="LTF271" s="75" t="s">
        <v>228</v>
      </c>
      <c r="LTG271" s="75">
        <v>3254</v>
      </c>
      <c r="LTH271" s="75" t="s">
        <v>228</v>
      </c>
      <c r="LTI271" s="75">
        <v>3254</v>
      </c>
      <c r="LTJ271" s="75" t="s">
        <v>228</v>
      </c>
      <c r="LTK271" s="75">
        <v>3254</v>
      </c>
      <c r="LTL271" s="75" t="s">
        <v>228</v>
      </c>
      <c r="LTM271" s="75">
        <v>3254</v>
      </c>
      <c r="LTN271" s="75" t="s">
        <v>228</v>
      </c>
      <c r="LTO271" s="75">
        <v>3254</v>
      </c>
      <c r="LTP271" s="75" t="s">
        <v>228</v>
      </c>
      <c r="LTQ271" s="75">
        <v>3254</v>
      </c>
      <c r="LTR271" s="75" t="s">
        <v>228</v>
      </c>
      <c r="LTS271" s="75">
        <v>3254</v>
      </c>
      <c r="LTT271" s="75" t="s">
        <v>228</v>
      </c>
      <c r="LTU271" s="75">
        <v>3254</v>
      </c>
      <c r="LTV271" s="75" t="s">
        <v>228</v>
      </c>
      <c r="LTW271" s="75">
        <v>3254</v>
      </c>
      <c r="LTX271" s="75" t="s">
        <v>228</v>
      </c>
      <c r="LTY271" s="75">
        <v>3254</v>
      </c>
      <c r="LTZ271" s="75" t="s">
        <v>228</v>
      </c>
      <c r="LUA271" s="75">
        <v>3254</v>
      </c>
      <c r="LUB271" s="75" t="s">
        <v>228</v>
      </c>
      <c r="LUC271" s="75">
        <v>3254</v>
      </c>
      <c r="LUD271" s="75" t="s">
        <v>228</v>
      </c>
      <c r="LUE271" s="75">
        <v>3254</v>
      </c>
      <c r="LUF271" s="75" t="s">
        <v>228</v>
      </c>
      <c r="LUG271" s="75">
        <v>3254</v>
      </c>
      <c r="LUH271" s="75" t="s">
        <v>228</v>
      </c>
      <c r="LUI271" s="75">
        <v>3254</v>
      </c>
      <c r="LUJ271" s="75" t="s">
        <v>228</v>
      </c>
      <c r="LUK271" s="75">
        <v>3254</v>
      </c>
      <c r="LUL271" s="75" t="s">
        <v>228</v>
      </c>
      <c r="LUM271" s="75">
        <v>3254</v>
      </c>
      <c r="LUN271" s="75" t="s">
        <v>228</v>
      </c>
      <c r="LUO271" s="75">
        <v>3254</v>
      </c>
      <c r="LUP271" s="75" t="s">
        <v>228</v>
      </c>
      <c r="LUQ271" s="75">
        <v>3254</v>
      </c>
      <c r="LUR271" s="75" t="s">
        <v>228</v>
      </c>
      <c r="LUS271" s="75">
        <v>3254</v>
      </c>
      <c r="LUT271" s="75" t="s">
        <v>228</v>
      </c>
      <c r="LUU271" s="75">
        <v>3254</v>
      </c>
      <c r="LUV271" s="75" t="s">
        <v>228</v>
      </c>
      <c r="LUW271" s="75">
        <v>3254</v>
      </c>
      <c r="LUX271" s="75" t="s">
        <v>228</v>
      </c>
      <c r="LUY271" s="75">
        <v>3254</v>
      </c>
      <c r="LUZ271" s="75" t="s">
        <v>228</v>
      </c>
      <c r="LVA271" s="75">
        <v>3254</v>
      </c>
      <c r="LVB271" s="75" t="s">
        <v>228</v>
      </c>
      <c r="LVC271" s="75">
        <v>3254</v>
      </c>
      <c r="LVD271" s="75" t="s">
        <v>228</v>
      </c>
      <c r="LVE271" s="75">
        <v>3254</v>
      </c>
      <c r="LVF271" s="75" t="s">
        <v>228</v>
      </c>
      <c r="LVG271" s="75">
        <v>3254</v>
      </c>
      <c r="LVH271" s="75" t="s">
        <v>228</v>
      </c>
      <c r="LVI271" s="75">
        <v>3254</v>
      </c>
      <c r="LVJ271" s="75" t="s">
        <v>228</v>
      </c>
      <c r="LVK271" s="75">
        <v>3254</v>
      </c>
      <c r="LVL271" s="75" t="s">
        <v>228</v>
      </c>
      <c r="LVM271" s="75">
        <v>3254</v>
      </c>
      <c r="LVN271" s="75" t="s">
        <v>228</v>
      </c>
      <c r="LVO271" s="75">
        <v>3254</v>
      </c>
      <c r="LVP271" s="75" t="s">
        <v>228</v>
      </c>
      <c r="LVQ271" s="75">
        <v>3254</v>
      </c>
      <c r="LVR271" s="75" t="s">
        <v>228</v>
      </c>
      <c r="LVS271" s="75">
        <v>3254</v>
      </c>
      <c r="LVT271" s="75" t="s">
        <v>228</v>
      </c>
      <c r="LVU271" s="75">
        <v>3254</v>
      </c>
      <c r="LVV271" s="75" t="s">
        <v>228</v>
      </c>
      <c r="LVW271" s="75">
        <v>3254</v>
      </c>
      <c r="LVX271" s="75" t="s">
        <v>228</v>
      </c>
      <c r="LVY271" s="75">
        <v>3254</v>
      </c>
      <c r="LVZ271" s="75" t="s">
        <v>228</v>
      </c>
      <c r="LWA271" s="75">
        <v>3254</v>
      </c>
      <c r="LWB271" s="75" t="s">
        <v>228</v>
      </c>
      <c r="LWC271" s="75">
        <v>3254</v>
      </c>
      <c r="LWD271" s="75" t="s">
        <v>228</v>
      </c>
      <c r="LWE271" s="75">
        <v>3254</v>
      </c>
      <c r="LWF271" s="75" t="s">
        <v>228</v>
      </c>
      <c r="LWG271" s="75">
        <v>3254</v>
      </c>
      <c r="LWH271" s="75" t="s">
        <v>228</v>
      </c>
      <c r="LWI271" s="75">
        <v>3254</v>
      </c>
      <c r="LWJ271" s="75" t="s">
        <v>228</v>
      </c>
      <c r="LWK271" s="75">
        <v>3254</v>
      </c>
      <c r="LWL271" s="75" t="s">
        <v>228</v>
      </c>
      <c r="LWM271" s="75">
        <v>3254</v>
      </c>
      <c r="LWN271" s="75" t="s">
        <v>228</v>
      </c>
      <c r="LWO271" s="75">
        <v>3254</v>
      </c>
      <c r="LWP271" s="75" t="s">
        <v>228</v>
      </c>
      <c r="LWQ271" s="75">
        <v>3254</v>
      </c>
      <c r="LWR271" s="75" t="s">
        <v>228</v>
      </c>
      <c r="LWS271" s="75">
        <v>3254</v>
      </c>
      <c r="LWT271" s="75" t="s">
        <v>228</v>
      </c>
      <c r="LWU271" s="75">
        <v>3254</v>
      </c>
      <c r="LWV271" s="75" t="s">
        <v>228</v>
      </c>
      <c r="LWW271" s="75">
        <v>3254</v>
      </c>
      <c r="LWX271" s="75" t="s">
        <v>228</v>
      </c>
      <c r="LWY271" s="75">
        <v>3254</v>
      </c>
      <c r="LWZ271" s="75" t="s">
        <v>228</v>
      </c>
      <c r="LXA271" s="75">
        <v>3254</v>
      </c>
      <c r="LXB271" s="75" t="s">
        <v>228</v>
      </c>
      <c r="LXC271" s="75">
        <v>3254</v>
      </c>
      <c r="LXD271" s="75" t="s">
        <v>228</v>
      </c>
      <c r="LXE271" s="75">
        <v>3254</v>
      </c>
      <c r="LXF271" s="75" t="s">
        <v>228</v>
      </c>
      <c r="LXG271" s="75">
        <v>3254</v>
      </c>
      <c r="LXH271" s="75" t="s">
        <v>228</v>
      </c>
      <c r="LXI271" s="75">
        <v>3254</v>
      </c>
      <c r="LXJ271" s="75" t="s">
        <v>228</v>
      </c>
      <c r="LXK271" s="75">
        <v>3254</v>
      </c>
      <c r="LXL271" s="75" t="s">
        <v>228</v>
      </c>
      <c r="LXM271" s="75">
        <v>3254</v>
      </c>
      <c r="LXN271" s="75" t="s">
        <v>228</v>
      </c>
      <c r="LXO271" s="75">
        <v>3254</v>
      </c>
      <c r="LXP271" s="75" t="s">
        <v>228</v>
      </c>
      <c r="LXQ271" s="75">
        <v>3254</v>
      </c>
      <c r="LXR271" s="75" t="s">
        <v>228</v>
      </c>
      <c r="LXS271" s="75">
        <v>3254</v>
      </c>
      <c r="LXT271" s="75" t="s">
        <v>228</v>
      </c>
      <c r="LXU271" s="75">
        <v>3254</v>
      </c>
      <c r="LXV271" s="75" t="s">
        <v>228</v>
      </c>
      <c r="LXW271" s="75">
        <v>3254</v>
      </c>
      <c r="LXX271" s="75" t="s">
        <v>228</v>
      </c>
      <c r="LXY271" s="75">
        <v>3254</v>
      </c>
      <c r="LXZ271" s="75" t="s">
        <v>228</v>
      </c>
      <c r="LYA271" s="75">
        <v>3254</v>
      </c>
      <c r="LYB271" s="75" t="s">
        <v>228</v>
      </c>
      <c r="LYC271" s="75">
        <v>3254</v>
      </c>
      <c r="LYD271" s="75" t="s">
        <v>228</v>
      </c>
      <c r="LYE271" s="75">
        <v>3254</v>
      </c>
      <c r="LYF271" s="75" t="s">
        <v>228</v>
      </c>
      <c r="LYG271" s="75">
        <v>3254</v>
      </c>
      <c r="LYH271" s="75" t="s">
        <v>228</v>
      </c>
      <c r="LYI271" s="75">
        <v>3254</v>
      </c>
      <c r="LYJ271" s="75" t="s">
        <v>228</v>
      </c>
      <c r="LYK271" s="75">
        <v>3254</v>
      </c>
      <c r="LYL271" s="75" t="s">
        <v>228</v>
      </c>
      <c r="LYM271" s="75">
        <v>3254</v>
      </c>
      <c r="LYN271" s="75" t="s">
        <v>228</v>
      </c>
      <c r="LYO271" s="75">
        <v>3254</v>
      </c>
      <c r="LYP271" s="75" t="s">
        <v>228</v>
      </c>
      <c r="LYQ271" s="75">
        <v>3254</v>
      </c>
      <c r="LYR271" s="75" t="s">
        <v>228</v>
      </c>
      <c r="LYS271" s="75">
        <v>3254</v>
      </c>
      <c r="LYT271" s="75" t="s">
        <v>228</v>
      </c>
      <c r="LYU271" s="75">
        <v>3254</v>
      </c>
      <c r="LYV271" s="75" t="s">
        <v>228</v>
      </c>
      <c r="LYW271" s="75">
        <v>3254</v>
      </c>
      <c r="LYX271" s="75" t="s">
        <v>228</v>
      </c>
      <c r="LYY271" s="75">
        <v>3254</v>
      </c>
      <c r="LYZ271" s="75" t="s">
        <v>228</v>
      </c>
      <c r="LZA271" s="75">
        <v>3254</v>
      </c>
      <c r="LZB271" s="75" t="s">
        <v>228</v>
      </c>
      <c r="LZC271" s="75">
        <v>3254</v>
      </c>
      <c r="LZD271" s="75" t="s">
        <v>228</v>
      </c>
      <c r="LZE271" s="75">
        <v>3254</v>
      </c>
      <c r="LZF271" s="75" t="s">
        <v>228</v>
      </c>
      <c r="LZG271" s="75">
        <v>3254</v>
      </c>
      <c r="LZH271" s="75" t="s">
        <v>228</v>
      </c>
      <c r="LZI271" s="75">
        <v>3254</v>
      </c>
      <c r="LZJ271" s="75" t="s">
        <v>228</v>
      </c>
      <c r="LZK271" s="75">
        <v>3254</v>
      </c>
      <c r="LZL271" s="75" t="s">
        <v>228</v>
      </c>
      <c r="LZM271" s="75">
        <v>3254</v>
      </c>
      <c r="LZN271" s="75" t="s">
        <v>228</v>
      </c>
      <c r="LZO271" s="75">
        <v>3254</v>
      </c>
      <c r="LZP271" s="75" t="s">
        <v>228</v>
      </c>
      <c r="LZQ271" s="75">
        <v>3254</v>
      </c>
      <c r="LZR271" s="75" t="s">
        <v>228</v>
      </c>
      <c r="LZS271" s="75">
        <v>3254</v>
      </c>
      <c r="LZT271" s="75" t="s">
        <v>228</v>
      </c>
      <c r="LZU271" s="75">
        <v>3254</v>
      </c>
      <c r="LZV271" s="75" t="s">
        <v>228</v>
      </c>
      <c r="LZW271" s="75">
        <v>3254</v>
      </c>
      <c r="LZX271" s="75" t="s">
        <v>228</v>
      </c>
      <c r="LZY271" s="75">
        <v>3254</v>
      </c>
      <c r="LZZ271" s="75" t="s">
        <v>228</v>
      </c>
      <c r="MAA271" s="75">
        <v>3254</v>
      </c>
      <c r="MAB271" s="75" t="s">
        <v>228</v>
      </c>
      <c r="MAC271" s="75">
        <v>3254</v>
      </c>
      <c r="MAD271" s="75" t="s">
        <v>228</v>
      </c>
      <c r="MAE271" s="75">
        <v>3254</v>
      </c>
      <c r="MAF271" s="75" t="s">
        <v>228</v>
      </c>
      <c r="MAG271" s="75">
        <v>3254</v>
      </c>
      <c r="MAH271" s="75" t="s">
        <v>228</v>
      </c>
      <c r="MAI271" s="75">
        <v>3254</v>
      </c>
      <c r="MAJ271" s="75" t="s">
        <v>228</v>
      </c>
      <c r="MAK271" s="75">
        <v>3254</v>
      </c>
      <c r="MAL271" s="75" t="s">
        <v>228</v>
      </c>
      <c r="MAM271" s="75">
        <v>3254</v>
      </c>
      <c r="MAN271" s="75" t="s">
        <v>228</v>
      </c>
      <c r="MAO271" s="75">
        <v>3254</v>
      </c>
      <c r="MAP271" s="75" t="s">
        <v>228</v>
      </c>
      <c r="MAQ271" s="75">
        <v>3254</v>
      </c>
      <c r="MAR271" s="75" t="s">
        <v>228</v>
      </c>
      <c r="MAS271" s="75">
        <v>3254</v>
      </c>
      <c r="MAT271" s="75" t="s">
        <v>228</v>
      </c>
      <c r="MAU271" s="75">
        <v>3254</v>
      </c>
      <c r="MAV271" s="75" t="s">
        <v>228</v>
      </c>
      <c r="MAW271" s="75">
        <v>3254</v>
      </c>
      <c r="MAX271" s="75" t="s">
        <v>228</v>
      </c>
      <c r="MAY271" s="75">
        <v>3254</v>
      </c>
      <c r="MAZ271" s="75" t="s">
        <v>228</v>
      </c>
      <c r="MBA271" s="75">
        <v>3254</v>
      </c>
      <c r="MBB271" s="75" t="s">
        <v>228</v>
      </c>
      <c r="MBC271" s="75">
        <v>3254</v>
      </c>
      <c r="MBD271" s="75" t="s">
        <v>228</v>
      </c>
      <c r="MBE271" s="75">
        <v>3254</v>
      </c>
      <c r="MBF271" s="75" t="s">
        <v>228</v>
      </c>
      <c r="MBG271" s="75">
        <v>3254</v>
      </c>
      <c r="MBH271" s="75" t="s">
        <v>228</v>
      </c>
      <c r="MBI271" s="75">
        <v>3254</v>
      </c>
      <c r="MBJ271" s="75" t="s">
        <v>228</v>
      </c>
      <c r="MBK271" s="75">
        <v>3254</v>
      </c>
      <c r="MBL271" s="75" t="s">
        <v>228</v>
      </c>
      <c r="MBM271" s="75">
        <v>3254</v>
      </c>
      <c r="MBN271" s="75" t="s">
        <v>228</v>
      </c>
      <c r="MBO271" s="75">
        <v>3254</v>
      </c>
      <c r="MBP271" s="75" t="s">
        <v>228</v>
      </c>
      <c r="MBQ271" s="75">
        <v>3254</v>
      </c>
      <c r="MBR271" s="75" t="s">
        <v>228</v>
      </c>
      <c r="MBS271" s="75">
        <v>3254</v>
      </c>
      <c r="MBT271" s="75" t="s">
        <v>228</v>
      </c>
      <c r="MBU271" s="75">
        <v>3254</v>
      </c>
      <c r="MBV271" s="75" t="s">
        <v>228</v>
      </c>
      <c r="MBW271" s="75">
        <v>3254</v>
      </c>
      <c r="MBX271" s="75" t="s">
        <v>228</v>
      </c>
      <c r="MBY271" s="75">
        <v>3254</v>
      </c>
      <c r="MBZ271" s="75" t="s">
        <v>228</v>
      </c>
      <c r="MCA271" s="75">
        <v>3254</v>
      </c>
      <c r="MCB271" s="75" t="s">
        <v>228</v>
      </c>
      <c r="MCC271" s="75">
        <v>3254</v>
      </c>
      <c r="MCD271" s="75" t="s">
        <v>228</v>
      </c>
      <c r="MCE271" s="75">
        <v>3254</v>
      </c>
      <c r="MCF271" s="75" t="s">
        <v>228</v>
      </c>
      <c r="MCG271" s="75">
        <v>3254</v>
      </c>
      <c r="MCH271" s="75" t="s">
        <v>228</v>
      </c>
      <c r="MCI271" s="75">
        <v>3254</v>
      </c>
      <c r="MCJ271" s="75" t="s">
        <v>228</v>
      </c>
      <c r="MCK271" s="75">
        <v>3254</v>
      </c>
      <c r="MCL271" s="75" t="s">
        <v>228</v>
      </c>
      <c r="MCM271" s="75">
        <v>3254</v>
      </c>
      <c r="MCN271" s="75" t="s">
        <v>228</v>
      </c>
      <c r="MCO271" s="75">
        <v>3254</v>
      </c>
      <c r="MCP271" s="75" t="s">
        <v>228</v>
      </c>
      <c r="MCQ271" s="75">
        <v>3254</v>
      </c>
      <c r="MCR271" s="75" t="s">
        <v>228</v>
      </c>
      <c r="MCS271" s="75">
        <v>3254</v>
      </c>
      <c r="MCT271" s="75" t="s">
        <v>228</v>
      </c>
      <c r="MCU271" s="75">
        <v>3254</v>
      </c>
      <c r="MCV271" s="75" t="s">
        <v>228</v>
      </c>
      <c r="MCW271" s="75">
        <v>3254</v>
      </c>
      <c r="MCX271" s="75" t="s">
        <v>228</v>
      </c>
      <c r="MCY271" s="75">
        <v>3254</v>
      </c>
      <c r="MCZ271" s="75" t="s">
        <v>228</v>
      </c>
      <c r="MDA271" s="75">
        <v>3254</v>
      </c>
      <c r="MDB271" s="75" t="s">
        <v>228</v>
      </c>
      <c r="MDC271" s="75">
        <v>3254</v>
      </c>
      <c r="MDD271" s="75" t="s">
        <v>228</v>
      </c>
      <c r="MDE271" s="75">
        <v>3254</v>
      </c>
      <c r="MDF271" s="75" t="s">
        <v>228</v>
      </c>
      <c r="MDG271" s="75">
        <v>3254</v>
      </c>
      <c r="MDH271" s="75" t="s">
        <v>228</v>
      </c>
      <c r="MDI271" s="75">
        <v>3254</v>
      </c>
      <c r="MDJ271" s="75" t="s">
        <v>228</v>
      </c>
      <c r="MDK271" s="75">
        <v>3254</v>
      </c>
      <c r="MDL271" s="75" t="s">
        <v>228</v>
      </c>
      <c r="MDM271" s="75">
        <v>3254</v>
      </c>
      <c r="MDN271" s="75" t="s">
        <v>228</v>
      </c>
      <c r="MDO271" s="75">
        <v>3254</v>
      </c>
      <c r="MDP271" s="75" t="s">
        <v>228</v>
      </c>
      <c r="MDQ271" s="75">
        <v>3254</v>
      </c>
      <c r="MDR271" s="75" t="s">
        <v>228</v>
      </c>
      <c r="MDS271" s="75">
        <v>3254</v>
      </c>
      <c r="MDT271" s="75" t="s">
        <v>228</v>
      </c>
      <c r="MDU271" s="75">
        <v>3254</v>
      </c>
      <c r="MDV271" s="75" t="s">
        <v>228</v>
      </c>
      <c r="MDW271" s="75">
        <v>3254</v>
      </c>
      <c r="MDX271" s="75" t="s">
        <v>228</v>
      </c>
      <c r="MDY271" s="75">
        <v>3254</v>
      </c>
      <c r="MDZ271" s="75" t="s">
        <v>228</v>
      </c>
      <c r="MEA271" s="75">
        <v>3254</v>
      </c>
      <c r="MEB271" s="75" t="s">
        <v>228</v>
      </c>
      <c r="MEC271" s="75">
        <v>3254</v>
      </c>
      <c r="MED271" s="75" t="s">
        <v>228</v>
      </c>
      <c r="MEE271" s="75">
        <v>3254</v>
      </c>
      <c r="MEF271" s="75" t="s">
        <v>228</v>
      </c>
      <c r="MEG271" s="75">
        <v>3254</v>
      </c>
      <c r="MEH271" s="75" t="s">
        <v>228</v>
      </c>
      <c r="MEI271" s="75">
        <v>3254</v>
      </c>
      <c r="MEJ271" s="75" t="s">
        <v>228</v>
      </c>
      <c r="MEK271" s="75">
        <v>3254</v>
      </c>
      <c r="MEL271" s="75" t="s">
        <v>228</v>
      </c>
      <c r="MEM271" s="75">
        <v>3254</v>
      </c>
      <c r="MEN271" s="75" t="s">
        <v>228</v>
      </c>
      <c r="MEO271" s="75">
        <v>3254</v>
      </c>
      <c r="MEP271" s="75" t="s">
        <v>228</v>
      </c>
      <c r="MEQ271" s="75">
        <v>3254</v>
      </c>
      <c r="MER271" s="75" t="s">
        <v>228</v>
      </c>
      <c r="MES271" s="75">
        <v>3254</v>
      </c>
      <c r="MET271" s="75" t="s">
        <v>228</v>
      </c>
      <c r="MEU271" s="75">
        <v>3254</v>
      </c>
      <c r="MEV271" s="75" t="s">
        <v>228</v>
      </c>
      <c r="MEW271" s="75">
        <v>3254</v>
      </c>
      <c r="MEX271" s="75" t="s">
        <v>228</v>
      </c>
      <c r="MEY271" s="75">
        <v>3254</v>
      </c>
      <c r="MEZ271" s="75" t="s">
        <v>228</v>
      </c>
      <c r="MFA271" s="75">
        <v>3254</v>
      </c>
      <c r="MFB271" s="75" t="s">
        <v>228</v>
      </c>
      <c r="MFC271" s="75">
        <v>3254</v>
      </c>
      <c r="MFD271" s="75" t="s">
        <v>228</v>
      </c>
      <c r="MFE271" s="75">
        <v>3254</v>
      </c>
      <c r="MFF271" s="75" t="s">
        <v>228</v>
      </c>
      <c r="MFG271" s="75">
        <v>3254</v>
      </c>
      <c r="MFH271" s="75" t="s">
        <v>228</v>
      </c>
      <c r="MFI271" s="75">
        <v>3254</v>
      </c>
      <c r="MFJ271" s="75" t="s">
        <v>228</v>
      </c>
      <c r="MFK271" s="75">
        <v>3254</v>
      </c>
      <c r="MFL271" s="75" t="s">
        <v>228</v>
      </c>
      <c r="MFM271" s="75">
        <v>3254</v>
      </c>
      <c r="MFN271" s="75" t="s">
        <v>228</v>
      </c>
      <c r="MFO271" s="75">
        <v>3254</v>
      </c>
      <c r="MFP271" s="75" t="s">
        <v>228</v>
      </c>
      <c r="MFQ271" s="75">
        <v>3254</v>
      </c>
      <c r="MFR271" s="75" t="s">
        <v>228</v>
      </c>
      <c r="MFS271" s="75">
        <v>3254</v>
      </c>
      <c r="MFT271" s="75" t="s">
        <v>228</v>
      </c>
      <c r="MFU271" s="75">
        <v>3254</v>
      </c>
      <c r="MFV271" s="75" t="s">
        <v>228</v>
      </c>
      <c r="MFW271" s="75">
        <v>3254</v>
      </c>
      <c r="MFX271" s="75" t="s">
        <v>228</v>
      </c>
      <c r="MFY271" s="75">
        <v>3254</v>
      </c>
      <c r="MFZ271" s="75" t="s">
        <v>228</v>
      </c>
      <c r="MGA271" s="75">
        <v>3254</v>
      </c>
      <c r="MGB271" s="75" t="s">
        <v>228</v>
      </c>
      <c r="MGC271" s="75">
        <v>3254</v>
      </c>
      <c r="MGD271" s="75" t="s">
        <v>228</v>
      </c>
      <c r="MGE271" s="75">
        <v>3254</v>
      </c>
      <c r="MGF271" s="75" t="s">
        <v>228</v>
      </c>
      <c r="MGG271" s="75">
        <v>3254</v>
      </c>
      <c r="MGH271" s="75" t="s">
        <v>228</v>
      </c>
      <c r="MGI271" s="75">
        <v>3254</v>
      </c>
      <c r="MGJ271" s="75" t="s">
        <v>228</v>
      </c>
      <c r="MGK271" s="75">
        <v>3254</v>
      </c>
      <c r="MGL271" s="75" t="s">
        <v>228</v>
      </c>
      <c r="MGM271" s="75">
        <v>3254</v>
      </c>
      <c r="MGN271" s="75" t="s">
        <v>228</v>
      </c>
      <c r="MGO271" s="75">
        <v>3254</v>
      </c>
      <c r="MGP271" s="75" t="s">
        <v>228</v>
      </c>
      <c r="MGQ271" s="75">
        <v>3254</v>
      </c>
      <c r="MGR271" s="75" t="s">
        <v>228</v>
      </c>
      <c r="MGS271" s="75">
        <v>3254</v>
      </c>
      <c r="MGT271" s="75" t="s">
        <v>228</v>
      </c>
      <c r="MGU271" s="75">
        <v>3254</v>
      </c>
      <c r="MGV271" s="75" t="s">
        <v>228</v>
      </c>
      <c r="MGW271" s="75">
        <v>3254</v>
      </c>
      <c r="MGX271" s="75" t="s">
        <v>228</v>
      </c>
      <c r="MGY271" s="75">
        <v>3254</v>
      </c>
      <c r="MGZ271" s="75" t="s">
        <v>228</v>
      </c>
      <c r="MHA271" s="75">
        <v>3254</v>
      </c>
      <c r="MHB271" s="75" t="s">
        <v>228</v>
      </c>
      <c r="MHC271" s="75">
        <v>3254</v>
      </c>
      <c r="MHD271" s="75" t="s">
        <v>228</v>
      </c>
      <c r="MHE271" s="75">
        <v>3254</v>
      </c>
      <c r="MHF271" s="75" t="s">
        <v>228</v>
      </c>
      <c r="MHG271" s="75">
        <v>3254</v>
      </c>
      <c r="MHH271" s="75" t="s">
        <v>228</v>
      </c>
      <c r="MHI271" s="75">
        <v>3254</v>
      </c>
      <c r="MHJ271" s="75" t="s">
        <v>228</v>
      </c>
      <c r="MHK271" s="75">
        <v>3254</v>
      </c>
      <c r="MHL271" s="75" t="s">
        <v>228</v>
      </c>
      <c r="MHM271" s="75">
        <v>3254</v>
      </c>
      <c r="MHN271" s="75" t="s">
        <v>228</v>
      </c>
      <c r="MHO271" s="75">
        <v>3254</v>
      </c>
      <c r="MHP271" s="75" t="s">
        <v>228</v>
      </c>
      <c r="MHQ271" s="75">
        <v>3254</v>
      </c>
      <c r="MHR271" s="75" t="s">
        <v>228</v>
      </c>
      <c r="MHS271" s="75">
        <v>3254</v>
      </c>
      <c r="MHT271" s="75" t="s">
        <v>228</v>
      </c>
      <c r="MHU271" s="75">
        <v>3254</v>
      </c>
      <c r="MHV271" s="75" t="s">
        <v>228</v>
      </c>
      <c r="MHW271" s="75">
        <v>3254</v>
      </c>
      <c r="MHX271" s="75" t="s">
        <v>228</v>
      </c>
      <c r="MHY271" s="75">
        <v>3254</v>
      </c>
      <c r="MHZ271" s="75" t="s">
        <v>228</v>
      </c>
      <c r="MIA271" s="75">
        <v>3254</v>
      </c>
      <c r="MIB271" s="75" t="s">
        <v>228</v>
      </c>
      <c r="MIC271" s="75">
        <v>3254</v>
      </c>
      <c r="MID271" s="75" t="s">
        <v>228</v>
      </c>
      <c r="MIE271" s="75">
        <v>3254</v>
      </c>
      <c r="MIF271" s="75" t="s">
        <v>228</v>
      </c>
      <c r="MIG271" s="75">
        <v>3254</v>
      </c>
      <c r="MIH271" s="75" t="s">
        <v>228</v>
      </c>
      <c r="MII271" s="75">
        <v>3254</v>
      </c>
      <c r="MIJ271" s="75" t="s">
        <v>228</v>
      </c>
      <c r="MIK271" s="75">
        <v>3254</v>
      </c>
      <c r="MIL271" s="75" t="s">
        <v>228</v>
      </c>
      <c r="MIM271" s="75">
        <v>3254</v>
      </c>
      <c r="MIN271" s="75" t="s">
        <v>228</v>
      </c>
      <c r="MIO271" s="75">
        <v>3254</v>
      </c>
      <c r="MIP271" s="75" t="s">
        <v>228</v>
      </c>
      <c r="MIQ271" s="75">
        <v>3254</v>
      </c>
      <c r="MIR271" s="75" t="s">
        <v>228</v>
      </c>
      <c r="MIS271" s="75">
        <v>3254</v>
      </c>
      <c r="MIT271" s="75" t="s">
        <v>228</v>
      </c>
      <c r="MIU271" s="75">
        <v>3254</v>
      </c>
      <c r="MIV271" s="75" t="s">
        <v>228</v>
      </c>
      <c r="MIW271" s="75">
        <v>3254</v>
      </c>
      <c r="MIX271" s="75" t="s">
        <v>228</v>
      </c>
      <c r="MIY271" s="75">
        <v>3254</v>
      </c>
      <c r="MIZ271" s="75" t="s">
        <v>228</v>
      </c>
      <c r="MJA271" s="75">
        <v>3254</v>
      </c>
      <c r="MJB271" s="75" t="s">
        <v>228</v>
      </c>
      <c r="MJC271" s="75">
        <v>3254</v>
      </c>
      <c r="MJD271" s="75" t="s">
        <v>228</v>
      </c>
      <c r="MJE271" s="75">
        <v>3254</v>
      </c>
      <c r="MJF271" s="75" t="s">
        <v>228</v>
      </c>
      <c r="MJG271" s="75">
        <v>3254</v>
      </c>
      <c r="MJH271" s="75" t="s">
        <v>228</v>
      </c>
      <c r="MJI271" s="75">
        <v>3254</v>
      </c>
      <c r="MJJ271" s="75" t="s">
        <v>228</v>
      </c>
      <c r="MJK271" s="75">
        <v>3254</v>
      </c>
      <c r="MJL271" s="75" t="s">
        <v>228</v>
      </c>
      <c r="MJM271" s="75">
        <v>3254</v>
      </c>
      <c r="MJN271" s="75" t="s">
        <v>228</v>
      </c>
      <c r="MJO271" s="75">
        <v>3254</v>
      </c>
      <c r="MJP271" s="75" t="s">
        <v>228</v>
      </c>
      <c r="MJQ271" s="75">
        <v>3254</v>
      </c>
      <c r="MJR271" s="75" t="s">
        <v>228</v>
      </c>
      <c r="MJS271" s="75">
        <v>3254</v>
      </c>
      <c r="MJT271" s="75" t="s">
        <v>228</v>
      </c>
      <c r="MJU271" s="75">
        <v>3254</v>
      </c>
      <c r="MJV271" s="75" t="s">
        <v>228</v>
      </c>
      <c r="MJW271" s="75">
        <v>3254</v>
      </c>
      <c r="MJX271" s="75" t="s">
        <v>228</v>
      </c>
      <c r="MJY271" s="75">
        <v>3254</v>
      </c>
      <c r="MJZ271" s="75" t="s">
        <v>228</v>
      </c>
      <c r="MKA271" s="75">
        <v>3254</v>
      </c>
      <c r="MKB271" s="75" t="s">
        <v>228</v>
      </c>
      <c r="MKC271" s="75">
        <v>3254</v>
      </c>
      <c r="MKD271" s="75" t="s">
        <v>228</v>
      </c>
      <c r="MKE271" s="75">
        <v>3254</v>
      </c>
      <c r="MKF271" s="75" t="s">
        <v>228</v>
      </c>
      <c r="MKG271" s="75">
        <v>3254</v>
      </c>
      <c r="MKH271" s="75" t="s">
        <v>228</v>
      </c>
      <c r="MKI271" s="75">
        <v>3254</v>
      </c>
      <c r="MKJ271" s="75" t="s">
        <v>228</v>
      </c>
      <c r="MKK271" s="75">
        <v>3254</v>
      </c>
      <c r="MKL271" s="75" t="s">
        <v>228</v>
      </c>
      <c r="MKM271" s="75">
        <v>3254</v>
      </c>
      <c r="MKN271" s="75" t="s">
        <v>228</v>
      </c>
      <c r="MKO271" s="75">
        <v>3254</v>
      </c>
      <c r="MKP271" s="75" t="s">
        <v>228</v>
      </c>
      <c r="MKQ271" s="75">
        <v>3254</v>
      </c>
      <c r="MKR271" s="75" t="s">
        <v>228</v>
      </c>
      <c r="MKS271" s="75">
        <v>3254</v>
      </c>
      <c r="MKT271" s="75" t="s">
        <v>228</v>
      </c>
      <c r="MKU271" s="75">
        <v>3254</v>
      </c>
      <c r="MKV271" s="75" t="s">
        <v>228</v>
      </c>
      <c r="MKW271" s="75">
        <v>3254</v>
      </c>
      <c r="MKX271" s="75" t="s">
        <v>228</v>
      </c>
      <c r="MKY271" s="75">
        <v>3254</v>
      </c>
      <c r="MKZ271" s="75" t="s">
        <v>228</v>
      </c>
      <c r="MLA271" s="75">
        <v>3254</v>
      </c>
      <c r="MLB271" s="75" t="s">
        <v>228</v>
      </c>
      <c r="MLC271" s="75">
        <v>3254</v>
      </c>
      <c r="MLD271" s="75" t="s">
        <v>228</v>
      </c>
      <c r="MLE271" s="75">
        <v>3254</v>
      </c>
      <c r="MLF271" s="75" t="s">
        <v>228</v>
      </c>
      <c r="MLG271" s="75">
        <v>3254</v>
      </c>
      <c r="MLH271" s="75" t="s">
        <v>228</v>
      </c>
      <c r="MLI271" s="75">
        <v>3254</v>
      </c>
      <c r="MLJ271" s="75" t="s">
        <v>228</v>
      </c>
      <c r="MLK271" s="75">
        <v>3254</v>
      </c>
      <c r="MLL271" s="75" t="s">
        <v>228</v>
      </c>
      <c r="MLM271" s="75">
        <v>3254</v>
      </c>
      <c r="MLN271" s="75" t="s">
        <v>228</v>
      </c>
      <c r="MLO271" s="75">
        <v>3254</v>
      </c>
      <c r="MLP271" s="75" t="s">
        <v>228</v>
      </c>
      <c r="MLQ271" s="75">
        <v>3254</v>
      </c>
      <c r="MLR271" s="75" t="s">
        <v>228</v>
      </c>
      <c r="MLS271" s="75">
        <v>3254</v>
      </c>
      <c r="MLT271" s="75" t="s">
        <v>228</v>
      </c>
      <c r="MLU271" s="75">
        <v>3254</v>
      </c>
      <c r="MLV271" s="75" t="s">
        <v>228</v>
      </c>
      <c r="MLW271" s="75">
        <v>3254</v>
      </c>
      <c r="MLX271" s="75" t="s">
        <v>228</v>
      </c>
      <c r="MLY271" s="75">
        <v>3254</v>
      </c>
      <c r="MLZ271" s="75" t="s">
        <v>228</v>
      </c>
      <c r="MMA271" s="75">
        <v>3254</v>
      </c>
      <c r="MMB271" s="75" t="s">
        <v>228</v>
      </c>
      <c r="MMC271" s="75">
        <v>3254</v>
      </c>
      <c r="MMD271" s="75" t="s">
        <v>228</v>
      </c>
      <c r="MME271" s="75">
        <v>3254</v>
      </c>
      <c r="MMF271" s="75" t="s">
        <v>228</v>
      </c>
      <c r="MMG271" s="75">
        <v>3254</v>
      </c>
      <c r="MMH271" s="75" t="s">
        <v>228</v>
      </c>
      <c r="MMI271" s="75">
        <v>3254</v>
      </c>
      <c r="MMJ271" s="75" t="s">
        <v>228</v>
      </c>
      <c r="MMK271" s="75">
        <v>3254</v>
      </c>
      <c r="MML271" s="75" t="s">
        <v>228</v>
      </c>
      <c r="MMM271" s="75">
        <v>3254</v>
      </c>
      <c r="MMN271" s="75" t="s">
        <v>228</v>
      </c>
      <c r="MMO271" s="75">
        <v>3254</v>
      </c>
      <c r="MMP271" s="75" t="s">
        <v>228</v>
      </c>
      <c r="MMQ271" s="75">
        <v>3254</v>
      </c>
      <c r="MMR271" s="75" t="s">
        <v>228</v>
      </c>
      <c r="MMS271" s="75">
        <v>3254</v>
      </c>
      <c r="MMT271" s="75" t="s">
        <v>228</v>
      </c>
      <c r="MMU271" s="75">
        <v>3254</v>
      </c>
      <c r="MMV271" s="75" t="s">
        <v>228</v>
      </c>
      <c r="MMW271" s="75">
        <v>3254</v>
      </c>
      <c r="MMX271" s="75" t="s">
        <v>228</v>
      </c>
      <c r="MMY271" s="75">
        <v>3254</v>
      </c>
      <c r="MMZ271" s="75" t="s">
        <v>228</v>
      </c>
      <c r="MNA271" s="75">
        <v>3254</v>
      </c>
      <c r="MNB271" s="75" t="s">
        <v>228</v>
      </c>
      <c r="MNC271" s="75">
        <v>3254</v>
      </c>
      <c r="MND271" s="75" t="s">
        <v>228</v>
      </c>
      <c r="MNE271" s="75">
        <v>3254</v>
      </c>
      <c r="MNF271" s="75" t="s">
        <v>228</v>
      </c>
      <c r="MNG271" s="75">
        <v>3254</v>
      </c>
      <c r="MNH271" s="75" t="s">
        <v>228</v>
      </c>
      <c r="MNI271" s="75">
        <v>3254</v>
      </c>
      <c r="MNJ271" s="75" t="s">
        <v>228</v>
      </c>
      <c r="MNK271" s="75">
        <v>3254</v>
      </c>
      <c r="MNL271" s="75" t="s">
        <v>228</v>
      </c>
      <c r="MNM271" s="75">
        <v>3254</v>
      </c>
      <c r="MNN271" s="75" t="s">
        <v>228</v>
      </c>
      <c r="MNO271" s="75">
        <v>3254</v>
      </c>
      <c r="MNP271" s="75" t="s">
        <v>228</v>
      </c>
      <c r="MNQ271" s="75">
        <v>3254</v>
      </c>
      <c r="MNR271" s="75" t="s">
        <v>228</v>
      </c>
      <c r="MNS271" s="75">
        <v>3254</v>
      </c>
      <c r="MNT271" s="75" t="s">
        <v>228</v>
      </c>
      <c r="MNU271" s="75">
        <v>3254</v>
      </c>
      <c r="MNV271" s="75" t="s">
        <v>228</v>
      </c>
      <c r="MNW271" s="75">
        <v>3254</v>
      </c>
      <c r="MNX271" s="75" t="s">
        <v>228</v>
      </c>
      <c r="MNY271" s="75">
        <v>3254</v>
      </c>
      <c r="MNZ271" s="75" t="s">
        <v>228</v>
      </c>
      <c r="MOA271" s="75">
        <v>3254</v>
      </c>
      <c r="MOB271" s="75" t="s">
        <v>228</v>
      </c>
      <c r="MOC271" s="75">
        <v>3254</v>
      </c>
      <c r="MOD271" s="75" t="s">
        <v>228</v>
      </c>
      <c r="MOE271" s="75">
        <v>3254</v>
      </c>
      <c r="MOF271" s="75" t="s">
        <v>228</v>
      </c>
      <c r="MOG271" s="75">
        <v>3254</v>
      </c>
      <c r="MOH271" s="75" t="s">
        <v>228</v>
      </c>
      <c r="MOI271" s="75">
        <v>3254</v>
      </c>
      <c r="MOJ271" s="75" t="s">
        <v>228</v>
      </c>
      <c r="MOK271" s="75">
        <v>3254</v>
      </c>
      <c r="MOL271" s="75" t="s">
        <v>228</v>
      </c>
      <c r="MOM271" s="75">
        <v>3254</v>
      </c>
      <c r="MON271" s="75" t="s">
        <v>228</v>
      </c>
      <c r="MOO271" s="75">
        <v>3254</v>
      </c>
      <c r="MOP271" s="75" t="s">
        <v>228</v>
      </c>
      <c r="MOQ271" s="75">
        <v>3254</v>
      </c>
      <c r="MOR271" s="75" t="s">
        <v>228</v>
      </c>
      <c r="MOS271" s="75">
        <v>3254</v>
      </c>
      <c r="MOT271" s="75" t="s">
        <v>228</v>
      </c>
      <c r="MOU271" s="75">
        <v>3254</v>
      </c>
      <c r="MOV271" s="75" t="s">
        <v>228</v>
      </c>
      <c r="MOW271" s="75">
        <v>3254</v>
      </c>
      <c r="MOX271" s="75" t="s">
        <v>228</v>
      </c>
      <c r="MOY271" s="75">
        <v>3254</v>
      </c>
      <c r="MOZ271" s="75" t="s">
        <v>228</v>
      </c>
      <c r="MPA271" s="75">
        <v>3254</v>
      </c>
      <c r="MPB271" s="75" t="s">
        <v>228</v>
      </c>
      <c r="MPC271" s="75">
        <v>3254</v>
      </c>
      <c r="MPD271" s="75" t="s">
        <v>228</v>
      </c>
      <c r="MPE271" s="75">
        <v>3254</v>
      </c>
      <c r="MPF271" s="75" t="s">
        <v>228</v>
      </c>
      <c r="MPG271" s="75">
        <v>3254</v>
      </c>
      <c r="MPH271" s="75" t="s">
        <v>228</v>
      </c>
      <c r="MPI271" s="75">
        <v>3254</v>
      </c>
      <c r="MPJ271" s="75" t="s">
        <v>228</v>
      </c>
      <c r="MPK271" s="75">
        <v>3254</v>
      </c>
      <c r="MPL271" s="75" t="s">
        <v>228</v>
      </c>
      <c r="MPM271" s="75">
        <v>3254</v>
      </c>
      <c r="MPN271" s="75" t="s">
        <v>228</v>
      </c>
      <c r="MPO271" s="75">
        <v>3254</v>
      </c>
      <c r="MPP271" s="75" t="s">
        <v>228</v>
      </c>
      <c r="MPQ271" s="75">
        <v>3254</v>
      </c>
      <c r="MPR271" s="75" t="s">
        <v>228</v>
      </c>
      <c r="MPS271" s="75">
        <v>3254</v>
      </c>
      <c r="MPT271" s="75" t="s">
        <v>228</v>
      </c>
      <c r="MPU271" s="75">
        <v>3254</v>
      </c>
      <c r="MPV271" s="75" t="s">
        <v>228</v>
      </c>
      <c r="MPW271" s="75">
        <v>3254</v>
      </c>
      <c r="MPX271" s="75" t="s">
        <v>228</v>
      </c>
      <c r="MPY271" s="75">
        <v>3254</v>
      </c>
      <c r="MPZ271" s="75" t="s">
        <v>228</v>
      </c>
      <c r="MQA271" s="75">
        <v>3254</v>
      </c>
      <c r="MQB271" s="75" t="s">
        <v>228</v>
      </c>
      <c r="MQC271" s="75">
        <v>3254</v>
      </c>
      <c r="MQD271" s="75" t="s">
        <v>228</v>
      </c>
      <c r="MQE271" s="75">
        <v>3254</v>
      </c>
      <c r="MQF271" s="75" t="s">
        <v>228</v>
      </c>
      <c r="MQG271" s="75">
        <v>3254</v>
      </c>
      <c r="MQH271" s="75" t="s">
        <v>228</v>
      </c>
      <c r="MQI271" s="75">
        <v>3254</v>
      </c>
      <c r="MQJ271" s="75" t="s">
        <v>228</v>
      </c>
      <c r="MQK271" s="75">
        <v>3254</v>
      </c>
      <c r="MQL271" s="75" t="s">
        <v>228</v>
      </c>
      <c r="MQM271" s="75">
        <v>3254</v>
      </c>
      <c r="MQN271" s="75" t="s">
        <v>228</v>
      </c>
      <c r="MQO271" s="75">
        <v>3254</v>
      </c>
      <c r="MQP271" s="75" t="s">
        <v>228</v>
      </c>
      <c r="MQQ271" s="75">
        <v>3254</v>
      </c>
      <c r="MQR271" s="75" t="s">
        <v>228</v>
      </c>
      <c r="MQS271" s="75">
        <v>3254</v>
      </c>
      <c r="MQT271" s="75" t="s">
        <v>228</v>
      </c>
      <c r="MQU271" s="75">
        <v>3254</v>
      </c>
      <c r="MQV271" s="75" t="s">
        <v>228</v>
      </c>
      <c r="MQW271" s="75">
        <v>3254</v>
      </c>
      <c r="MQX271" s="75" t="s">
        <v>228</v>
      </c>
      <c r="MQY271" s="75">
        <v>3254</v>
      </c>
      <c r="MQZ271" s="75" t="s">
        <v>228</v>
      </c>
      <c r="MRA271" s="75">
        <v>3254</v>
      </c>
      <c r="MRB271" s="75" t="s">
        <v>228</v>
      </c>
      <c r="MRC271" s="75">
        <v>3254</v>
      </c>
      <c r="MRD271" s="75" t="s">
        <v>228</v>
      </c>
      <c r="MRE271" s="75">
        <v>3254</v>
      </c>
      <c r="MRF271" s="75" t="s">
        <v>228</v>
      </c>
      <c r="MRG271" s="75">
        <v>3254</v>
      </c>
      <c r="MRH271" s="75" t="s">
        <v>228</v>
      </c>
      <c r="MRI271" s="75">
        <v>3254</v>
      </c>
      <c r="MRJ271" s="75" t="s">
        <v>228</v>
      </c>
      <c r="MRK271" s="75">
        <v>3254</v>
      </c>
      <c r="MRL271" s="75" t="s">
        <v>228</v>
      </c>
      <c r="MRM271" s="75">
        <v>3254</v>
      </c>
      <c r="MRN271" s="75" t="s">
        <v>228</v>
      </c>
      <c r="MRO271" s="75">
        <v>3254</v>
      </c>
      <c r="MRP271" s="75" t="s">
        <v>228</v>
      </c>
      <c r="MRQ271" s="75">
        <v>3254</v>
      </c>
      <c r="MRR271" s="75" t="s">
        <v>228</v>
      </c>
      <c r="MRS271" s="75">
        <v>3254</v>
      </c>
      <c r="MRT271" s="75" t="s">
        <v>228</v>
      </c>
      <c r="MRU271" s="75">
        <v>3254</v>
      </c>
      <c r="MRV271" s="75" t="s">
        <v>228</v>
      </c>
      <c r="MRW271" s="75">
        <v>3254</v>
      </c>
      <c r="MRX271" s="75" t="s">
        <v>228</v>
      </c>
      <c r="MRY271" s="75">
        <v>3254</v>
      </c>
      <c r="MRZ271" s="75" t="s">
        <v>228</v>
      </c>
      <c r="MSA271" s="75">
        <v>3254</v>
      </c>
      <c r="MSB271" s="75" t="s">
        <v>228</v>
      </c>
      <c r="MSC271" s="75">
        <v>3254</v>
      </c>
      <c r="MSD271" s="75" t="s">
        <v>228</v>
      </c>
      <c r="MSE271" s="75">
        <v>3254</v>
      </c>
      <c r="MSF271" s="75" t="s">
        <v>228</v>
      </c>
      <c r="MSG271" s="75">
        <v>3254</v>
      </c>
      <c r="MSH271" s="75" t="s">
        <v>228</v>
      </c>
      <c r="MSI271" s="75">
        <v>3254</v>
      </c>
      <c r="MSJ271" s="75" t="s">
        <v>228</v>
      </c>
      <c r="MSK271" s="75">
        <v>3254</v>
      </c>
      <c r="MSL271" s="75" t="s">
        <v>228</v>
      </c>
      <c r="MSM271" s="75">
        <v>3254</v>
      </c>
      <c r="MSN271" s="75" t="s">
        <v>228</v>
      </c>
      <c r="MSO271" s="75">
        <v>3254</v>
      </c>
      <c r="MSP271" s="75" t="s">
        <v>228</v>
      </c>
      <c r="MSQ271" s="75">
        <v>3254</v>
      </c>
      <c r="MSR271" s="75" t="s">
        <v>228</v>
      </c>
      <c r="MSS271" s="75">
        <v>3254</v>
      </c>
      <c r="MST271" s="75" t="s">
        <v>228</v>
      </c>
      <c r="MSU271" s="75">
        <v>3254</v>
      </c>
      <c r="MSV271" s="75" t="s">
        <v>228</v>
      </c>
      <c r="MSW271" s="75">
        <v>3254</v>
      </c>
      <c r="MSX271" s="75" t="s">
        <v>228</v>
      </c>
      <c r="MSY271" s="75">
        <v>3254</v>
      </c>
      <c r="MSZ271" s="75" t="s">
        <v>228</v>
      </c>
      <c r="MTA271" s="75">
        <v>3254</v>
      </c>
      <c r="MTB271" s="75" t="s">
        <v>228</v>
      </c>
      <c r="MTC271" s="75">
        <v>3254</v>
      </c>
      <c r="MTD271" s="75" t="s">
        <v>228</v>
      </c>
      <c r="MTE271" s="75">
        <v>3254</v>
      </c>
      <c r="MTF271" s="75" t="s">
        <v>228</v>
      </c>
      <c r="MTG271" s="75">
        <v>3254</v>
      </c>
      <c r="MTH271" s="75" t="s">
        <v>228</v>
      </c>
      <c r="MTI271" s="75">
        <v>3254</v>
      </c>
      <c r="MTJ271" s="75" t="s">
        <v>228</v>
      </c>
      <c r="MTK271" s="75">
        <v>3254</v>
      </c>
      <c r="MTL271" s="75" t="s">
        <v>228</v>
      </c>
      <c r="MTM271" s="75">
        <v>3254</v>
      </c>
      <c r="MTN271" s="75" t="s">
        <v>228</v>
      </c>
      <c r="MTO271" s="75">
        <v>3254</v>
      </c>
      <c r="MTP271" s="75" t="s">
        <v>228</v>
      </c>
      <c r="MTQ271" s="75">
        <v>3254</v>
      </c>
      <c r="MTR271" s="75" t="s">
        <v>228</v>
      </c>
      <c r="MTS271" s="75">
        <v>3254</v>
      </c>
      <c r="MTT271" s="75" t="s">
        <v>228</v>
      </c>
      <c r="MTU271" s="75">
        <v>3254</v>
      </c>
      <c r="MTV271" s="75" t="s">
        <v>228</v>
      </c>
      <c r="MTW271" s="75">
        <v>3254</v>
      </c>
      <c r="MTX271" s="75" t="s">
        <v>228</v>
      </c>
      <c r="MTY271" s="75">
        <v>3254</v>
      </c>
      <c r="MTZ271" s="75" t="s">
        <v>228</v>
      </c>
      <c r="MUA271" s="75">
        <v>3254</v>
      </c>
      <c r="MUB271" s="75" t="s">
        <v>228</v>
      </c>
      <c r="MUC271" s="75">
        <v>3254</v>
      </c>
      <c r="MUD271" s="75" t="s">
        <v>228</v>
      </c>
      <c r="MUE271" s="75">
        <v>3254</v>
      </c>
      <c r="MUF271" s="75" t="s">
        <v>228</v>
      </c>
      <c r="MUG271" s="75">
        <v>3254</v>
      </c>
      <c r="MUH271" s="75" t="s">
        <v>228</v>
      </c>
      <c r="MUI271" s="75">
        <v>3254</v>
      </c>
      <c r="MUJ271" s="75" t="s">
        <v>228</v>
      </c>
      <c r="MUK271" s="75">
        <v>3254</v>
      </c>
      <c r="MUL271" s="75" t="s">
        <v>228</v>
      </c>
      <c r="MUM271" s="75">
        <v>3254</v>
      </c>
      <c r="MUN271" s="75" t="s">
        <v>228</v>
      </c>
      <c r="MUO271" s="75">
        <v>3254</v>
      </c>
      <c r="MUP271" s="75" t="s">
        <v>228</v>
      </c>
      <c r="MUQ271" s="75">
        <v>3254</v>
      </c>
      <c r="MUR271" s="75" t="s">
        <v>228</v>
      </c>
      <c r="MUS271" s="75">
        <v>3254</v>
      </c>
      <c r="MUT271" s="75" t="s">
        <v>228</v>
      </c>
      <c r="MUU271" s="75">
        <v>3254</v>
      </c>
      <c r="MUV271" s="75" t="s">
        <v>228</v>
      </c>
      <c r="MUW271" s="75">
        <v>3254</v>
      </c>
      <c r="MUX271" s="75" t="s">
        <v>228</v>
      </c>
      <c r="MUY271" s="75">
        <v>3254</v>
      </c>
      <c r="MUZ271" s="75" t="s">
        <v>228</v>
      </c>
      <c r="MVA271" s="75">
        <v>3254</v>
      </c>
      <c r="MVB271" s="75" t="s">
        <v>228</v>
      </c>
      <c r="MVC271" s="75">
        <v>3254</v>
      </c>
      <c r="MVD271" s="75" t="s">
        <v>228</v>
      </c>
      <c r="MVE271" s="75">
        <v>3254</v>
      </c>
      <c r="MVF271" s="75" t="s">
        <v>228</v>
      </c>
      <c r="MVG271" s="75">
        <v>3254</v>
      </c>
      <c r="MVH271" s="75" t="s">
        <v>228</v>
      </c>
      <c r="MVI271" s="75">
        <v>3254</v>
      </c>
      <c r="MVJ271" s="75" t="s">
        <v>228</v>
      </c>
      <c r="MVK271" s="75">
        <v>3254</v>
      </c>
      <c r="MVL271" s="75" t="s">
        <v>228</v>
      </c>
      <c r="MVM271" s="75">
        <v>3254</v>
      </c>
      <c r="MVN271" s="75" t="s">
        <v>228</v>
      </c>
      <c r="MVO271" s="75">
        <v>3254</v>
      </c>
      <c r="MVP271" s="75" t="s">
        <v>228</v>
      </c>
      <c r="MVQ271" s="75">
        <v>3254</v>
      </c>
      <c r="MVR271" s="75" t="s">
        <v>228</v>
      </c>
      <c r="MVS271" s="75">
        <v>3254</v>
      </c>
      <c r="MVT271" s="75" t="s">
        <v>228</v>
      </c>
      <c r="MVU271" s="75">
        <v>3254</v>
      </c>
      <c r="MVV271" s="75" t="s">
        <v>228</v>
      </c>
      <c r="MVW271" s="75">
        <v>3254</v>
      </c>
      <c r="MVX271" s="75" t="s">
        <v>228</v>
      </c>
      <c r="MVY271" s="75">
        <v>3254</v>
      </c>
      <c r="MVZ271" s="75" t="s">
        <v>228</v>
      </c>
      <c r="MWA271" s="75">
        <v>3254</v>
      </c>
      <c r="MWB271" s="75" t="s">
        <v>228</v>
      </c>
      <c r="MWC271" s="75">
        <v>3254</v>
      </c>
      <c r="MWD271" s="75" t="s">
        <v>228</v>
      </c>
      <c r="MWE271" s="75">
        <v>3254</v>
      </c>
      <c r="MWF271" s="75" t="s">
        <v>228</v>
      </c>
      <c r="MWG271" s="75">
        <v>3254</v>
      </c>
      <c r="MWH271" s="75" t="s">
        <v>228</v>
      </c>
      <c r="MWI271" s="75">
        <v>3254</v>
      </c>
      <c r="MWJ271" s="75" t="s">
        <v>228</v>
      </c>
      <c r="MWK271" s="75">
        <v>3254</v>
      </c>
      <c r="MWL271" s="75" t="s">
        <v>228</v>
      </c>
      <c r="MWM271" s="75">
        <v>3254</v>
      </c>
      <c r="MWN271" s="75" t="s">
        <v>228</v>
      </c>
      <c r="MWO271" s="75">
        <v>3254</v>
      </c>
      <c r="MWP271" s="75" t="s">
        <v>228</v>
      </c>
      <c r="MWQ271" s="75">
        <v>3254</v>
      </c>
      <c r="MWR271" s="75" t="s">
        <v>228</v>
      </c>
      <c r="MWS271" s="75">
        <v>3254</v>
      </c>
      <c r="MWT271" s="75" t="s">
        <v>228</v>
      </c>
      <c r="MWU271" s="75">
        <v>3254</v>
      </c>
      <c r="MWV271" s="75" t="s">
        <v>228</v>
      </c>
      <c r="MWW271" s="75">
        <v>3254</v>
      </c>
      <c r="MWX271" s="75" t="s">
        <v>228</v>
      </c>
      <c r="MWY271" s="75">
        <v>3254</v>
      </c>
      <c r="MWZ271" s="75" t="s">
        <v>228</v>
      </c>
      <c r="MXA271" s="75">
        <v>3254</v>
      </c>
      <c r="MXB271" s="75" t="s">
        <v>228</v>
      </c>
      <c r="MXC271" s="75">
        <v>3254</v>
      </c>
      <c r="MXD271" s="75" t="s">
        <v>228</v>
      </c>
      <c r="MXE271" s="75">
        <v>3254</v>
      </c>
      <c r="MXF271" s="75" t="s">
        <v>228</v>
      </c>
      <c r="MXG271" s="75">
        <v>3254</v>
      </c>
      <c r="MXH271" s="75" t="s">
        <v>228</v>
      </c>
      <c r="MXI271" s="75">
        <v>3254</v>
      </c>
      <c r="MXJ271" s="75" t="s">
        <v>228</v>
      </c>
      <c r="MXK271" s="75">
        <v>3254</v>
      </c>
      <c r="MXL271" s="75" t="s">
        <v>228</v>
      </c>
      <c r="MXM271" s="75">
        <v>3254</v>
      </c>
      <c r="MXN271" s="75" t="s">
        <v>228</v>
      </c>
      <c r="MXO271" s="75">
        <v>3254</v>
      </c>
      <c r="MXP271" s="75" t="s">
        <v>228</v>
      </c>
      <c r="MXQ271" s="75">
        <v>3254</v>
      </c>
      <c r="MXR271" s="75" t="s">
        <v>228</v>
      </c>
      <c r="MXS271" s="75">
        <v>3254</v>
      </c>
      <c r="MXT271" s="75" t="s">
        <v>228</v>
      </c>
      <c r="MXU271" s="75">
        <v>3254</v>
      </c>
      <c r="MXV271" s="75" t="s">
        <v>228</v>
      </c>
      <c r="MXW271" s="75">
        <v>3254</v>
      </c>
      <c r="MXX271" s="75" t="s">
        <v>228</v>
      </c>
      <c r="MXY271" s="75">
        <v>3254</v>
      </c>
      <c r="MXZ271" s="75" t="s">
        <v>228</v>
      </c>
      <c r="MYA271" s="75">
        <v>3254</v>
      </c>
      <c r="MYB271" s="75" t="s">
        <v>228</v>
      </c>
      <c r="MYC271" s="75">
        <v>3254</v>
      </c>
      <c r="MYD271" s="75" t="s">
        <v>228</v>
      </c>
      <c r="MYE271" s="75">
        <v>3254</v>
      </c>
      <c r="MYF271" s="75" t="s">
        <v>228</v>
      </c>
      <c r="MYG271" s="75">
        <v>3254</v>
      </c>
      <c r="MYH271" s="75" t="s">
        <v>228</v>
      </c>
      <c r="MYI271" s="75">
        <v>3254</v>
      </c>
      <c r="MYJ271" s="75" t="s">
        <v>228</v>
      </c>
      <c r="MYK271" s="75">
        <v>3254</v>
      </c>
      <c r="MYL271" s="75" t="s">
        <v>228</v>
      </c>
      <c r="MYM271" s="75">
        <v>3254</v>
      </c>
      <c r="MYN271" s="75" t="s">
        <v>228</v>
      </c>
      <c r="MYO271" s="75">
        <v>3254</v>
      </c>
      <c r="MYP271" s="75" t="s">
        <v>228</v>
      </c>
      <c r="MYQ271" s="75">
        <v>3254</v>
      </c>
      <c r="MYR271" s="75" t="s">
        <v>228</v>
      </c>
      <c r="MYS271" s="75">
        <v>3254</v>
      </c>
      <c r="MYT271" s="75" t="s">
        <v>228</v>
      </c>
      <c r="MYU271" s="75">
        <v>3254</v>
      </c>
      <c r="MYV271" s="75" t="s">
        <v>228</v>
      </c>
      <c r="MYW271" s="75">
        <v>3254</v>
      </c>
      <c r="MYX271" s="75" t="s">
        <v>228</v>
      </c>
      <c r="MYY271" s="75">
        <v>3254</v>
      </c>
      <c r="MYZ271" s="75" t="s">
        <v>228</v>
      </c>
      <c r="MZA271" s="75">
        <v>3254</v>
      </c>
      <c r="MZB271" s="75" t="s">
        <v>228</v>
      </c>
      <c r="MZC271" s="75">
        <v>3254</v>
      </c>
      <c r="MZD271" s="75" t="s">
        <v>228</v>
      </c>
      <c r="MZE271" s="75">
        <v>3254</v>
      </c>
      <c r="MZF271" s="75" t="s">
        <v>228</v>
      </c>
      <c r="MZG271" s="75">
        <v>3254</v>
      </c>
      <c r="MZH271" s="75" t="s">
        <v>228</v>
      </c>
      <c r="MZI271" s="75">
        <v>3254</v>
      </c>
      <c r="MZJ271" s="75" t="s">
        <v>228</v>
      </c>
      <c r="MZK271" s="75">
        <v>3254</v>
      </c>
      <c r="MZL271" s="75" t="s">
        <v>228</v>
      </c>
      <c r="MZM271" s="75">
        <v>3254</v>
      </c>
      <c r="MZN271" s="75" t="s">
        <v>228</v>
      </c>
      <c r="MZO271" s="75">
        <v>3254</v>
      </c>
      <c r="MZP271" s="75" t="s">
        <v>228</v>
      </c>
      <c r="MZQ271" s="75">
        <v>3254</v>
      </c>
      <c r="MZR271" s="75" t="s">
        <v>228</v>
      </c>
      <c r="MZS271" s="75">
        <v>3254</v>
      </c>
      <c r="MZT271" s="75" t="s">
        <v>228</v>
      </c>
      <c r="MZU271" s="75">
        <v>3254</v>
      </c>
      <c r="MZV271" s="75" t="s">
        <v>228</v>
      </c>
      <c r="MZW271" s="75">
        <v>3254</v>
      </c>
      <c r="MZX271" s="75" t="s">
        <v>228</v>
      </c>
      <c r="MZY271" s="75">
        <v>3254</v>
      </c>
      <c r="MZZ271" s="75" t="s">
        <v>228</v>
      </c>
      <c r="NAA271" s="75">
        <v>3254</v>
      </c>
      <c r="NAB271" s="75" t="s">
        <v>228</v>
      </c>
      <c r="NAC271" s="75">
        <v>3254</v>
      </c>
      <c r="NAD271" s="75" t="s">
        <v>228</v>
      </c>
      <c r="NAE271" s="75">
        <v>3254</v>
      </c>
      <c r="NAF271" s="75" t="s">
        <v>228</v>
      </c>
      <c r="NAG271" s="75">
        <v>3254</v>
      </c>
      <c r="NAH271" s="75" t="s">
        <v>228</v>
      </c>
      <c r="NAI271" s="75">
        <v>3254</v>
      </c>
      <c r="NAJ271" s="75" t="s">
        <v>228</v>
      </c>
      <c r="NAK271" s="75">
        <v>3254</v>
      </c>
      <c r="NAL271" s="75" t="s">
        <v>228</v>
      </c>
      <c r="NAM271" s="75">
        <v>3254</v>
      </c>
      <c r="NAN271" s="75" t="s">
        <v>228</v>
      </c>
      <c r="NAO271" s="75">
        <v>3254</v>
      </c>
      <c r="NAP271" s="75" t="s">
        <v>228</v>
      </c>
      <c r="NAQ271" s="75">
        <v>3254</v>
      </c>
      <c r="NAR271" s="75" t="s">
        <v>228</v>
      </c>
      <c r="NAS271" s="75">
        <v>3254</v>
      </c>
      <c r="NAT271" s="75" t="s">
        <v>228</v>
      </c>
      <c r="NAU271" s="75">
        <v>3254</v>
      </c>
      <c r="NAV271" s="75" t="s">
        <v>228</v>
      </c>
      <c r="NAW271" s="75">
        <v>3254</v>
      </c>
      <c r="NAX271" s="75" t="s">
        <v>228</v>
      </c>
      <c r="NAY271" s="75">
        <v>3254</v>
      </c>
      <c r="NAZ271" s="75" t="s">
        <v>228</v>
      </c>
      <c r="NBA271" s="75">
        <v>3254</v>
      </c>
      <c r="NBB271" s="75" t="s">
        <v>228</v>
      </c>
      <c r="NBC271" s="75">
        <v>3254</v>
      </c>
      <c r="NBD271" s="75" t="s">
        <v>228</v>
      </c>
      <c r="NBE271" s="75">
        <v>3254</v>
      </c>
      <c r="NBF271" s="75" t="s">
        <v>228</v>
      </c>
      <c r="NBG271" s="75">
        <v>3254</v>
      </c>
      <c r="NBH271" s="75" t="s">
        <v>228</v>
      </c>
      <c r="NBI271" s="75">
        <v>3254</v>
      </c>
      <c r="NBJ271" s="75" t="s">
        <v>228</v>
      </c>
      <c r="NBK271" s="75">
        <v>3254</v>
      </c>
      <c r="NBL271" s="75" t="s">
        <v>228</v>
      </c>
      <c r="NBM271" s="75">
        <v>3254</v>
      </c>
      <c r="NBN271" s="75" t="s">
        <v>228</v>
      </c>
      <c r="NBO271" s="75">
        <v>3254</v>
      </c>
      <c r="NBP271" s="75" t="s">
        <v>228</v>
      </c>
      <c r="NBQ271" s="75">
        <v>3254</v>
      </c>
      <c r="NBR271" s="75" t="s">
        <v>228</v>
      </c>
      <c r="NBS271" s="75">
        <v>3254</v>
      </c>
      <c r="NBT271" s="75" t="s">
        <v>228</v>
      </c>
      <c r="NBU271" s="75">
        <v>3254</v>
      </c>
      <c r="NBV271" s="75" t="s">
        <v>228</v>
      </c>
      <c r="NBW271" s="75">
        <v>3254</v>
      </c>
      <c r="NBX271" s="75" t="s">
        <v>228</v>
      </c>
      <c r="NBY271" s="75">
        <v>3254</v>
      </c>
      <c r="NBZ271" s="75" t="s">
        <v>228</v>
      </c>
      <c r="NCA271" s="75">
        <v>3254</v>
      </c>
      <c r="NCB271" s="75" t="s">
        <v>228</v>
      </c>
      <c r="NCC271" s="75">
        <v>3254</v>
      </c>
      <c r="NCD271" s="75" t="s">
        <v>228</v>
      </c>
      <c r="NCE271" s="75">
        <v>3254</v>
      </c>
      <c r="NCF271" s="75" t="s">
        <v>228</v>
      </c>
      <c r="NCG271" s="75">
        <v>3254</v>
      </c>
      <c r="NCH271" s="75" t="s">
        <v>228</v>
      </c>
      <c r="NCI271" s="75">
        <v>3254</v>
      </c>
      <c r="NCJ271" s="75" t="s">
        <v>228</v>
      </c>
      <c r="NCK271" s="75">
        <v>3254</v>
      </c>
      <c r="NCL271" s="75" t="s">
        <v>228</v>
      </c>
      <c r="NCM271" s="75">
        <v>3254</v>
      </c>
      <c r="NCN271" s="75" t="s">
        <v>228</v>
      </c>
      <c r="NCO271" s="75">
        <v>3254</v>
      </c>
      <c r="NCP271" s="75" t="s">
        <v>228</v>
      </c>
      <c r="NCQ271" s="75">
        <v>3254</v>
      </c>
      <c r="NCR271" s="75" t="s">
        <v>228</v>
      </c>
      <c r="NCS271" s="75">
        <v>3254</v>
      </c>
      <c r="NCT271" s="75" t="s">
        <v>228</v>
      </c>
      <c r="NCU271" s="75">
        <v>3254</v>
      </c>
      <c r="NCV271" s="75" t="s">
        <v>228</v>
      </c>
      <c r="NCW271" s="75">
        <v>3254</v>
      </c>
      <c r="NCX271" s="75" t="s">
        <v>228</v>
      </c>
      <c r="NCY271" s="75">
        <v>3254</v>
      </c>
      <c r="NCZ271" s="75" t="s">
        <v>228</v>
      </c>
      <c r="NDA271" s="75">
        <v>3254</v>
      </c>
      <c r="NDB271" s="75" t="s">
        <v>228</v>
      </c>
      <c r="NDC271" s="75">
        <v>3254</v>
      </c>
      <c r="NDD271" s="75" t="s">
        <v>228</v>
      </c>
      <c r="NDE271" s="75">
        <v>3254</v>
      </c>
      <c r="NDF271" s="75" t="s">
        <v>228</v>
      </c>
      <c r="NDG271" s="75">
        <v>3254</v>
      </c>
      <c r="NDH271" s="75" t="s">
        <v>228</v>
      </c>
      <c r="NDI271" s="75">
        <v>3254</v>
      </c>
      <c r="NDJ271" s="75" t="s">
        <v>228</v>
      </c>
      <c r="NDK271" s="75">
        <v>3254</v>
      </c>
      <c r="NDL271" s="75" t="s">
        <v>228</v>
      </c>
      <c r="NDM271" s="75">
        <v>3254</v>
      </c>
      <c r="NDN271" s="75" t="s">
        <v>228</v>
      </c>
      <c r="NDO271" s="75">
        <v>3254</v>
      </c>
      <c r="NDP271" s="75" t="s">
        <v>228</v>
      </c>
      <c r="NDQ271" s="75">
        <v>3254</v>
      </c>
      <c r="NDR271" s="75" t="s">
        <v>228</v>
      </c>
      <c r="NDS271" s="75">
        <v>3254</v>
      </c>
      <c r="NDT271" s="75" t="s">
        <v>228</v>
      </c>
      <c r="NDU271" s="75">
        <v>3254</v>
      </c>
      <c r="NDV271" s="75" t="s">
        <v>228</v>
      </c>
      <c r="NDW271" s="75">
        <v>3254</v>
      </c>
      <c r="NDX271" s="75" t="s">
        <v>228</v>
      </c>
      <c r="NDY271" s="75">
        <v>3254</v>
      </c>
      <c r="NDZ271" s="75" t="s">
        <v>228</v>
      </c>
      <c r="NEA271" s="75">
        <v>3254</v>
      </c>
      <c r="NEB271" s="75" t="s">
        <v>228</v>
      </c>
      <c r="NEC271" s="75">
        <v>3254</v>
      </c>
      <c r="NED271" s="75" t="s">
        <v>228</v>
      </c>
      <c r="NEE271" s="75">
        <v>3254</v>
      </c>
      <c r="NEF271" s="75" t="s">
        <v>228</v>
      </c>
      <c r="NEG271" s="75">
        <v>3254</v>
      </c>
      <c r="NEH271" s="75" t="s">
        <v>228</v>
      </c>
      <c r="NEI271" s="75">
        <v>3254</v>
      </c>
      <c r="NEJ271" s="75" t="s">
        <v>228</v>
      </c>
      <c r="NEK271" s="75">
        <v>3254</v>
      </c>
      <c r="NEL271" s="75" t="s">
        <v>228</v>
      </c>
      <c r="NEM271" s="75">
        <v>3254</v>
      </c>
      <c r="NEN271" s="75" t="s">
        <v>228</v>
      </c>
      <c r="NEO271" s="75">
        <v>3254</v>
      </c>
      <c r="NEP271" s="75" t="s">
        <v>228</v>
      </c>
      <c r="NEQ271" s="75">
        <v>3254</v>
      </c>
      <c r="NER271" s="75" t="s">
        <v>228</v>
      </c>
      <c r="NES271" s="75">
        <v>3254</v>
      </c>
      <c r="NET271" s="75" t="s">
        <v>228</v>
      </c>
      <c r="NEU271" s="75">
        <v>3254</v>
      </c>
      <c r="NEV271" s="75" t="s">
        <v>228</v>
      </c>
      <c r="NEW271" s="75">
        <v>3254</v>
      </c>
      <c r="NEX271" s="75" t="s">
        <v>228</v>
      </c>
      <c r="NEY271" s="75">
        <v>3254</v>
      </c>
      <c r="NEZ271" s="75" t="s">
        <v>228</v>
      </c>
      <c r="NFA271" s="75">
        <v>3254</v>
      </c>
      <c r="NFB271" s="75" t="s">
        <v>228</v>
      </c>
      <c r="NFC271" s="75">
        <v>3254</v>
      </c>
      <c r="NFD271" s="75" t="s">
        <v>228</v>
      </c>
      <c r="NFE271" s="75">
        <v>3254</v>
      </c>
      <c r="NFF271" s="75" t="s">
        <v>228</v>
      </c>
      <c r="NFG271" s="75">
        <v>3254</v>
      </c>
      <c r="NFH271" s="75" t="s">
        <v>228</v>
      </c>
      <c r="NFI271" s="75">
        <v>3254</v>
      </c>
      <c r="NFJ271" s="75" t="s">
        <v>228</v>
      </c>
      <c r="NFK271" s="75">
        <v>3254</v>
      </c>
      <c r="NFL271" s="75" t="s">
        <v>228</v>
      </c>
      <c r="NFM271" s="75">
        <v>3254</v>
      </c>
      <c r="NFN271" s="75" t="s">
        <v>228</v>
      </c>
      <c r="NFO271" s="75">
        <v>3254</v>
      </c>
      <c r="NFP271" s="75" t="s">
        <v>228</v>
      </c>
      <c r="NFQ271" s="75">
        <v>3254</v>
      </c>
      <c r="NFR271" s="75" t="s">
        <v>228</v>
      </c>
      <c r="NFS271" s="75">
        <v>3254</v>
      </c>
      <c r="NFT271" s="75" t="s">
        <v>228</v>
      </c>
      <c r="NFU271" s="75">
        <v>3254</v>
      </c>
      <c r="NFV271" s="75" t="s">
        <v>228</v>
      </c>
      <c r="NFW271" s="75">
        <v>3254</v>
      </c>
      <c r="NFX271" s="75" t="s">
        <v>228</v>
      </c>
      <c r="NFY271" s="75">
        <v>3254</v>
      </c>
      <c r="NFZ271" s="75" t="s">
        <v>228</v>
      </c>
      <c r="NGA271" s="75">
        <v>3254</v>
      </c>
      <c r="NGB271" s="75" t="s">
        <v>228</v>
      </c>
      <c r="NGC271" s="75">
        <v>3254</v>
      </c>
      <c r="NGD271" s="75" t="s">
        <v>228</v>
      </c>
      <c r="NGE271" s="75">
        <v>3254</v>
      </c>
      <c r="NGF271" s="75" t="s">
        <v>228</v>
      </c>
      <c r="NGG271" s="75">
        <v>3254</v>
      </c>
      <c r="NGH271" s="75" t="s">
        <v>228</v>
      </c>
      <c r="NGI271" s="75">
        <v>3254</v>
      </c>
      <c r="NGJ271" s="75" t="s">
        <v>228</v>
      </c>
      <c r="NGK271" s="75">
        <v>3254</v>
      </c>
      <c r="NGL271" s="75" t="s">
        <v>228</v>
      </c>
      <c r="NGM271" s="75">
        <v>3254</v>
      </c>
      <c r="NGN271" s="75" t="s">
        <v>228</v>
      </c>
      <c r="NGO271" s="75">
        <v>3254</v>
      </c>
      <c r="NGP271" s="75" t="s">
        <v>228</v>
      </c>
      <c r="NGQ271" s="75">
        <v>3254</v>
      </c>
      <c r="NGR271" s="75" t="s">
        <v>228</v>
      </c>
      <c r="NGS271" s="75">
        <v>3254</v>
      </c>
      <c r="NGT271" s="75" t="s">
        <v>228</v>
      </c>
      <c r="NGU271" s="75">
        <v>3254</v>
      </c>
      <c r="NGV271" s="75" t="s">
        <v>228</v>
      </c>
      <c r="NGW271" s="75">
        <v>3254</v>
      </c>
      <c r="NGX271" s="75" t="s">
        <v>228</v>
      </c>
      <c r="NGY271" s="75">
        <v>3254</v>
      </c>
      <c r="NGZ271" s="75" t="s">
        <v>228</v>
      </c>
      <c r="NHA271" s="75">
        <v>3254</v>
      </c>
      <c r="NHB271" s="75" t="s">
        <v>228</v>
      </c>
      <c r="NHC271" s="75">
        <v>3254</v>
      </c>
      <c r="NHD271" s="75" t="s">
        <v>228</v>
      </c>
      <c r="NHE271" s="75">
        <v>3254</v>
      </c>
      <c r="NHF271" s="75" t="s">
        <v>228</v>
      </c>
      <c r="NHG271" s="75">
        <v>3254</v>
      </c>
      <c r="NHH271" s="75" t="s">
        <v>228</v>
      </c>
      <c r="NHI271" s="75">
        <v>3254</v>
      </c>
      <c r="NHJ271" s="75" t="s">
        <v>228</v>
      </c>
      <c r="NHK271" s="75">
        <v>3254</v>
      </c>
      <c r="NHL271" s="75" t="s">
        <v>228</v>
      </c>
      <c r="NHM271" s="75">
        <v>3254</v>
      </c>
      <c r="NHN271" s="75" t="s">
        <v>228</v>
      </c>
      <c r="NHO271" s="75">
        <v>3254</v>
      </c>
      <c r="NHP271" s="75" t="s">
        <v>228</v>
      </c>
      <c r="NHQ271" s="75">
        <v>3254</v>
      </c>
      <c r="NHR271" s="75" t="s">
        <v>228</v>
      </c>
      <c r="NHS271" s="75">
        <v>3254</v>
      </c>
      <c r="NHT271" s="75" t="s">
        <v>228</v>
      </c>
      <c r="NHU271" s="75">
        <v>3254</v>
      </c>
      <c r="NHV271" s="75" t="s">
        <v>228</v>
      </c>
      <c r="NHW271" s="75">
        <v>3254</v>
      </c>
      <c r="NHX271" s="75" t="s">
        <v>228</v>
      </c>
      <c r="NHY271" s="75">
        <v>3254</v>
      </c>
      <c r="NHZ271" s="75" t="s">
        <v>228</v>
      </c>
      <c r="NIA271" s="75">
        <v>3254</v>
      </c>
      <c r="NIB271" s="75" t="s">
        <v>228</v>
      </c>
      <c r="NIC271" s="75">
        <v>3254</v>
      </c>
      <c r="NID271" s="75" t="s">
        <v>228</v>
      </c>
      <c r="NIE271" s="75">
        <v>3254</v>
      </c>
      <c r="NIF271" s="75" t="s">
        <v>228</v>
      </c>
      <c r="NIG271" s="75">
        <v>3254</v>
      </c>
      <c r="NIH271" s="75" t="s">
        <v>228</v>
      </c>
      <c r="NII271" s="75">
        <v>3254</v>
      </c>
      <c r="NIJ271" s="75" t="s">
        <v>228</v>
      </c>
      <c r="NIK271" s="75">
        <v>3254</v>
      </c>
      <c r="NIL271" s="75" t="s">
        <v>228</v>
      </c>
      <c r="NIM271" s="75">
        <v>3254</v>
      </c>
      <c r="NIN271" s="75" t="s">
        <v>228</v>
      </c>
      <c r="NIO271" s="75">
        <v>3254</v>
      </c>
      <c r="NIP271" s="75" t="s">
        <v>228</v>
      </c>
      <c r="NIQ271" s="75">
        <v>3254</v>
      </c>
      <c r="NIR271" s="75" t="s">
        <v>228</v>
      </c>
      <c r="NIS271" s="75">
        <v>3254</v>
      </c>
      <c r="NIT271" s="75" t="s">
        <v>228</v>
      </c>
      <c r="NIU271" s="75">
        <v>3254</v>
      </c>
      <c r="NIV271" s="75" t="s">
        <v>228</v>
      </c>
      <c r="NIW271" s="75">
        <v>3254</v>
      </c>
      <c r="NIX271" s="75" t="s">
        <v>228</v>
      </c>
      <c r="NIY271" s="75">
        <v>3254</v>
      </c>
      <c r="NIZ271" s="75" t="s">
        <v>228</v>
      </c>
      <c r="NJA271" s="75">
        <v>3254</v>
      </c>
      <c r="NJB271" s="75" t="s">
        <v>228</v>
      </c>
      <c r="NJC271" s="75">
        <v>3254</v>
      </c>
      <c r="NJD271" s="75" t="s">
        <v>228</v>
      </c>
      <c r="NJE271" s="75">
        <v>3254</v>
      </c>
      <c r="NJF271" s="75" t="s">
        <v>228</v>
      </c>
      <c r="NJG271" s="75">
        <v>3254</v>
      </c>
      <c r="NJH271" s="75" t="s">
        <v>228</v>
      </c>
      <c r="NJI271" s="75">
        <v>3254</v>
      </c>
      <c r="NJJ271" s="75" t="s">
        <v>228</v>
      </c>
      <c r="NJK271" s="75">
        <v>3254</v>
      </c>
      <c r="NJL271" s="75" t="s">
        <v>228</v>
      </c>
      <c r="NJM271" s="75">
        <v>3254</v>
      </c>
      <c r="NJN271" s="75" t="s">
        <v>228</v>
      </c>
      <c r="NJO271" s="75">
        <v>3254</v>
      </c>
      <c r="NJP271" s="75" t="s">
        <v>228</v>
      </c>
      <c r="NJQ271" s="75">
        <v>3254</v>
      </c>
      <c r="NJR271" s="75" t="s">
        <v>228</v>
      </c>
      <c r="NJS271" s="75">
        <v>3254</v>
      </c>
      <c r="NJT271" s="75" t="s">
        <v>228</v>
      </c>
      <c r="NJU271" s="75">
        <v>3254</v>
      </c>
      <c r="NJV271" s="75" t="s">
        <v>228</v>
      </c>
      <c r="NJW271" s="75">
        <v>3254</v>
      </c>
      <c r="NJX271" s="75" t="s">
        <v>228</v>
      </c>
      <c r="NJY271" s="75">
        <v>3254</v>
      </c>
      <c r="NJZ271" s="75" t="s">
        <v>228</v>
      </c>
      <c r="NKA271" s="75">
        <v>3254</v>
      </c>
      <c r="NKB271" s="75" t="s">
        <v>228</v>
      </c>
      <c r="NKC271" s="75">
        <v>3254</v>
      </c>
      <c r="NKD271" s="75" t="s">
        <v>228</v>
      </c>
      <c r="NKE271" s="75">
        <v>3254</v>
      </c>
      <c r="NKF271" s="75" t="s">
        <v>228</v>
      </c>
      <c r="NKG271" s="75">
        <v>3254</v>
      </c>
      <c r="NKH271" s="75" t="s">
        <v>228</v>
      </c>
      <c r="NKI271" s="75">
        <v>3254</v>
      </c>
      <c r="NKJ271" s="75" t="s">
        <v>228</v>
      </c>
      <c r="NKK271" s="75">
        <v>3254</v>
      </c>
      <c r="NKL271" s="75" t="s">
        <v>228</v>
      </c>
      <c r="NKM271" s="75">
        <v>3254</v>
      </c>
      <c r="NKN271" s="75" t="s">
        <v>228</v>
      </c>
      <c r="NKO271" s="75">
        <v>3254</v>
      </c>
      <c r="NKP271" s="75" t="s">
        <v>228</v>
      </c>
      <c r="NKQ271" s="75">
        <v>3254</v>
      </c>
      <c r="NKR271" s="75" t="s">
        <v>228</v>
      </c>
      <c r="NKS271" s="75">
        <v>3254</v>
      </c>
      <c r="NKT271" s="75" t="s">
        <v>228</v>
      </c>
      <c r="NKU271" s="75">
        <v>3254</v>
      </c>
      <c r="NKV271" s="75" t="s">
        <v>228</v>
      </c>
      <c r="NKW271" s="75">
        <v>3254</v>
      </c>
      <c r="NKX271" s="75" t="s">
        <v>228</v>
      </c>
      <c r="NKY271" s="75">
        <v>3254</v>
      </c>
      <c r="NKZ271" s="75" t="s">
        <v>228</v>
      </c>
      <c r="NLA271" s="75">
        <v>3254</v>
      </c>
      <c r="NLB271" s="75" t="s">
        <v>228</v>
      </c>
      <c r="NLC271" s="75">
        <v>3254</v>
      </c>
      <c r="NLD271" s="75" t="s">
        <v>228</v>
      </c>
      <c r="NLE271" s="75">
        <v>3254</v>
      </c>
      <c r="NLF271" s="75" t="s">
        <v>228</v>
      </c>
      <c r="NLG271" s="75">
        <v>3254</v>
      </c>
      <c r="NLH271" s="75" t="s">
        <v>228</v>
      </c>
      <c r="NLI271" s="75">
        <v>3254</v>
      </c>
      <c r="NLJ271" s="75" t="s">
        <v>228</v>
      </c>
      <c r="NLK271" s="75">
        <v>3254</v>
      </c>
      <c r="NLL271" s="75" t="s">
        <v>228</v>
      </c>
      <c r="NLM271" s="75">
        <v>3254</v>
      </c>
      <c r="NLN271" s="75" t="s">
        <v>228</v>
      </c>
      <c r="NLO271" s="75">
        <v>3254</v>
      </c>
      <c r="NLP271" s="75" t="s">
        <v>228</v>
      </c>
      <c r="NLQ271" s="75">
        <v>3254</v>
      </c>
      <c r="NLR271" s="75" t="s">
        <v>228</v>
      </c>
      <c r="NLS271" s="75">
        <v>3254</v>
      </c>
      <c r="NLT271" s="75" t="s">
        <v>228</v>
      </c>
      <c r="NLU271" s="75">
        <v>3254</v>
      </c>
      <c r="NLV271" s="75" t="s">
        <v>228</v>
      </c>
      <c r="NLW271" s="75">
        <v>3254</v>
      </c>
      <c r="NLX271" s="75" t="s">
        <v>228</v>
      </c>
      <c r="NLY271" s="75">
        <v>3254</v>
      </c>
      <c r="NLZ271" s="75" t="s">
        <v>228</v>
      </c>
      <c r="NMA271" s="75">
        <v>3254</v>
      </c>
      <c r="NMB271" s="75" t="s">
        <v>228</v>
      </c>
      <c r="NMC271" s="75">
        <v>3254</v>
      </c>
      <c r="NMD271" s="75" t="s">
        <v>228</v>
      </c>
      <c r="NME271" s="75">
        <v>3254</v>
      </c>
      <c r="NMF271" s="75" t="s">
        <v>228</v>
      </c>
      <c r="NMG271" s="75">
        <v>3254</v>
      </c>
      <c r="NMH271" s="75" t="s">
        <v>228</v>
      </c>
      <c r="NMI271" s="75">
        <v>3254</v>
      </c>
      <c r="NMJ271" s="75" t="s">
        <v>228</v>
      </c>
      <c r="NMK271" s="75">
        <v>3254</v>
      </c>
      <c r="NML271" s="75" t="s">
        <v>228</v>
      </c>
      <c r="NMM271" s="75">
        <v>3254</v>
      </c>
      <c r="NMN271" s="75" t="s">
        <v>228</v>
      </c>
      <c r="NMO271" s="75">
        <v>3254</v>
      </c>
      <c r="NMP271" s="75" t="s">
        <v>228</v>
      </c>
      <c r="NMQ271" s="75">
        <v>3254</v>
      </c>
      <c r="NMR271" s="75" t="s">
        <v>228</v>
      </c>
      <c r="NMS271" s="75">
        <v>3254</v>
      </c>
      <c r="NMT271" s="75" t="s">
        <v>228</v>
      </c>
      <c r="NMU271" s="75">
        <v>3254</v>
      </c>
      <c r="NMV271" s="75" t="s">
        <v>228</v>
      </c>
      <c r="NMW271" s="75">
        <v>3254</v>
      </c>
      <c r="NMX271" s="75" t="s">
        <v>228</v>
      </c>
      <c r="NMY271" s="75">
        <v>3254</v>
      </c>
      <c r="NMZ271" s="75" t="s">
        <v>228</v>
      </c>
      <c r="NNA271" s="75">
        <v>3254</v>
      </c>
      <c r="NNB271" s="75" t="s">
        <v>228</v>
      </c>
      <c r="NNC271" s="75">
        <v>3254</v>
      </c>
      <c r="NND271" s="75" t="s">
        <v>228</v>
      </c>
      <c r="NNE271" s="75">
        <v>3254</v>
      </c>
      <c r="NNF271" s="75" t="s">
        <v>228</v>
      </c>
      <c r="NNG271" s="75">
        <v>3254</v>
      </c>
      <c r="NNH271" s="75" t="s">
        <v>228</v>
      </c>
      <c r="NNI271" s="75">
        <v>3254</v>
      </c>
      <c r="NNJ271" s="75" t="s">
        <v>228</v>
      </c>
      <c r="NNK271" s="75">
        <v>3254</v>
      </c>
      <c r="NNL271" s="75" t="s">
        <v>228</v>
      </c>
      <c r="NNM271" s="75">
        <v>3254</v>
      </c>
      <c r="NNN271" s="75" t="s">
        <v>228</v>
      </c>
      <c r="NNO271" s="75">
        <v>3254</v>
      </c>
      <c r="NNP271" s="75" t="s">
        <v>228</v>
      </c>
      <c r="NNQ271" s="75">
        <v>3254</v>
      </c>
      <c r="NNR271" s="75" t="s">
        <v>228</v>
      </c>
      <c r="NNS271" s="75">
        <v>3254</v>
      </c>
      <c r="NNT271" s="75" t="s">
        <v>228</v>
      </c>
      <c r="NNU271" s="75">
        <v>3254</v>
      </c>
      <c r="NNV271" s="75" t="s">
        <v>228</v>
      </c>
      <c r="NNW271" s="75">
        <v>3254</v>
      </c>
      <c r="NNX271" s="75" t="s">
        <v>228</v>
      </c>
      <c r="NNY271" s="75">
        <v>3254</v>
      </c>
      <c r="NNZ271" s="75" t="s">
        <v>228</v>
      </c>
      <c r="NOA271" s="75">
        <v>3254</v>
      </c>
      <c r="NOB271" s="75" t="s">
        <v>228</v>
      </c>
      <c r="NOC271" s="75">
        <v>3254</v>
      </c>
      <c r="NOD271" s="75" t="s">
        <v>228</v>
      </c>
      <c r="NOE271" s="75">
        <v>3254</v>
      </c>
      <c r="NOF271" s="75" t="s">
        <v>228</v>
      </c>
      <c r="NOG271" s="75">
        <v>3254</v>
      </c>
      <c r="NOH271" s="75" t="s">
        <v>228</v>
      </c>
      <c r="NOI271" s="75">
        <v>3254</v>
      </c>
      <c r="NOJ271" s="75" t="s">
        <v>228</v>
      </c>
      <c r="NOK271" s="75">
        <v>3254</v>
      </c>
      <c r="NOL271" s="75" t="s">
        <v>228</v>
      </c>
      <c r="NOM271" s="75">
        <v>3254</v>
      </c>
      <c r="NON271" s="75" t="s">
        <v>228</v>
      </c>
      <c r="NOO271" s="75">
        <v>3254</v>
      </c>
      <c r="NOP271" s="75" t="s">
        <v>228</v>
      </c>
      <c r="NOQ271" s="75">
        <v>3254</v>
      </c>
      <c r="NOR271" s="75" t="s">
        <v>228</v>
      </c>
      <c r="NOS271" s="75">
        <v>3254</v>
      </c>
      <c r="NOT271" s="75" t="s">
        <v>228</v>
      </c>
      <c r="NOU271" s="75">
        <v>3254</v>
      </c>
      <c r="NOV271" s="75" t="s">
        <v>228</v>
      </c>
      <c r="NOW271" s="75">
        <v>3254</v>
      </c>
      <c r="NOX271" s="75" t="s">
        <v>228</v>
      </c>
      <c r="NOY271" s="75">
        <v>3254</v>
      </c>
      <c r="NOZ271" s="75" t="s">
        <v>228</v>
      </c>
      <c r="NPA271" s="75">
        <v>3254</v>
      </c>
      <c r="NPB271" s="75" t="s">
        <v>228</v>
      </c>
      <c r="NPC271" s="75">
        <v>3254</v>
      </c>
      <c r="NPD271" s="75" t="s">
        <v>228</v>
      </c>
      <c r="NPE271" s="75">
        <v>3254</v>
      </c>
      <c r="NPF271" s="75" t="s">
        <v>228</v>
      </c>
      <c r="NPG271" s="75">
        <v>3254</v>
      </c>
      <c r="NPH271" s="75" t="s">
        <v>228</v>
      </c>
      <c r="NPI271" s="75">
        <v>3254</v>
      </c>
      <c r="NPJ271" s="75" t="s">
        <v>228</v>
      </c>
      <c r="NPK271" s="75">
        <v>3254</v>
      </c>
      <c r="NPL271" s="75" t="s">
        <v>228</v>
      </c>
      <c r="NPM271" s="75">
        <v>3254</v>
      </c>
      <c r="NPN271" s="75" t="s">
        <v>228</v>
      </c>
      <c r="NPO271" s="75">
        <v>3254</v>
      </c>
      <c r="NPP271" s="75" t="s">
        <v>228</v>
      </c>
      <c r="NPQ271" s="75">
        <v>3254</v>
      </c>
      <c r="NPR271" s="75" t="s">
        <v>228</v>
      </c>
      <c r="NPS271" s="75">
        <v>3254</v>
      </c>
      <c r="NPT271" s="75" t="s">
        <v>228</v>
      </c>
      <c r="NPU271" s="75">
        <v>3254</v>
      </c>
      <c r="NPV271" s="75" t="s">
        <v>228</v>
      </c>
      <c r="NPW271" s="75">
        <v>3254</v>
      </c>
      <c r="NPX271" s="75" t="s">
        <v>228</v>
      </c>
      <c r="NPY271" s="75">
        <v>3254</v>
      </c>
      <c r="NPZ271" s="75" t="s">
        <v>228</v>
      </c>
      <c r="NQA271" s="75">
        <v>3254</v>
      </c>
      <c r="NQB271" s="75" t="s">
        <v>228</v>
      </c>
      <c r="NQC271" s="75">
        <v>3254</v>
      </c>
      <c r="NQD271" s="75" t="s">
        <v>228</v>
      </c>
      <c r="NQE271" s="75">
        <v>3254</v>
      </c>
      <c r="NQF271" s="75" t="s">
        <v>228</v>
      </c>
      <c r="NQG271" s="75">
        <v>3254</v>
      </c>
      <c r="NQH271" s="75" t="s">
        <v>228</v>
      </c>
      <c r="NQI271" s="75">
        <v>3254</v>
      </c>
      <c r="NQJ271" s="75" t="s">
        <v>228</v>
      </c>
      <c r="NQK271" s="75">
        <v>3254</v>
      </c>
      <c r="NQL271" s="75" t="s">
        <v>228</v>
      </c>
      <c r="NQM271" s="75">
        <v>3254</v>
      </c>
      <c r="NQN271" s="75" t="s">
        <v>228</v>
      </c>
      <c r="NQO271" s="75">
        <v>3254</v>
      </c>
      <c r="NQP271" s="75" t="s">
        <v>228</v>
      </c>
      <c r="NQQ271" s="75">
        <v>3254</v>
      </c>
      <c r="NQR271" s="75" t="s">
        <v>228</v>
      </c>
      <c r="NQS271" s="75">
        <v>3254</v>
      </c>
      <c r="NQT271" s="75" t="s">
        <v>228</v>
      </c>
      <c r="NQU271" s="75">
        <v>3254</v>
      </c>
      <c r="NQV271" s="75" t="s">
        <v>228</v>
      </c>
      <c r="NQW271" s="75">
        <v>3254</v>
      </c>
      <c r="NQX271" s="75" t="s">
        <v>228</v>
      </c>
      <c r="NQY271" s="75">
        <v>3254</v>
      </c>
      <c r="NQZ271" s="75" t="s">
        <v>228</v>
      </c>
      <c r="NRA271" s="75">
        <v>3254</v>
      </c>
      <c r="NRB271" s="75" t="s">
        <v>228</v>
      </c>
      <c r="NRC271" s="75">
        <v>3254</v>
      </c>
      <c r="NRD271" s="75" t="s">
        <v>228</v>
      </c>
      <c r="NRE271" s="75">
        <v>3254</v>
      </c>
      <c r="NRF271" s="75" t="s">
        <v>228</v>
      </c>
      <c r="NRG271" s="75">
        <v>3254</v>
      </c>
      <c r="NRH271" s="75" t="s">
        <v>228</v>
      </c>
      <c r="NRI271" s="75">
        <v>3254</v>
      </c>
      <c r="NRJ271" s="75" t="s">
        <v>228</v>
      </c>
      <c r="NRK271" s="75">
        <v>3254</v>
      </c>
      <c r="NRL271" s="75" t="s">
        <v>228</v>
      </c>
      <c r="NRM271" s="75">
        <v>3254</v>
      </c>
      <c r="NRN271" s="75" t="s">
        <v>228</v>
      </c>
      <c r="NRO271" s="75">
        <v>3254</v>
      </c>
      <c r="NRP271" s="75" t="s">
        <v>228</v>
      </c>
      <c r="NRQ271" s="75">
        <v>3254</v>
      </c>
      <c r="NRR271" s="75" t="s">
        <v>228</v>
      </c>
      <c r="NRS271" s="75">
        <v>3254</v>
      </c>
      <c r="NRT271" s="75" t="s">
        <v>228</v>
      </c>
      <c r="NRU271" s="75">
        <v>3254</v>
      </c>
      <c r="NRV271" s="75" t="s">
        <v>228</v>
      </c>
      <c r="NRW271" s="75">
        <v>3254</v>
      </c>
      <c r="NRX271" s="75" t="s">
        <v>228</v>
      </c>
      <c r="NRY271" s="75">
        <v>3254</v>
      </c>
      <c r="NRZ271" s="75" t="s">
        <v>228</v>
      </c>
      <c r="NSA271" s="75">
        <v>3254</v>
      </c>
      <c r="NSB271" s="75" t="s">
        <v>228</v>
      </c>
      <c r="NSC271" s="75">
        <v>3254</v>
      </c>
      <c r="NSD271" s="75" t="s">
        <v>228</v>
      </c>
      <c r="NSE271" s="75">
        <v>3254</v>
      </c>
      <c r="NSF271" s="75" t="s">
        <v>228</v>
      </c>
      <c r="NSG271" s="75">
        <v>3254</v>
      </c>
      <c r="NSH271" s="75" t="s">
        <v>228</v>
      </c>
      <c r="NSI271" s="75">
        <v>3254</v>
      </c>
      <c r="NSJ271" s="75" t="s">
        <v>228</v>
      </c>
      <c r="NSK271" s="75">
        <v>3254</v>
      </c>
      <c r="NSL271" s="75" t="s">
        <v>228</v>
      </c>
      <c r="NSM271" s="75">
        <v>3254</v>
      </c>
      <c r="NSN271" s="75" t="s">
        <v>228</v>
      </c>
      <c r="NSO271" s="75">
        <v>3254</v>
      </c>
      <c r="NSP271" s="75" t="s">
        <v>228</v>
      </c>
      <c r="NSQ271" s="75">
        <v>3254</v>
      </c>
      <c r="NSR271" s="75" t="s">
        <v>228</v>
      </c>
      <c r="NSS271" s="75">
        <v>3254</v>
      </c>
      <c r="NST271" s="75" t="s">
        <v>228</v>
      </c>
      <c r="NSU271" s="75">
        <v>3254</v>
      </c>
      <c r="NSV271" s="75" t="s">
        <v>228</v>
      </c>
      <c r="NSW271" s="75">
        <v>3254</v>
      </c>
      <c r="NSX271" s="75" t="s">
        <v>228</v>
      </c>
      <c r="NSY271" s="75">
        <v>3254</v>
      </c>
      <c r="NSZ271" s="75" t="s">
        <v>228</v>
      </c>
      <c r="NTA271" s="75">
        <v>3254</v>
      </c>
      <c r="NTB271" s="75" t="s">
        <v>228</v>
      </c>
      <c r="NTC271" s="75">
        <v>3254</v>
      </c>
      <c r="NTD271" s="75" t="s">
        <v>228</v>
      </c>
      <c r="NTE271" s="75">
        <v>3254</v>
      </c>
      <c r="NTF271" s="75" t="s">
        <v>228</v>
      </c>
      <c r="NTG271" s="75">
        <v>3254</v>
      </c>
      <c r="NTH271" s="75" t="s">
        <v>228</v>
      </c>
      <c r="NTI271" s="75">
        <v>3254</v>
      </c>
      <c r="NTJ271" s="75" t="s">
        <v>228</v>
      </c>
      <c r="NTK271" s="75">
        <v>3254</v>
      </c>
      <c r="NTL271" s="75" t="s">
        <v>228</v>
      </c>
      <c r="NTM271" s="75">
        <v>3254</v>
      </c>
      <c r="NTN271" s="75" t="s">
        <v>228</v>
      </c>
      <c r="NTO271" s="75">
        <v>3254</v>
      </c>
      <c r="NTP271" s="75" t="s">
        <v>228</v>
      </c>
      <c r="NTQ271" s="75">
        <v>3254</v>
      </c>
      <c r="NTR271" s="75" t="s">
        <v>228</v>
      </c>
      <c r="NTS271" s="75">
        <v>3254</v>
      </c>
      <c r="NTT271" s="75" t="s">
        <v>228</v>
      </c>
      <c r="NTU271" s="75">
        <v>3254</v>
      </c>
      <c r="NTV271" s="75" t="s">
        <v>228</v>
      </c>
      <c r="NTW271" s="75">
        <v>3254</v>
      </c>
      <c r="NTX271" s="75" t="s">
        <v>228</v>
      </c>
      <c r="NTY271" s="75">
        <v>3254</v>
      </c>
      <c r="NTZ271" s="75" t="s">
        <v>228</v>
      </c>
      <c r="NUA271" s="75">
        <v>3254</v>
      </c>
      <c r="NUB271" s="75" t="s">
        <v>228</v>
      </c>
      <c r="NUC271" s="75">
        <v>3254</v>
      </c>
      <c r="NUD271" s="75" t="s">
        <v>228</v>
      </c>
      <c r="NUE271" s="75">
        <v>3254</v>
      </c>
      <c r="NUF271" s="75" t="s">
        <v>228</v>
      </c>
      <c r="NUG271" s="75">
        <v>3254</v>
      </c>
      <c r="NUH271" s="75" t="s">
        <v>228</v>
      </c>
      <c r="NUI271" s="75">
        <v>3254</v>
      </c>
      <c r="NUJ271" s="75" t="s">
        <v>228</v>
      </c>
      <c r="NUK271" s="75">
        <v>3254</v>
      </c>
      <c r="NUL271" s="75" t="s">
        <v>228</v>
      </c>
      <c r="NUM271" s="75">
        <v>3254</v>
      </c>
      <c r="NUN271" s="75" t="s">
        <v>228</v>
      </c>
      <c r="NUO271" s="75">
        <v>3254</v>
      </c>
      <c r="NUP271" s="75" t="s">
        <v>228</v>
      </c>
      <c r="NUQ271" s="75">
        <v>3254</v>
      </c>
      <c r="NUR271" s="75" t="s">
        <v>228</v>
      </c>
      <c r="NUS271" s="75">
        <v>3254</v>
      </c>
      <c r="NUT271" s="75" t="s">
        <v>228</v>
      </c>
      <c r="NUU271" s="75">
        <v>3254</v>
      </c>
      <c r="NUV271" s="75" t="s">
        <v>228</v>
      </c>
      <c r="NUW271" s="75">
        <v>3254</v>
      </c>
      <c r="NUX271" s="75" t="s">
        <v>228</v>
      </c>
      <c r="NUY271" s="75">
        <v>3254</v>
      </c>
      <c r="NUZ271" s="75" t="s">
        <v>228</v>
      </c>
      <c r="NVA271" s="75">
        <v>3254</v>
      </c>
      <c r="NVB271" s="75" t="s">
        <v>228</v>
      </c>
      <c r="NVC271" s="75">
        <v>3254</v>
      </c>
      <c r="NVD271" s="75" t="s">
        <v>228</v>
      </c>
      <c r="NVE271" s="75">
        <v>3254</v>
      </c>
      <c r="NVF271" s="75" t="s">
        <v>228</v>
      </c>
      <c r="NVG271" s="75">
        <v>3254</v>
      </c>
      <c r="NVH271" s="75" t="s">
        <v>228</v>
      </c>
      <c r="NVI271" s="75">
        <v>3254</v>
      </c>
      <c r="NVJ271" s="75" t="s">
        <v>228</v>
      </c>
      <c r="NVK271" s="75">
        <v>3254</v>
      </c>
      <c r="NVL271" s="75" t="s">
        <v>228</v>
      </c>
      <c r="NVM271" s="75">
        <v>3254</v>
      </c>
      <c r="NVN271" s="75" t="s">
        <v>228</v>
      </c>
      <c r="NVO271" s="75">
        <v>3254</v>
      </c>
      <c r="NVP271" s="75" t="s">
        <v>228</v>
      </c>
      <c r="NVQ271" s="75">
        <v>3254</v>
      </c>
      <c r="NVR271" s="75" t="s">
        <v>228</v>
      </c>
      <c r="NVS271" s="75">
        <v>3254</v>
      </c>
      <c r="NVT271" s="75" t="s">
        <v>228</v>
      </c>
      <c r="NVU271" s="75">
        <v>3254</v>
      </c>
      <c r="NVV271" s="75" t="s">
        <v>228</v>
      </c>
      <c r="NVW271" s="75">
        <v>3254</v>
      </c>
      <c r="NVX271" s="75" t="s">
        <v>228</v>
      </c>
      <c r="NVY271" s="75">
        <v>3254</v>
      </c>
      <c r="NVZ271" s="75" t="s">
        <v>228</v>
      </c>
      <c r="NWA271" s="75">
        <v>3254</v>
      </c>
      <c r="NWB271" s="75" t="s">
        <v>228</v>
      </c>
      <c r="NWC271" s="75">
        <v>3254</v>
      </c>
      <c r="NWD271" s="75" t="s">
        <v>228</v>
      </c>
      <c r="NWE271" s="75">
        <v>3254</v>
      </c>
      <c r="NWF271" s="75" t="s">
        <v>228</v>
      </c>
      <c r="NWG271" s="75">
        <v>3254</v>
      </c>
      <c r="NWH271" s="75" t="s">
        <v>228</v>
      </c>
      <c r="NWI271" s="75">
        <v>3254</v>
      </c>
      <c r="NWJ271" s="75" t="s">
        <v>228</v>
      </c>
      <c r="NWK271" s="75">
        <v>3254</v>
      </c>
      <c r="NWL271" s="75" t="s">
        <v>228</v>
      </c>
      <c r="NWM271" s="75">
        <v>3254</v>
      </c>
      <c r="NWN271" s="75" t="s">
        <v>228</v>
      </c>
      <c r="NWO271" s="75">
        <v>3254</v>
      </c>
      <c r="NWP271" s="75" t="s">
        <v>228</v>
      </c>
      <c r="NWQ271" s="75">
        <v>3254</v>
      </c>
      <c r="NWR271" s="75" t="s">
        <v>228</v>
      </c>
      <c r="NWS271" s="75">
        <v>3254</v>
      </c>
      <c r="NWT271" s="75" t="s">
        <v>228</v>
      </c>
      <c r="NWU271" s="75">
        <v>3254</v>
      </c>
      <c r="NWV271" s="75" t="s">
        <v>228</v>
      </c>
      <c r="NWW271" s="75">
        <v>3254</v>
      </c>
      <c r="NWX271" s="75" t="s">
        <v>228</v>
      </c>
      <c r="NWY271" s="75">
        <v>3254</v>
      </c>
      <c r="NWZ271" s="75" t="s">
        <v>228</v>
      </c>
      <c r="NXA271" s="75">
        <v>3254</v>
      </c>
      <c r="NXB271" s="75" t="s">
        <v>228</v>
      </c>
      <c r="NXC271" s="75">
        <v>3254</v>
      </c>
      <c r="NXD271" s="75" t="s">
        <v>228</v>
      </c>
      <c r="NXE271" s="75">
        <v>3254</v>
      </c>
      <c r="NXF271" s="75" t="s">
        <v>228</v>
      </c>
      <c r="NXG271" s="75">
        <v>3254</v>
      </c>
      <c r="NXH271" s="75" t="s">
        <v>228</v>
      </c>
      <c r="NXI271" s="75">
        <v>3254</v>
      </c>
      <c r="NXJ271" s="75" t="s">
        <v>228</v>
      </c>
      <c r="NXK271" s="75">
        <v>3254</v>
      </c>
      <c r="NXL271" s="75" t="s">
        <v>228</v>
      </c>
      <c r="NXM271" s="75">
        <v>3254</v>
      </c>
      <c r="NXN271" s="75" t="s">
        <v>228</v>
      </c>
      <c r="NXO271" s="75">
        <v>3254</v>
      </c>
      <c r="NXP271" s="75" t="s">
        <v>228</v>
      </c>
      <c r="NXQ271" s="75">
        <v>3254</v>
      </c>
      <c r="NXR271" s="75" t="s">
        <v>228</v>
      </c>
      <c r="NXS271" s="75">
        <v>3254</v>
      </c>
      <c r="NXT271" s="75" t="s">
        <v>228</v>
      </c>
      <c r="NXU271" s="75">
        <v>3254</v>
      </c>
      <c r="NXV271" s="75" t="s">
        <v>228</v>
      </c>
      <c r="NXW271" s="75">
        <v>3254</v>
      </c>
      <c r="NXX271" s="75" t="s">
        <v>228</v>
      </c>
      <c r="NXY271" s="75">
        <v>3254</v>
      </c>
      <c r="NXZ271" s="75" t="s">
        <v>228</v>
      </c>
      <c r="NYA271" s="75">
        <v>3254</v>
      </c>
      <c r="NYB271" s="75" t="s">
        <v>228</v>
      </c>
      <c r="NYC271" s="75">
        <v>3254</v>
      </c>
      <c r="NYD271" s="75" t="s">
        <v>228</v>
      </c>
      <c r="NYE271" s="75">
        <v>3254</v>
      </c>
      <c r="NYF271" s="75" t="s">
        <v>228</v>
      </c>
      <c r="NYG271" s="75">
        <v>3254</v>
      </c>
      <c r="NYH271" s="75" t="s">
        <v>228</v>
      </c>
      <c r="NYI271" s="75">
        <v>3254</v>
      </c>
      <c r="NYJ271" s="75" t="s">
        <v>228</v>
      </c>
      <c r="NYK271" s="75">
        <v>3254</v>
      </c>
      <c r="NYL271" s="75" t="s">
        <v>228</v>
      </c>
      <c r="NYM271" s="75">
        <v>3254</v>
      </c>
      <c r="NYN271" s="75" t="s">
        <v>228</v>
      </c>
      <c r="NYO271" s="75">
        <v>3254</v>
      </c>
      <c r="NYP271" s="75" t="s">
        <v>228</v>
      </c>
      <c r="NYQ271" s="75">
        <v>3254</v>
      </c>
      <c r="NYR271" s="75" t="s">
        <v>228</v>
      </c>
      <c r="NYS271" s="75">
        <v>3254</v>
      </c>
      <c r="NYT271" s="75" t="s">
        <v>228</v>
      </c>
      <c r="NYU271" s="75">
        <v>3254</v>
      </c>
      <c r="NYV271" s="75" t="s">
        <v>228</v>
      </c>
      <c r="NYW271" s="75">
        <v>3254</v>
      </c>
      <c r="NYX271" s="75" t="s">
        <v>228</v>
      </c>
      <c r="NYY271" s="75">
        <v>3254</v>
      </c>
      <c r="NYZ271" s="75" t="s">
        <v>228</v>
      </c>
      <c r="NZA271" s="75">
        <v>3254</v>
      </c>
      <c r="NZB271" s="75" t="s">
        <v>228</v>
      </c>
      <c r="NZC271" s="75">
        <v>3254</v>
      </c>
      <c r="NZD271" s="75" t="s">
        <v>228</v>
      </c>
      <c r="NZE271" s="75">
        <v>3254</v>
      </c>
      <c r="NZF271" s="75" t="s">
        <v>228</v>
      </c>
      <c r="NZG271" s="75">
        <v>3254</v>
      </c>
      <c r="NZH271" s="75" t="s">
        <v>228</v>
      </c>
      <c r="NZI271" s="75">
        <v>3254</v>
      </c>
      <c r="NZJ271" s="75" t="s">
        <v>228</v>
      </c>
      <c r="NZK271" s="75">
        <v>3254</v>
      </c>
      <c r="NZL271" s="75" t="s">
        <v>228</v>
      </c>
      <c r="NZM271" s="75">
        <v>3254</v>
      </c>
      <c r="NZN271" s="75" t="s">
        <v>228</v>
      </c>
      <c r="NZO271" s="75">
        <v>3254</v>
      </c>
      <c r="NZP271" s="75" t="s">
        <v>228</v>
      </c>
      <c r="NZQ271" s="75">
        <v>3254</v>
      </c>
      <c r="NZR271" s="75" t="s">
        <v>228</v>
      </c>
      <c r="NZS271" s="75">
        <v>3254</v>
      </c>
      <c r="NZT271" s="75" t="s">
        <v>228</v>
      </c>
      <c r="NZU271" s="75">
        <v>3254</v>
      </c>
      <c r="NZV271" s="75" t="s">
        <v>228</v>
      </c>
      <c r="NZW271" s="75">
        <v>3254</v>
      </c>
      <c r="NZX271" s="75" t="s">
        <v>228</v>
      </c>
      <c r="NZY271" s="75">
        <v>3254</v>
      </c>
      <c r="NZZ271" s="75" t="s">
        <v>228</v>
      </c>
      <c r="OAA271" s="75">
        <v>3254</v>
      </c>
      <c r="OAB271" s="75" t="s">
        <v>228</v>
      </c>
      <c r="OAC271" s="75">
        <v>3254</v>
      </c>
      <c r="OAD271" s="75" t="s">
        <v>228</v>
      </c>
      <c r="OAE271" s="75">
        <v>3254</v>
      </c>
      <c r="OAF271" s="75" t="s">
        <v>228</v>
      </c>
      <c r="OAG271" s="75">
        <v>3254</v>
      </c>
      <c r="OAH271" s="75" t="s">
        <v>228</v>
      </c>
      <c r="OAI271" s="75">
        <v>3254</v>
      </c>
      <c r="OAJ271" s="75" t="s">
        <v>228</v>
      </c>
      <c r="OAK271" s="75">
        <v>3254</v>
      </c>
      <c r="OAL271" s="75" t="s">
        <v>228</v>
      </c>
      <c r="OAM271" s="75">
        <v>3254</v>
      </c>
      <c r="OAN271" s="75" t="s">
        <v>228</v>
      </c>
      <c r="OAO271" s="75">
        <v>3254</v>
      </c>
      <c r="OAP271" s="75" t="s">
        <v>228</v>
      </c>
      <c r="OAQ271" s="75">
        <v>3254</v>
      </c>
      <c r="OAR271" s="75" t="s">
        <v>228</v>
      </c>
      <c r="OAS271" s="75">
        <v>3254</v>
      </c>
      <c r="OAT271" s="75" t="s">
        <v>228</v>
      </c>
      <c r="OAU271" s="75">
        <v>3254</v>
      </c>
      <c r="OAV271" s="75" t="s">
        <v>228</v>
      </c>
      <c r="OAW271" s="75">
        <v>3254</v>
      </c>
      <c r="OAX271" s="75" t="s">
        <v>228</v>
      </c>
      <c r="OAY271" s="75">
        <v>3254</v>
      </c>
      <c r="OAZ271" s="75" t="s">
        <v>228</v>
      </c>
      <c r="OBA271" s="75">
        <v>3254</v>
      </c>
      <c r="OBB271" s="75" t="s">
        <v>228</v>
      </c>
      <c r="OBC271" s="75">
        <v>3254</v>
      </c>
      <c r="OBD271" s="75" t="s">
        <v>228</v>
      </c>
      <c r="OBE271" s="75">
        <v>3254</v>
      </c>
      <c r="OBF271" s="75" t="s">
        <v>228</v>
      </c>
      <c r="OBG271" s="75">
        <v>3254</v>
      </c>
      <c r="OBH271" s="75" t="s">
        <v>228</v>
      </c>
      <c r="OBI271" s="75">
        <v>3254</v>
      </c>
      <c r="OBJ271" s="75" t="s">
        <v>228</v>
      </c>
      <c r="OBK271" s="75">
        <v>3254</v>
      </c>
      <c r="OBL271" s="75" t="s">
        <v>228</v>
      </c>
      <c r="OBM271" s="75">
        <v>3254</v>
      </c>
      <c r="OBN271" s="75" t="s">
        <v>228</v>
      </c>
      <c r="OBO271" s="75">
        <v>3254</v>
      </c>
      <c r="OBP271" s="75" t="s">
        <v>228</v>
      </c>
      <c r="OBQ271" s="75">
        <v>3254</v>
      </c>
      <c r="OBR271" s="75" t="s">
        <v>228</v>
      </c>
      <c r="OBS271" s="75">
        <v>3254</v>
      </c>
      <c r="OBT271" s="75" t="s">
        <v>228</v>
      </c>
      <c r="OBU271" s="75">
        <v>3254</v>
      </c>
      <c r="OBV271" s="75" t="s">
        <v>228</v>
      </c>
      <c r="OBW271" s="75">
        <v>3254</v>
      </c>
      <c r="OBX271" s="75" t="s">
        <v>228</v>
      </c>
      <c r="OBY271" s="75">
        <v>3254</v>
      </c>
      <c r="OBZ271" s="75" t="s">
        <v>228</v>
      </c>
      <c r="OCA271" s="75">
        <v>3254</v>
      </c>
      <c r="OCB271" s="75" t="s">
        <v>228</v>
      </c>
      <c r="OCC271" s="75">
        <v>3254</v>
      </c>
      <c r="OCD271" s="75" t="s">
        <v>228</v>
      </c>
      <c r="OCE271" s="75">
        <v>3254</v>
      </c>
      <c r="OCF271" s="75" t="s">
        <v>228</v>
      </c>
      <c r="OCG271" s="75">
        <v>3254</v>
      </c>
      <c r="OCH271" s="75" t="s">
        <v>228</v>
      </c>
      <c r="OCI271" s="75">
        <v>3254</v>
      </c>
      <c r="OCJ271" s="75" t="s">
        <v>228</v>
      </c>
      <c r="OCK271" s="75">
        <v>3254</v>
      </c>
      <c r="OCL271" s="75" t="s">
        <v>228</v>
      </c>
      <c r="OCM271" s="75">
        <v>3254</v>
      </c>
      <c r="OCN271" s="75" t="s">
        <v>228</v>
      </c>
      <c r="OCO271" s="75">
        <v>3254</v>
      </c>
      <c r="OCP271" s="75" t="s">
        <v>228</v>
      </c>
      <c r="OCQ271" s="75">
        <v>3254</v>
      </c>
      <c r="OCR271" s="75" t="s">
        <v>228</v>
      </c>
      <c r="OCS271" s="75">
        <v>3254</v>
      </c>
      <c r="OCT271" s="75" t="s">
        <v>228</v>
      </c>
      <c r="OCU271" s="75">
        <v>3254</v>
      </c>
      <c r="OCV271" s="75" t="s">
        <v>228</v>
      </c>
      <c r="OCW271" s="75">
        <v>3254</v>
      </c>
      <c r="OCX271" s="75" t="s">
        <v>228</v>
      </c>
      <c r="OCY271" s="75">
        <v>3254</v>
      </c>
      <c r="OCZ271" s="75" t="s">
        <v>228</v>
      </c>
      <c r="ODA271" s="75">
        <v>3254</v>
      </c>
      <c r="ODB271" s="75" t="s">
        <v>228</v>
      </c>
      <c r="ODC271" s="75">
        <v>3254</v>
      </c>
      <c r="ODD271" s="75" t="s">
        <v>228</v>
      </c>
      <c r="ODE271" s="75">
        <v>3254</v>
      </c>
      <c r="ODF271" s="75" t="s">
        <v>228</v>
      </c>
      <c r="ODG271" s="75">
        <v>3254</v>
      </c>
      <c r="ODH271" s="75" t="s">
        <v>228</v>
      </c>
      <c r="ODI271" s="75">
        <v>3254</v>
      </c>
      <c r="ODJ271" s="75" t="s">
        <v>228</v>
      </c>
      <c r="ODK271" s="75">
        <v>3254</v>
      </c>
      <c r="ODL271" s="75" t="s">
        <v>228</v>
      </c>
      <c r="ODM271" s="75">
        <v>3254</v>
      </c>
      <c r="ODN271" s="75" t="s">
        <v>228</v>
      </c>
      <c r="ODO271" s="75">
        <v>3254</v>
      </c>
      <c r="ODP271" s="75" t="s">
        <v>228</v>
      </c>
      <c r="ODQ271" s="75">
        <v>3254</v>
      </c>
      <c r="ODR271" s="75" t="s">
        <v>228</v>
      </c>
      <c r="ODS271" s="75">
        <v>3254</v>
      </c>
      <c r="ODT271" s="75" t="s">
        <v>228</v>
      </c>
      <c r="ODU271" s="75">
        <v>3254</v>
      </c>
      <c r="ODV271" s="75" t="s">
        <v>228</v>
      </c>
      <c r="ODW271" s="75">
        <v>3254</v>
      </c>
      <c r="ODX271" s="75" t="s">
        <v>228</v>
      </c>
      <c r="ODY271" s="75">
        <v>3254</v>
      </c>
      <c r="ODZ271" s="75" t="s">
        <v>228</v>
      </c>
      <c r="OEA271" s="75">
        <v>3254</v>
      </c>
      <c r="OEB271" s="75" t="s">
        <v>228</v>
      </c>
      <c r="OEC271" s="75">
        <v>3254</v>
      </c>
      <c r="OED271" s="75" t="s">
        <v>228</v>
      </c>
      <c r="OEE271" s="75">
        <v>3254</v>
      </c>
      <c r="OEF271" s="75" t="s">
        <v>228</v>
      </c>
      <c r="OEG271" s="75">
        <v>3254</v>
      </c>
      <c r="OEH271" s="75" t="s">
        <v>228</v>
      </c>
      <c r="OEI271" s="75">
        <v>3254</v>
      </c>
      <c r="OEJ271" s="75" t="s">
        <v>228</v>
      </c>
      <c r="OEK271" s="75">
        <v>3254</v>
      </c>
      <c r="OEL271" s="75" t="s">
        <v>228</v>
      </c>
      <c r="OEM271" s="75">
        <v>3254</v>
      </c>
      <c r="OEN271" s="75" t="s">
        <v>228</v>
      </c>
      <c r="OEO271" s="75">
        <v>3254</v>
      </c>
      <c r="OEP271" s="75" t="s">
        <v>228</v>
      </c>
      <c r="OEQ271" s="75">
        <v>3254</v>
      </c>
      <c r="OER271" s="75" t="s">
        <v>228</v>
      </c>
      <c r="OES271" s="75">
        <v>3254</v>
      </c>
      <c r="OET271" s="75" t="s">
        <v>228</v>
      </c>
      <c r="OEU271" s="75">
        <v>3254</v>
      </c>
      <c r="OEV271" s="75" t="s">
        <v>228</v>
      </c>
      <c r="OEW271" s="75">
        <v>3254</v>
      </c>
      <c r="OEX271" s="75" t="s">
        <v>228</v>
      </c>
      <c r="OEY271" s="75">
        <v>3254</v>
      </c>
      <c r="OEZ271" s="75" t="s">
        <v>228</v>
      </c>
      <c r="OFA271" s="75">
        <v>3254</v>
      </c>
      <c r="OFB271" s="75" t="s">
        <v>228</v>
      </c>
      <c r="OFC271" s="75">
        <v>3254</v>
      </c>
      <c r="OFD271" s="75" t="s">
        <v>228</v>
      </c>
      <c r="OFE271" s="75">
        <v>3254</v>
      </c>
      <c r="OFF271" s="75" t="s">
        <v>228</v>
      </c>
      <c r="OFG271" s="75">
        <v>3254</v>
      </c>
      <c r="OFH271" s="75" t="s">
        <v>228</v>
      </c>
      <c r="OFI271" s="75">
        <v>3254</v>
      </c>
      <c r="OFJ271" s="75" t="s">
        <v>228</v>
      </c>
      <c r="OFK271" s="75">
        <v>3254</v>
      </c>
      <c r="OFL271" s="75" t="s">
        <v>228</v>
      </c>
      <c r="OFM271" s="75">
        <v>3254</v>
      </c>
      <c r="OFN271" s="75" t="s">
        <v>228</v>
      </c>
      <c r="OFO271" s="75">
        <v>3254</v>
      </c>
      <c r="OFP271" s="75" t="s">
        <v>228</v>
      </c>
      <c r="OFQ271" s="75">
        <v>3254</v>
      </c>
      <c r="OFR271" s="75" t="s">
        <v>228</v>
      </c>
      <c r="OFS271" s="75">
        <v>3254</v>
      </c>
      <c r="OFT271" s="75" t="s">
        <v>228</v>
      </c>
      <c r="OFU271" s="75">
        <v>3254</v>
      </c>
      <c r="OFV271" s="75" t="s">
        <v>228</v>
      </c>
      <c r="OFW271" s="75">
        <v>3254</v>
      </c>
      <c r="OFX271" s="75" t="s">
        <v>228</v>
      </c>
      <c r="OFY271" s="75">
        <v>3254</v>
      </c>
      <c r="OFZ271" s="75" t="s">
        <v>228</v>
      </c>
      <c r="OGA271" s="75">
        <v>3254</v>
      </c>
      <c r="OGB271" s="75" t="s">
        <v>228</v>
      </c>
      <c r="OGC271" s="75">
        <v>3254</v>
      </c>
      <c r="OGD271" s="75" t="s">
        <v>228</v>
      </c>
      <c r="OGE271" s="75">
        <v>3254</v>
      </c>
      <c r="OGF271" s="75" t="s">
        <v>228</v>
      </c>
      <c r="OGG271" s="75">
        <v>3254</v>
      </c>
      <c r="OGH271" s="75" t="s">
        <v>228</v>
      </c>
      <c r="OGI271" s="75">
        <v>3254</v>
      </c>
      <c r="OGJ271" s="75" t="s">
        <v>228</v>
      </c>
      <c r="OGK271" s="75">
        <v>3254</v>
      </c>
      <c r="OGL271" s="75" t="s">
        <v>228</v>
      </c>
      <c r="OGM271" s="75">
        <v>3254</v>
      </c>
      <c r="OGN271" s="75" t="s">
        <v>228</v>
      </c>
      <c r="OGO271" s="75">
        <v>3254</v>
      </c>
      <c r="OGP271" s="75" t="s">
        <v>228</v>
      </c>
      <c r="OGQ271" s="75">
        <v>3254</v>
      </c>
      <c r="OGR271" s="75" t="s">
        <v>228</v>
      </c>
      <c r="OGS271" s="75">
        <v>3254</v>
      </c>
      <c r="OGT271" s="75" t="s">
        <v>228</v>
      </c>
      <c r="OGU271" s="75">
        <v>3254</v>
      </c>
      <c r="OGV271" s="75" t="s">
        <v>228</v>
      </c>
      <c r="OGW271" s="75">
        <v>3254</v>
      </c>
      <c r="OGX271" s="75" t="s">
        <v>228</v>
      </c>
      <c r="OGY271" s="75">
        <v>3254</v>
      </c>
      <c r="OGZ271" s="75" t="s">
        <v>228</v>
      </c>
      <c r="OHA271" s="75">
        <v>3254</v>
      </c>
      <c r="OHB271" s="75" t="s">
        <v>228</v>
      </c>
      <c r="OHC271" s="75">
        <v>3254</v>
      </c>
      <c r="OHD271" s="75" t="s">
        <v>228</v>
      </c>
      <c r="OHE271" s="75">
        <v>3254</v>
      </c>
      <c r="OHF271" s="75" t="s">
        <v>228</v>
      </c>
      <c r="OHG271" s="75">
        <v>3254</v>
      </c>
      <c r="OHH271" s="75" t="s">
        <v>228</v>
      </c>
      <c r="OHI271" s="75">
        <v>3254</v>
      </c>
      <c r="OHJ271" s="75" t="s">
        <v>228</v>
      </c>
      <c r="OHK271" s="75">
        <v>3254</v>
      </c>
      <c r="OHL271" s="75" t="s">
        <v>228</v>
      </c>
      <c r="OHM271" s="75">
        <v>3254</v>
      </c>
      <c r="OHN271" s="75" t="s">
        <v>228</v>
      </c>
      <c r="OHO271" s="75">
        <v>3254</v>
      </c>
      <c r="OHP271" s="75" t="s">
        <v>228</v>
      </c>
      <c r="OHQ271" s="75">
        <v>3254</v>
      </c>
      <c r="OHR271" s="75" t="s">
        <v>228</v>
      </c>
      <c r="OHS271" s="75">
        <v>3254</v>
      </c>
      <c r="OHT271" s="75" t="s">
        <v>228</v>
      </c>
      <c r="OHU271" s="75">
        <v>3254</v>
      </c>
      <c r="OHV271" s="75" t="s">
        <v>228</v>
      </c>
      <c r="OHW271" s="75">
        <v>3254</v>
      </c>
      <c r="OHX271" s="75" t="s">
        <v>228</v>
      </c>
      <c r="OHY271" s="75">
        <v>3254</v>
      </c>
      <c r="OHZ271" s="75" t="s">
        <v>228</v>
      </c>
      <c r="OIA271" s="75">
        <v>3254</v>
      </c>
      <c r="OIB271" s="75" t="s">
        <v>228</v>
      </c>
      <c r="OIC271" s="75">
        <v>3254</v>
      </c>
      <c r="OID271" s="75" t="s">
        <v>228</v>
      </c>
      <c r="OIE271" s="75">
        <v>3254</v>
      </c>
      <c r="OIF271" s="75" t="s">
        <v>228</v>
      </c>
      <c r="OIG271" s="75">
        <v>3254</v>
      </c>
      <c r="OIH271" s="75" t="s">
        <v>228</v>
      </c>
      <c r="OII271" s="75">
        <v>3254</v>
      </c>
      <c r="OIJ271" s="75" t="s">
        <v>228</v>
      </c>
      <c r="OIK271" s="75">
        <v>3254</v>
      </c>
      <c r="OIL271" s="75" t="s">
        <v>228</v>
      </c>
      <c r="OIM271" s="75">
        <v>3254</v>
      </c>
      <c r="OIN271" s="75" t="s">
        <v>228</v>
      </c>
      <c r="OIO271" s="75">
        <v>3254</v>
      </c>
      <c r="OIP271" s="75" t="s">
        <v>228</v>
      </c>
      <c r="OIQ271" s="75">
        <v>3254</v>
      </c>
      <c r="OIR271" s="75" t="s">
        <v>228</v>
      </c>
      <c r="OIS271" s="75">
        <v>3254</v>
      </c>
      <c r="OIT271" s="75" t="s">
        <v>228</v>
      </c>
      <c r="OIU271" s="75">
        <v>3254</v>
      </c>
      <c r="OIV271" s="75" t="s">
        <v>228</v>
      </c>
      <c r="OIW271" s="75">
        <v>3254</v>
      </c>
      <c r="OIX271" s="75" t="s">
        <v>228</v>
      </c>
      <c r="OIY271" s="75">
        <v>3254</v>
      </c>
      <c r="OIZ271" s="75" t="s">
        <v>228</v>
      </c>
      <c r="OJA271" s="75">
        <v>3254</v>
      </c>
      <c r="OJB271" s="75" t="s">
        <v>228</v>
      </c>
      <c r="OJC271" s="75">
        <v>3254</v>
      </c>
      <c r="OJD271" s="75" t="s">
        <v>228</v>
      </c>
      <c r="OJE271" s="75">
        <v>3254</v>
      </c>
      <c r="OJF271" s="75" t="s">
        <v>228</v>
      </c>
      <c r="OJG271" s="75">
        <v>3254</v>
      </c>
      <c r="OJH271" s="75" t="s">
        <v>228</v>
      </c>
      <c r="OJI271" s="75">
        <v>3254</v>
      </c>
      <c r="OJJ271" s="75" t="s">
        <v>228</v>
      </c>
      <c r="OJK271" s="75">
        <v>3254</v>
      </c>
      <c r="OJL271" s="75" t="s">
        <v>228</v>
      </c>
      <c r="OJM271" s="75">
        <v>3254</v>
      </c>
      <c r="OJN271" s="75" t="s">
        <v>228</v>
      </c>
      <c r="OJO271" s="75">
        <v>3254</v>
      </c>
      <c r="OJP271" s="75" t="s">
        <v>228</v>
      </c>
      <c r="OJQ271" s="75">
        <v>3254</v>
      </c>
      <c r="OJR271" s="75" t="s">
        <v>228</v>
      </c>
      <c r="OJS271" s="75">
        <v>3254</v>
      </c>
      <c r="OJT271" s="75" t="s">
        <v>228</v>
      </c>
      <c r="OJU271" s="75">
        <v>3254</v>
      </c>
      <c r="OJV271" s="75" t="s">
        <v>228</v>
      </c>
      <c r="OJW271" s="75">
        <v>3254</v>
      </c>
      <c r="OJX271" s="75" t="s">
        <v>228</v>
      </c>
      <c r="OJY271" s="75">
        <v>3254</v>
      </c>
      <c r="OJZ271" s="75" t="s">
        <v>228</v>
      </c>
      <c r="OKA271" s="75">
        <v>3254</v>
      </c>
      <c r="OKB271" s="75" t="s">
        <v>228</v>
      </c>
      <c r="OKC271" s="75">
        <v>3254</v>
      </c>
      <c r="OKD271" s="75" t="s">
        <v>228</v>
      </c>
      <c r="OKE271" s="75">
        <v>3254</v>
      </c>
      <c r="OKF271" s="75" t="s">
        <v>228</v>
      </c>
      <c r="OKG271" s="75">
        <v>3254</v>
      </c>
      <c r="OKH271" s="75" t="s">
        <v>228</v>
      </c>
      <c r="OKI271" s="75">
        <v>3254</v>
      </c>
      <c r="OKJ271" s="75" t="s">
        <v>228</v>
      </c>
      <c r="OKK271" s="75">
        <v>3254</v>
      </c>
      <c r="OKL271" s="75" t="s">
        <v>228</v>
      </c>
      <c r="OKM271" s="75">
        <v>3254</v>
      </c>
      <c r="OKN271" s="75" t="s">
        <v>228</v>
      </c>
      <c r="OKO271" s="75">
        <v>3254</v>
      </c>
      <c r="OKP271" s="75" t="s">
        <v>228</v>
      </c>
      <c r="OKQ271" s="75">
        <v>3254</v>
      </c>
      <c r="OKR271" s="75" t="s">
        <v>228</v>
      </c>
      <c r="OKS271" s="75">
        <v>3254</v>
      </c>
      <c r="OKT271" s="75" t="s">
        <v>228</v>
      </c>
      <c r="OKU271" s="75">
        <v>3254</v>
      </c>
      <c r="OKV271" s="75" t="s">
        <v>228</v>
      </c>
      <c r="OKW271" s="75">
        <v>3254</v>
      </c>
      <c r="OKX271" s="75" t="s">
        <v>228</v>
      </c>
      <c r="OKY271" s="75">
        <v>3254</v>
      </c>
      <c r="OKZ271" s="75" t="s">
        <v>228</v>
      </c>
      <c r="OLA271" s="75">
        <v>3254</v>
      </c>
      <c r="OLB271" s="75" t="s">
        <v>228</v>
      </c>
      <c r="OLC271" s="75">
        <v>3254</v>
      </c>
      <c r="OLD271" s="75" t="s">
        <v>228</v>
      </c>
      <c r="OLE271" s="75">
        <v>3254</v>
      </c>
      <c r="OLF271" s="75" t="s">
        <v>228</v>
      </c>
      <c r="OLG271" s="75">
        <v>3254</v>
      </c>
      <c r="OLH271" s="75" t="s">
        <v>228</v>
      </c>
      <c r="OLI271" s="75">
        <v>3254</v>
      </c>
      <c r="OLJ271" s="75" t="s">
        <v>228</v>
      </c>
      <c r="OLK271" s="75">
        <v>3254</v>
      </c>
      <c r="OLL271" s="75" t="s">
        <v>228</v>
      </c>
      <c r="OLM271" s="75">
        <v>3254</v>
      </c>
      <c r="OLN271" s="75" t="s">
        <v>228</v>
      </c>
      <c r="OLO271" s="75">
        <v>3254</v>
      </c>
      <c r="OLP271" s="75" t="s">
        <v>228</v>
      </c>
      <c r="OLQ271" s="75">
        <v>3254</v>
      </c>
      <c r="OLR271" s="75" t="s">
        <v>228</v>
      </c>
      <c r="OLS271" s="75">
        <v>3254</v>
      </c>
      <c r="OLT271" s="75" t="s">
        <v>228</v>
      </c>
      <c r="OLU271" s="75">
        <v>3254</v>
      </c>
      <c r="OLV271" s="75" t="s">
        <v>228</v>
      </c>
      <c r="OLW271" s="75">
        <v>3254</v>
      </c>
      <c r="OLX271" s="75" t="s">
        <v>228</v>
      </c>
      <c r="OLY271" s="75">
        <v>3254</v>
      </c>
      <c r="OLZ271" s="75" t="s">
        <v>228</v>
      </c>
      <c r="OMA271" s="75">
        <v>3254</v>
      </c>
      <c r="OMB271" s="75" t="s">
        <v>228</v>
      </c>
      <c r="OMC271" s="75">
        <v>3254</v>
      </c>
      <c r="OMD271" s="75" t="s">
        <v>228</v>
      </c>
      <c r="OME271" s="75">
        <v>3254</v>
      </c>
      <c r="OMF271" s="75" t="s">
        <v>228</v>
      </c>
      <c r="OMG271" s="75">
        <v>3254</v>
      </c>
      <c r="OMH271" s="75" t="s">
        <v>228</v>
      </c>
      <c r="OMI271" s="75">
        <v>3254</v>
      </c>
      <c r="OMJ271" s="75" t="s">
        <v>228</v>
      </c>
      <c r="OMK271" s="75">
        <v>3254</v>
      </c>
      <c r="OML271" s="75" t="s">
        <v>228</v>
      </c>
      <c r="OMM271" s="75">
        <v>3254</v>
      </c>
      <c r="OMN271" s="75" t="s">
        <v>228</v>
      </c>
      <c r="OMO271" s="75">
        <v>3254</v>
      </c>
      <c r="OMP271" s="75" t="s">
        <v>228</v>
      </c>
      <c r="OMQ271" s="75">
        <v>3254</v>
      </c>
      <c r="OMR271" s="75" t="s">
        <v>228</v>
      </c>
      <c r="OMS271" s="75">
        <v>3254</v>
      </c>
      <c r="OMT271" s="75" t="s">
        <v>228</v>
      </c>
      <c r="OMU271" s="75">
        <v>3254</v>
      </c>
      <c r="OMV271" s="75" t="s">
        <v>228</v>
      </c>
      <c r="OMW271" s="75">
        <v>3254</v>
      </c>
      <c r="OMX271" s="75" t="s">
        <v>228</v>
      </c>
      <c r="OMY271" s="75">
        <v>3254</v>
      </c>
      <c r="OMZ271" s="75" t="s">
        <v>228</v>
      </c>
      <c r="ONA271" s="75">
        <v>3254</v>
      </c>
      <c r="ONB271" s="75" t="s">
        <v>228</v>
      </c>
      <c r="ONC271" s="75">
        <v>3254</v>
      </c>
      <c r="OND271" s="75" t="s">
        <v>228</v>
      </c>
      <c r="ONE271" s="75">
        <v>3254</v>
      </c>
      <c r="ONF271" s="75" t="s">
        <v>228</v>
      </c>
      <c r="ONG271" s="75">
        <v>3254</v>
      </c>
      <c r="ONH271" s="75" t="s">
        <v>228</v>
      </c>
      <c r="ONI271" s="75">
        <v>3254</v>
      </c>
      <c r="ONJ271" s="75" t="s">
        <v>228</v>
      </c>
      <c r="ONK271" s="75">
        <v>3254</v>
      </c>
      <c r="ONL271" s="75" t="s">
        <v>228</v>
      </c>
      <c r="ONM271" s="75">
        <v>3254</v>
      </c>
      <c r="ONN271" s="75" t="s">
        <v>228</v>
      </c>
      <c r="ONO271" s="75">
        <v>3254</v>
      </c>
      <c r="ONP271" s="75" t="s">
        <v>228</v>
      </c>
      <c r="ONQ271" s="75">
        <v>3254</v>
      </c>
      <c r="ONR271" s="75" t="s">
        <v>228</v>
      </c>
      <c r="ONS271" s="75">
        <v>3254</v>
      </c>
      <c r="ONT271" s="75" t="s">
        <v>228</v>
      </c>
      <c r="ONU271" s="75">
        <v>3254</v>
      </c>
      <c r="ONV271" s="75" t="s">
        <v>228</v>
      </c>
      <c r="ONW271" s="75">
        <v>3254</v>
      </c>
      <c r="ONX271" s="75" t="s">
        <v>228</v>
      </c>
      <c r="ONY271" s="75">
        <v>3254</v>
      </c>
      <c r="ONZ271" s="75" t="s">
        <v>228</v>
      </c>
      <c r="OOA271" s="75">
        <v>3254</v>
      </c>
      <c r="OOB271" s="75" t="s">
        <v>228</v>
      </c>
      <c r="OOC271" s="75">
        <v>3254</v>
      </c>
      <c r="OOD271" s="75" t="s">
        <v>228</v>
      </c>
      <c r="OOE271" s="75">
        <v>3254</v>
      </c>
      <c r="OOF271" s="75" t="s">
        <v>228</v>
      </c>
      <c r="OOG271" s="75">
        <v>3254</v>
      </c>
      <c r="OOH271" s="75" t="s">
        <v>228</v>
      </c>
      <c r="OOI271" s="75">
        <v>3254</v>
      </c>
      <c r="OOJ271" s="75" t="s">
        <v>228</v>
      </c>
      <c r="OOK271" s="75">
        <v>3254</v>
      </c>
      <c r="OOL271" s="75" t="s">
        <v>228</v>
      </c>
      <c r="OOM271" s="75">
        <v>3254</v>
      </c>
      <c r="OON271" s="75" t="s">
        <v>228</v>
      </c>
      <c r="OOO271" s="75">
        <v>3254</v>
      </c>
      <c r="OOP271" s="75" t="s">
        <v>228</v>
      </c>
      <c r="OOQ271" s="75">
        <v>3254</v>
      </c>
      <c r="OOR271" s="75" t="s">
        <v>228</v>
      </c>
      <c r="OOS271" s="75">
        <v>3254</v>
      </c>
      <c r="OOT271" s="75" t="s">
        <v>228</v>
      </c>
      <c r="OOU271" s="75">
        <v>3254</v>
      </c>
      <c r="OOV271" s="75" t="s">
        <v>228</v>
      </c>
      <c r="OOW271" s="75">
        <v>3254</v>
      </c>
      <c r="OOX271" s="75" t="s">
        <v>228</v>
      </c>
      <c r="OOY271" s="75">
        <v>3254</v>
      </c>
      <c r="OOZ271" s="75" t="s">
        <v>228</v>
      </c>
      <c r="OPA271" s="75">
        <v>3254</v>
      </c>
      <c r="OPB271" s="75" t="s">
        <v>228</v>
      </c>
      <c r="OPC271" s="75">
        <v>3254</v>
      </c>
      <c r="OPD271" s="75" t="s">
        <v>228</v>
      </c>
      <c r="OPE271" s="75">
        <v>3254</v>
      </c>
      <c r="OPF271" s="75" t="s">
        <v>228</v>
      </c>
      <c r="OPG271" s="75">
        <v>3254</v>
      </c>
      <c r="OPH271" s="75" t="s">
        <v>228</v>
      </c>
      <c r="OPI271" s="75">
        <v>3254</v>
      </c>
      <c r="OPJ271" s="75" t="s">
        <v>228</v>
      </c>
      <c r="OPK271" s="75">
        <v>3254</v>
      </c>
      <c r="OPL271" s="75" t="s">
        <v>228</v>
      </c>
      <c r="OPM271" s="75">
        <v>3254</v>
      </c>
      <c r="OPN271" s="75" t="s">
        <v>228</v>
      </c>
      <c r="OPO271" s="75">
        <v>3254</v>
      </c>
      <c r="OPP271" s="75" t="s">
        <v>228</v>
      </c>
      <c r="OPQ271" s="75">
        <v>3254</v>
      </c>
      <c r="OPR271" s="75" t="s">
        <v>228</v>
      </c>
      <c r="OPS271" s="75">
        <v>3254</v>
      </c>
      <c r="OPT271" s="75" t="s">
        <v>228</v>
      </c>
      <c r="OPU271" s="75">
        <v>3254</v>
      </c>
      <c r="OPV271" s="75" t="s">
        <v>228</v>
      </c>
      <c r="OPW271" s="75">
        <v>3254</v>
      </c>
      <c r="OPX271" s="75" t="s">
        <v>228</v>
      </c>
      <c r="OPY271" s="75">
        <v>3254</v>
      </c>
      <c r="OPZ271" s="75" t="s">
        <v>228</v>
      </c>
      <c r="OQA271" s="75">
        <v>3254</v>
      </c>
      <c r="OQB271" s="75" t="s">
        <v>228</v>
      </c>
      <c r="OQC271" s="75">
        <v>3254</v>
      </c>
      <c r="OQD271" s="75" t="s">
        <v>228</v>
      </c>
      <c r="OQE271" s="75">
        <v>3254</v>
      </c>
      <c r="OQF271" s="75" t="s">
        <v>228</v>
      </c>
      <c r="OQG271" s="75">
        <v>3254</v>
      </c>
      <c r="OQH271" s="75" t="s">
        <v>228</v>
      </c>
      <c r="OQI271" s="75">
        <v>3254</v>
      </c>
      <c r="OQJ271" s="75" t="s">
        <v>228</v>
      </c>
      <c r="OQK271" s="75">
        <v>3254</v>
      </c>
      <c r="OQL271" s="75" t="s">
        <v>228</v>
      </c>
      <c r="OQM271" s="75">
        <v>3254</v>
      </c>
      <c r="OQN271" s="75" t="s">
        <v>228</v>
      </c>
      <c r="OQO271" s="75">
        <v>3254</v>
      </c>
      <c r="OQP271" s="75" t="s">
        <v>228</v>
      </c>
      <c r="OQQ271" s="75">
        <v>3254</v>
      </c>
      <c r="OQR271" s="75" t="s">
        <v>228</v>
      </c>
      <c r="OQS271" s="75">
        <v>3254</v>
      </c>
      <c r="OQT271" s="75" t="s">
        <v>228</v>
      </c>
      <c r="OQU271" s="75">
        <v>3254</v>
      </c>
      <c r="OQV271" s="75" t="s">
        <v>228</v>
      </c>
      <c r="OQW271" s="75">
        <v>3254</v>
      </c>
      <c r="OQX271" s="75" t="s">
        <v>228</v>
      </c>
      <c r="OQY271" s="75">
        <v>3254</v>
      </c>
      <c r="OQZ271" s="75" t="s">
        <v>228</v>
      </c>
      <c r="ORA271" s="75">
        <v>3254</v>
      </c>
      <c r="ORB271" s="75" t="s">
        <v>228</v>
      </c>
      <c r="ORC271" s="75">
        <v>3254</v>
      </c>
      <c r="ORD271" s="75" t="s">
        <v>228</v>
      </c>
      <c r="ORE271" s="75">
        <v>3254</v>
      </c>
      <c r="ORF271" s="75" t="s">
        <v>228</v>
      </c>
      <c r="ORG271" s="75">
        <v>3254</v>
      </c>
      <c r="ORH271" s="75" t="s">
        <v>228</v>
      </c>
      <c r="ORI271" s="75">
        <v>3254</v>
      </c>
      <c r="ORJ271" s="75" t="s">
        <v>228</v>
      </c>
      <c r="ORK271" s="75">
        <v>3254</v>
      </c>
      <c r="ORL271" s="75" t="s">
        <v>228</v>
      </c>
      <c r="ORM271" s="75">
        <v>3254</v>
      </c>
      <c r="ORN271" s="75" t="s">
        <v>228</v>
      </c>
      <c r="ORO271" s="75">
        <v>3254</v>
      </c>
      <c r="ORP271" s="75" t="s">
        <v>228</v>
      </c>
      <c r="ORQ271" s="75">
        <v>3254</v>
      </c>
      <c r="ORR271" s="75" t="s">
        <v>228</v>
      </c>
      <c r="ORS271" s="75">
        <v>3254</v>
      </c>
      <c r="ORT271" s="75" t="s">
        <v>228</v>
      </c>
      <c r="ORU271" s="75">
        <v>3254</v>
      </c>
      <c r="ORV271" s="75" t="s">
        <v>228</v>
      </c>
      <c r="ORW271" s="75">
        <v>3254</v>
      </c>
      <c r="ORX271" s="75" t="s">
        <v>228</v>
      </c>
      <c r="ORY271" s="75">
        <v>3254</v>
      </c>
      <c r="ORZ271" s="75" t="s">
        <v>228</v>
      </c>
      <c r="OSA271" s="75">
        <v>3254</v>
      </c>
      <c r="OSB271" s="75" t="s">
        <v>228</v>
      </c>
      <c r="OSC271" s="75">
        <v>3254</v>
      </c>
      <c r="OSD271" s="75" t="s">
        <v>228</v>
      </c>
      <c r="OSE271" s="75">
        <v>3254</v>
      </c>
      <c r="OSF271" s="75" t="s">
        <v>228</v>
      </c>
      <c r="OSG271" s="75">
        <v>3254</v>
      </c>
      <c r="OSH271" s="75" t="s">
        <v>228</v>
      </c>
      <c r="OSI271" s="75">
        <v>3254</v>
      </c>
      <c r="OSJ271" s="75" t="s">
        <v>228</v>
      </c>
      <c r="OSK271" s="75">
        <v>3254</v>
      </c>
      <c r="OSL271" s="75" t="s">
        <v>228</v>
      </c>
      <c r="OSM271" s="75">
        <v>3254</v>
      </c>
      <c r="OSN271" s="75" t="s">
        <v>228</v>
      </c>
      <c r="OSO271" s="75">
        <v>3254</v>
      </c>
      <c r="OSP271" s="75" t="s">
        <v>228</v>
      </c>
      <c r="OSQ271" s="75">
        <v>3254</v>
      </c>
      <c r="OSR271" s="75" t="s">
        <v>228</v>
      </c>
      <c r="OSS271" s="75">
        <v>3254</v>
      </c>
      <c r="OST271" s="75" t="s">
        <v>228</v>
      </c>
      <c r="OSU271" s="75">
        <v>3254</v>
      </c>
      <c r="OSV271" s="75" t="s">
        <v>228</v>
      </c>
      <c r="OSW271" s="75">
        <v>3254</v>
      </c>
      <c r="OSX271" s="75" t="s">
        <v>228</v>
      </c>
      <c r="OSY271" s="75">
        <v>3254</v>
      </c>
      <c r="OSZ271" s="75" t="s">
        <v>228</v>
      </c>
      <c r="OTA271" s="75">
        <v>3254</v>
      </c>
      <c r="OTB271" s="75" t="s">
        <v>228</v>
      </c>
      <c r="OTC271" s="75">
        <v>3254</v>
      </c>
      <c r="OTD271" s="75" t="s">
        <v>228</v>
      </c>
      <c r="OTE271" s="75">
        <v>3254</v>
      </c>
      <c r="OTF271" s="75" t="s">
        <v>228</v>
      </c>
      <c r="OTG271" s="75">
        <v>3254</v>
      </c>
      <c r="OTH271" s="75" t="s">
        <v>228</v>
      </c>
      <c r="OTI271" s="75">
        <v>3254</v>
      </c>
      <c r="OTJ271" s="75" t="s">
        <v>228</v>
      </c>
      <c r="OTK271" s="75">
        <v>3254</v>
      </c>
      <c r="OTL271" s="75" t="s">
        <v>228</v>
      </c>
      <c r="OTM271" s="75">
        <v>3254</v>
      </c>
      <c r="OTN271" s="75" t="s">
        <v>228</v>
      </c>
      <c r="OTO271" s="75">
        <v>3254</v>
      </c>
      <c r="OTP271" s="75" t="s">
        <v>228</v>
      </c>
      <c r="OTQ271" s="75">
        <v>3254</v>
      </c>
      <c r="OTR271" s="75" t="s">
        <v>228</v>
      </c>
      <c r="OTS271" s="75">
        <v>3254</v>
      </c>
      <c r="OTT271" s="75" t="s">
        <v>228</v>
      </c>
      <c r="OTU271" s="75">
        <v>3254</v>
      </c>
      <c r="OTV271" s="75" t="s">
        <v>228</v>
      </c>
      <c r="OTW271" s="75">
        <v>3254</v>
      </c>
      <c r="OTX271" s="75" t="s">
        <v>228</v>
      </c>
      <c r="OTY271" s="75">
        <v>3254</v>
      </c>
      <c r="OTZ271" s="75" t="s">
        <v>228</v>
      </c>
      <c r="OUA271" s="75">
        <v>3254</v>
      </c>
      <c r="OUB271" s="75" t="s">
        <v>228</v>
      </c>
      <c r="OUC271" s="75">
        <v>3254</v>
      </c>
      <c r="OUD271" s="75" t="s">
        <v>228</v>
      </c>
      <c r="OUE271" s="75">
        <v>3254</v>
      </c>
      <c r="OUF271" s="75" t="s">
        <v>228</v>
      </c>
      <c r="OUG271" s="75">
        <v>3254</v>
      </c>
      <c r="OUH271" s="75" t="s">
        <v>228</v>
      </c>
      <c r="OUI271" s="75">
        <v>3254</v>
      </c>
      <c r="OUJ271" s="75" t="s">
        <v>228</v>
      </c>
      <c r="OUK271" s="75">
        <v>3254</v>
      </c>
      <c r="OUL271" s="75" t="s">
        <v>228</v>
      </c>
      <c r="OUM271" s="75">
        <v>3254</v>
      </c>
      <c r="OUN271" s="75" t="s">
        <v>228</v>
      </c>
      <c r="OUO271" s="75">
        <v>3254</v>
      </c>
      <c r="OUP271" s="75" t="s">
        <v>228</v>
      </c>
      <c r="OUQ271" s="75">
        <v>3254</v>
      </c>
      <c r="OUR271" s="75" t="s">
        <v>228</v>
      </c>
      <c r="OUS271" s="75">
        <v>3254</v>
      </c>
      <c r="OUT271" s="75" t="s">
        <v>228</v>
      </c>
      <c r="OUU271" s="75">
        <v>3254</v>
      </c>
      <c r="OUV271" s="75" t="s">
        <v>228</v>
      </c>
      <c r="OUW271" s="75">
        <v>3254</v>
      </c>
      <c r="OUX271" s="75" t="s">
        <v>228</v>
      </c>
      <c r="OUY271" s="75">
        <v>3254</v>
      </c>
      <c r="OUZ271" s="75" t="s">
        <v>228</v>
      </c>
      <c r="OVA271" s="75">
        <v>3254</v>
      </c>
      <c r="OVB271" s="75" t="s">
        <v>228</v>
      </c>
      <c r="OVC271" s="75">
        <v>3254</v>
      </c>
      <c r="OVD271" s="75" t="s">
        <v>228</v>
      </c>
      <c r="OVE271" s="75">
        <v>3254</v>
      </c>
      <c r="OVF271" s="75" t="s">
        <v>228</v>
      </c>
      <c r="OVG271" s="75">
        <v>3254</v>
      </c>
      <c r="OVH271" s="75" t="s">
        <v>228</v>
      </c>
      <c r="OVI271" s="75">
        <v>3254</v>
      </c>
      <c r="OVJ271" s="75" t="s">
        <v>228</v>
      </c>
      <c r="OVK271" s="75">
        <v>3254</v>
      </c>
      <c r="OVL271" s="75" t="s">
        <v>228</v>
      </c>
      <c r="OVM271" s="75">
        <v>3254</v>
      </c>
      <c r="OVN271" s="75" t="s">
        <v>228</v>
      </c>
      <c r="OVO271" s="75">
        <v>3254</v>
      </c>
      <c r="OVP271" s="75" t="s">
        <v>228</v>
      </c>
      <c r="OVQ271" s="75">
        <v>3254</v>
      </c>
      <c r="OVR271" s="75" t="s">
        <v>228</v>
      </c>
      <c r="OVS271" s="75">
        <v>3254</v>
      </c>
      <c r="OVT271" s="75" t="s">
        <v>228</v>
      </c>
      <c r="OVU271" s="75">
        <v>3254</v>
      </c>
      <c r="OVV271" s="75" t="s">
        <v>228</v>
      </c>
      <c r="OVW271" s="75">
        <v>3254</v>
      </c>
      <c r="OVX271" s="75" t="s">
        <v>228</v>
      </c>
      <c r="OVY271" s="75">
        <v>3254</v>
      </c>
      <c r="OVZ271" s="75" t="s">
        <v>228</v>
      </c>
      <c r="OWA271" s="75">
        <v>3254</v>
      </c>
      <c r="OWB271" s="75" t="s">
        <v>228</v>
      </c>
      <c r="OWC271" s="75">
        <v>3254</v>
      </c>
      <c r="OWD271" s="75" t="s">
        <v>228</v>
      </c>
      <c r="OWE271" s="75">
        <v>3254</v>
      </c>
      <c r="OWF271" s="75" t="s">
        <v>228</v>
      </c>
      <c r="OWG271" s="75">
        <v>3254</v>
      </c>
      <c r="OWH271" s="75" t="s">
        <v>228</v>
      </c>
      <c r="OWI271" s="75">
        <v>3254</v>
      </c>
      <c r="OWJ271" s="75" t="s">
        <v>228</v>
      </c>
      <c r="OWK271" s="75">
        <v>3254</v>
      </c>
      <c r="OWL271" s="75" t="s">
        <v>228</v>
      </c>
      <c r="OWM271" s="75">
        <v>3254</v>
      </c>
      <c r="OWN271" s="75" t="s">
        <v>228</v>
      </c>
      <c r="OWO271" s="75">
        <v>3254</v>
      </c>
      <c r="OWP271" s="75" t="s">
        <v>228</v>
      </c>
      <c r="OWQ271" s="75">
        <v>3254</v>
      </c>
      <c r="OWR271" s="75" t="s">
        <v>228</v>
      </c>
      <c r="OWS271" s="75">
        <v>3254</v>
      </c>
      <c r="OWT271" s="75" t="s">
        <v>228</v>
      </c>
      <c r="OWU271" s="75">
        <v>3254</v>
      </c>
      <c r="OWV271" s="75" t="s">
        <v>228</v>
      </c>
      <c r="OWW271" s="75">
        <v>3254</v>
      </c>
      <c r="OWX271" s="75" t="s">
        <v>228</v>
      </c>
      <c r="OWY271" s="75">
        <v>3254</v>
      </c>
      <c r="OWZ271" s="75" t="s">
        <v>228</v>
      </c>
      <c r="OXA271" s="75">
        <v>3254</v>
      </c>
      <c r="OXB271" s="75" t="s">
        <v>228</v>
      </c>
      <c r="OXC271" s="75">
        <v>3254</v>
      </c>
      <c r="OXD271" s="75" t="s">
        <v>228</v>
      </c>
      <c r="OXE271" s="75">
        <v>3254</v>
      </c>
      <c r="OXF271" s="75" t="s">
        <v>228</v>
      </c>
      <c r="OXG271" s="75">
        <v>3254</v>
      </c>
      <c r="OXH271" s="75" t="s">
        <v>228</v>
      </c>
      <c r="OXI271" s="75">
        <v>3254</v>
      </c>
      <c r="OXJ271" s="75" t="s">
        <v>228</v>
      </c>
      <c r="OXK271" s="75">
        <v>3254</v>
      </c>
      <c r="OXL271" s="75" t="s">
        <v>228</v>
      </c>
      <c r="OXM271" s="75">
        <v>3254</v>
      </c>
      <c r="OXN271" s="75" t="s">
        <v>228</v>
      </c>
      <c r="OXO271" s="75">
        <v>3254</v>
      </c>
      <c r="OXP271" s="75" t="s">
        <v>228</v>
      </c>
      <c r="OXQ271" s="75">
        <v>3254</v>
      </c>
      <c r="OXR271" s="75" t="s">
        <v>228</v>
      </c>
      <c r="OXS271" s="75">
        <v>3254</v>
      </c>
      <c r="OXT271" s="75" t="s">
        <v>228</v>
      </c>
      <c r="OXU271" s="75">
        <v>3254</v>
      </c>
      <c r="OXV271" s="75" t="s">
        <v>228</v>
      </c>
      <c r="OXW271" s="75">
        <v>3254</v>
      </c>
      <c r="OXX271" s="75" t="s">
        <v>228</v>
      </c>
      <c r="OXY271" s="75">
        <v>3254</v>
      </c>
      <c r="OXZ271" s="75" t="s">
        <v>228</v>
      </c>
      <c r="OYA271" s="75">
        <v>3254</v>
      </c>
      <c r="OYB271" s="75" t="s">
        <v>228</v>
      </c>
      <c r="OYC271" s="75">
        <v>3254</v>
      </c>
      <c r="OYD271" s="75" t="s">
        <v>228</v>
      </c>
      <c r="OYE271" s="75">
        <v>3254</v>
      </c>
      <c r="OYF271" s="75" t="s">
        <v>228</v>
      </c>
      <c r="OYG271" s="75">
        <v>3254</v>
      </c>
      <c r="OYH271" s="75" t="s">
        <v>228</v>
      </c>
      <c r="OYI271" s="75">
        <v>3254</v>
      </c>
      <c r="OYJ271" s="75" t="s">
        <v>228</v>
      </c>
      <c r="OYK271" s="75">
        <v>3254</v>
      </c>
      <c r="OYL271" s="75" t="s">
        <v>228</v>
      </c>
      <c r="OYM271" s="75">
        <v>3254</v>
      </c>
      <c r="OYN271" s="75" t="s">
        <v>228</v>
      </c>
      <c r="OYO271" s="75">
        <v>3254</v>
      </c>
      <c r="OYP271" s="75" t="s">
        <v>228</v>
      </c>
      <c r="OYQ271" s="75">
        <v>3254</v>
      </c>
      <c r="OYR271" s="75" t="s">
        <v>228</v>
      </c>
      <c r="OYS271" s="75">
        <v>3254</v>
      </c>
      <c r="OYT271" s="75" t="s">
        <v>228</v>
      </c>
      <c r="OYU271" s="75">
        <v>3254</v>
      </c>
      <c r="OYV271" s="75" t="s">
        <v>228</v>
      </c>
      <c r="OYW271" s="75">
        <v>3254</v>
      </c>
      <c r="OYX271" s="75" t="s">
        <v>228</v>
      </c>
      <c r="OYY271" s="75">
        <v>3254</v>
      </c>
      <c r="OYZ271" s="75" t="s">
        <v>228</v>
      </c>
      <c r="OZA271" s="75">
        <v>3254</v>
      </c>
      <c r="OZB271" s="75" t="s">
        <v>228</v>
      </c>
      <c r="OZC271" s="75">
        <v>3254</v>
      </c>
      <c r="OZD271" s="75" t="s">
        <v>228</v>
      </c>
      <c r="OZE271" s="75">
        <v>3254</v>
      </c>
      <c r="OZF271" s="75" t="s">
        <v>228</v>
      </c>
      <c r="OZG271" s="75">
        <v>3254</v>
      </c>
      <c r="OZH271" s="75" t="s">
        <v>228</v>
      </c>
      <c r="OZI271" s="75">
        <v>3254</v>
      </c>
      <c r="OZJ271" s="75" t="s">
        <v>228</v>
      </c>
      <c r="OZK271" s="75">
        <v>3254</v>
      </c>
      <c r="OZL271" s="75" t="s">
        <v>228</v>
      </c>
      <c r="OZM271" s="75">
        <v>3254</v>
      </c>
      <c r="OZN271" s="75" t="s">
        <v>228</v>
      </c>
      <c r="OZO271" s="75">
        <v>3254</v>
      </c>
      <c r="OZP271" s="75" t="s">
        <v>228</v>
      </c>
      <c r="OZQ271" s="75">
        <v>3254</v>
      </c>
      <c r="OZR271" s="75" t="s">
        <v>228</v>
      </c>
      <c r="OZS271" s="75">
        <v>3254</v>
      </c>
      <c r="OZT271" s="75" t="s">
        <v>228</v>
      </c>
      <c r="OZU271" s="75">
        <v>3254</v>
      </c>
      <c r="OZV271" s="75" t="s">
        <v>228</v>
      </c>
      <c r="OZW271" s="75">
        <v>3254</v>
      </c>
      <c r="OZX271" s="75" t="s">
        <v>228</v>
      </c>
      <c r="OZY271" s="75">
        <v>3254</v>
      </c>
      <c r="OZZ271" s="75" t="s">
        <v>228</v>
      </c>
      <c r="PAA271" s="75">
        <v>3254</v>
      </c>
      <c r="PAB271" s="75" t="s">
        <v>228</v>
      </c>
      <c r="PAC271" s="75">
        <v>3254</v>
      </c>
      <c r="PAD271" s="75" t="s">
        <v>228</v>
      </c>
      <c r="PAE271" s="75">
        <v>3254</v>
      </c>
      <c r="PAF271" s="75" t="s">
        <v>228</v>
      </c>
      <c r="PAG271" s="75">
        <v>3254</v>
      </c>
      <c r="PAH271" s="75" t="s">
        <v>228</v>
      </c>
      <c r="PAI271" s="75">
        <v>3254</v>
      </c>
      <c r="PAJ271" s="75" t="s">
        <v>228</v>
      </c>
      <c r="PAK271" s="75">
        <v>3254</v>
      </c>
      <c r="PAL271" s="75" t="s">
        <v>228</v>
      </c>
      <c r="PAM271" s="75">
        <v>3254</v>
      </c>
      <c r="PAN271" s="75" t="s">
        <v>228</v>
      </c>
      <c r="PAO271" s="75">
        <v>3254</v>
      </c>
      <c r="PAP271" s="75" t="s">
        <v>228</v>
      </c>
      <c r="PAQ271" s="75">
        <v>3254</v>
      </c>
      <c r="PAR271" s="75" t="s">
        <v>228</v>
      </c>
      <c r="PAS271" s="75">
        <v>3254</v>
      </c>
      <c r="PAT271" s="75" t="s">
        <v>228</v>
      </c>
      <c r="PAU271" s="75">
        <v>3254</v>
      </c>
      <c r="PAV271" s="75" t="s">
        <v>228</v>
      </c>
      <c r="PAW271" s="75">
        <v>3254</v>
      </c>
      <c r="PAX271" s="75" t="s">
        <v>228</v>
      </c>
      <c r="PAY271" s="75">
        <v>3254</v>
      </c>
      <c r="PAZ271" s="75" t="s">
        <v>228</v>
      </c>
      <c r="PBA271" s="75">
        <v>3254</v>
      </c>
      <c r="PBB271" s="75" t="s">
        <v>228</v>
      </c>
      <c r="PBC271" s="75">
        <v>3254</v>
      </c>
      <c r="PBD271" s="75" t="s">
        <v>228</v>
      </c>
      <c r="PBE271" s="75">
        <v>3254</v>
      </c>
      <c r="PBF271" s="75" t="s">
        <v>228</v>
      </c>
      <c r="PBG271" s="75">
        <v>3254</v>
      </c>
      <c r="PBH271" s="75" t="s">
        <v>228</v>
      </c>
      <c r="PBI271" s="75">
        <v>3254</v>
      </c>
      <c r="PBJ271" s="75" t="s">
        <v>228</v>
      </c>
      <c r="PBK271" s="75">
        <v>3254</v>
      </c>
      <c r="PBL271" s="75" t="s">
        <v>228</v>
      </c>
      <c r="PBM271" s="75">
        <v>3254</v>
      </c>
      <c r="PBN271" s="75" t="s">
        <v>228</v>
      </c>
      <c r="PBO271" s="75">
        <v>3254</v>
      </c>
      <c r="PBP271" s="75" t="s">
        <v>228</v>
      </c>
      <c r="PBQ271" s="75">
        <v>3254</v>
      </c>
      <c r="PBR271" s="75" t="s">
        <v>228</v>
      </c>
      <c r="PBS271" s="75">
        <v>3254</v>
      </c>
      <c r="PBT271" s="75" t="s">
        <v>228</v>
      </c>
      <c r="PBU271" s="75">
        <v>3254</v>
      </c>
      <c r="PBV271" s="75" t="s">
        <v>228</v>
      </c>
      <c r="PBW271" s="75">
        <v>3254</v>
      </c>
      <c r="PBX271" s="75" t="s">
        <v>228</v>
      </c>
      <c r="PBY271" s="75">
        <v>3254</v>
      </c>
      <c r="PBZ271" s="75" t="s">
        <v>228</v>
      </c>
      <c r="PCA271" s="75">
        <v>3254</v>
      </c>
      <c r="PCB271" s="75" t="s">
        <v>228</v>
      </c>
      <c r="PCC271" s="75">
        <v>3254</v>
      </c>
      <c r="PCD271" s="75" t="s">
        <v>228</v>
      </c>
      <c r="PCE271" s="75">
        <v>3254</v>
      </c>
      <c r="PCF271" s="75" t="s">
        <v>228</v>
      </c>
      <c r="PCG271" s="75">
        <v>3254</v>
      </c>
      <c r="PCH271" s="75" t="s">
        <v>228</v>
      </c>
      <c r="PCI271" s="75">
        <v>3254</v>
      </c>
      <c r="PCJ271" s="75" t="s">
        <v>228</v>
      </c>
      <c r="PCK271" s="75">
        <v>3254</v>
      </c>
      <c r="PCL271" s="75" t="s">
        <v>228</v>
      </c>
      <c r="PCM271" s="75">
        <v>3254</v>
      </c>
      <c r="PCN271" s="75" t="s">
        <v>228</v>
      </c>
      <c r="PCO271" s="75">
        <v>3254</v>
      </c>
      <c r="PCP271" s="75" t="s">
        <v>228</v>
      </c>
      <c r="PCQ271" s="75">
        <v>3254</v>
      </c>
      <c r="PCR271" s="75" t="s">
        <v>228</v>
      </c>
      <c r="PCS271" s="75">
        <v>3254</v>
      </c>
      <c r="PCT271" s="75" t="s">
        <v>228</v>
      </c>
      <c r="PCU271" s="75">
        <v>3254</v>
      </c>
      <c r="PCV271" s="75" t="s">
        <v>228</v>
      </c>
      <c r="PCW271" s="75">
        <v>3254</v>
      </c>
      <c r="PCX271" s="75" t="s">
        <v>228</v>
      </c>
      <c r="PCY271" s="75">
        <v>3254</v>
      </c>
      <c r="PCZ271" s="75" t="s">
        <v>228</v>
      </c>
      <c r="PDA271" s="75">
        <v>3254</v>
      </c>
      <c r="PDB271" s="75" t="s">
        <v>228</v>
      </c>
      <c r="PDC271" s="75">
        <v>3254</v>
      </c>
      <c r="PDD271" s="75" t="s">
        <v>228</v>
      </c>
      <c r="PDE271" s="75">
        <v>3254</v>
      </c>
      <c r="PDF271" s="75" t="s">
        <v>228</v>
      </c>
      <c r="PDG271" s="75">
        <v>3254</v>
      </c>
      <c r="PDH271" s="75" t="s">
        <v>228</v>
      </c>
      <c r="PDI271" s="75">
        <v>3254</v>
      </c>
      <c r="PDJ271" s="75" t="s">
        <v>228</v>
      </c>
      <c r="PDK271" s="75">
        <v>3254</v>
      </c>
      <c r="PDL271" s="75" t="s">
        <v>228</v>
      </c>
      <c r="PDM271" s="75">
        <v>3254</v>
      </c>
      <c r="PDN271" s="75" t="s">
        <v>228</v>
      </c>
      <c r="PDO271" s="75">
        <v>3254</v>
      </c>
      <c r="PDP271" s="75" t="s">
        <v>228</v>
      </c>
      <c r="PDQ271" s="75">
        <v>3254</v>
      </c>
      <c r="PDR271" s="75" t="s">
        <v>228</v>
      </c>
      <c r="PDS271" s="75">
        <v>3254</v>
      </c>
      <c r="PDT271" s="75" t="s">
        <v>228</v>
      </c>
      <c r="PDU271" s="75">
        <v>3254</v>
      </c>
      <c r="PDV271" s="75" t="s">
        <v>228</v>
      </c>
      <c r="PDW271" s="75">
        <v>3254</v>
      </c>
      <c r="PDX271" s="75" t="s">
        <v>228</v>
      </c>
      <c r="PDY271" s="75">
        <v>3254</v>
      </c>
      <c r="PDZ271" s="75" t="s">
        <v>228</v>
      </c>
      <c r="PEA271" s="75">
        <v>3254</v>
      </c>
      <c r="PEB271" s="75" t="s">
        <v>228</v>
      </c>
      <c r="PEC271" s="75">
        <v>3254</v>
      </c>
      <c r="PED271" s="75" t="s">
        <v>228</v>
      </c>
      <c r="PEE271" s="75">
        <v>3254</v>
      </c>
      <c r="PEF271" s="75" t="s">
        <v>228</v>
      </c>
      <c r="PEG271" s="75">
        <v>3254</v>
      </c>
      <c r="PEH271" s="75" t="s">
        <v>228</v>
      </c>
      <c r="PEI271" s="75">
        <v>3254</v>
      </c>
      <c r="PEJ271" s="75" t="s">
        <v>228</v>
      </c>
      <c r="PEK271" s="75">
        <v>3254</v>
      </c>
      <c r="PEL271" s="75" t="s">
        <v>228</v>
      </c>
      <c r="PEM271" s="75">
        <v>3254</v>
      </c>
      <c r="PEN271" s="75" t="s">
        <v>228</v>
      </c>
      <c r="PEO271" s="75">
        <v>3254</v>
      </c>
      <c r="PEP271" s="75" t="s">
        <v>228</v>
      </c>
      <c r="PEQ271" s="75">
        <v>3254</v>
      </c>
      <c r="PER271" s="75" t="s">
        <v>228</v>
      </c>
      <c r="PES271" s="75">
        <v>3254</v>
      </c>
      <c r="PET271" s="75" t="s">
        <v>228</v>
      </c>
      <c r="PEU271" s="75">
        <v>3254</v>
      </c>
      <c r="PEV271" s="75" t="s">
        <v>228</v>
      </c>
      <c r="PEW271" s="75">
        <v>3254</v>
      </c>
      <c r="PEX271" s="75" t="s">
        <v>228</v>
      </c>
      <c r="PEY271" s="75">
        <v>3254</v>
      </c>
      <c r="PEZ271" s="75" t="s">
        <v>228</v>
      </c>
      <c r="PFA271" s="75">
        <v>3254</v>
      </c>
      <c r="PFB271" s="75" t="s">
        <v>228</v>
      </c>
      <c r="PFC271" s="75">
        <v>3254</v>
      </c>
      <c r="PFD271" s="75" t="s">
        <v>228</v>
      </c>
      <c r="PFE271" s="75">
        <v>3254</v>
      </c>
      <c r="PFF271" s="75" t="s">
        <v>228</v>
      </c>
      <c r="PFG271" s="75">
        <v>3254</v>
      </c>
      <c r="PFH271" s="75" t="s">
        <v>228</v>
      </c>
      <c r="PFI271" s="75">
        <v>3254</v>
      </c>
      <c r="PFJ271" s="75" t="s">
        <v>228</v>
      </c>
      <c r="PFK271" s="75">
        <v>3254</v>
      </c>
      <c r="PFL271" s="75" t="s">
        <v>228</v>
      </c>
      <c r="PFM271" s="75">
        <v>3254</v>
      </c>
      <c r="PFN271" s="75" t="s">
        <v>228</v>
      </c>
      <c r="PFO271" s="75">
        <v>3254</v>
      </c>
      <c r="PFP271" s="75" t="s">
        <v>228</v>
      </c>
      <c r="PFQ271" s="75">
        <v>3254</v>
      </c>
      <c r="PFR271" s="75" t="s">
        <v>228</v>
      </c>
      <c r="PFS271" s="75">
        <v>3254</v>
      </c>
      <c r="PFT271" s="75" t="s">
        <v>228</v>
      </c>
      <c r="PFU271" s="75">
        <v>3254</v>
      </c>
      <c r="PFV271" s="75" t="s">
        <v>228</v>
      </c>
      <c r="PFW271" s="75">
        <v>3254</v>
      </c>
      <c r="PFX271" s="75" t="s">
        <v>228</v>
      </c>
      <c r="PFY271" s="75">
        <v>3254</v>
      </c>
      <c r="PFZ271" s="75" t="s">
        <v>228</v>
      </c>
      <c r="PGA271" s="75">
        <v>3254</v>
      </c>
      <c r="PGB271" s="75" t="s">
        <v>228</v>
      </c>
      <c r="PGC271" s="75">
        <v>3254</v>
      </c>
      <c r="PGD271" s="75" t="s">
        <v>228</v>
      </c>
      <c r="PGE271" s="75">
        <v>3254</v>
      </c>
      <c r="PGF271" s="75" t="s">
        <v>228</v>
      </c>
      <c r="PGG271" s="75">
        <v>3254</v>
      </c>
      <c r="PGH271" s="75" t="s">
        <v>228</v>
      </c>
      <c r="PGI271" s="75">
        <v>3254</v>
      </c>
      <c r="PGJ271" s="75" t="s">
        <v>228</v>
      </c>
      <c r="PGK271" s="75">
        <v>3254</v>
      </c>
      <c r="PGL271" s="75" t="s">
        <v>228</v>
      </c>
      <c r="PGM271" s="75">
        <v>3254</v>
      </c>
      <c r="PGN271" s="75" t="s">
        <v>228</v>
      </c>
      <c r="PGO271" s="75">
        <v>3254</v>
      </c>
      <c r="PGP271" s="75" t="s">
        <v>228</v>
      </c>
      <c r="PGQ271" s="75">
        <v>3254</v>
      </c>
      <c r="PGR271" s="75" t="s">
        <v>228</v>
      </c>
      <c r="PGS271" s="75">
        <v>3254</v>
      </c>
      <c r="PGT271" s="75" t="s">
        <v>228</v>
      </c>
      <c r="PGU271" s="75">
        <v>3254</v>
      </c>
      <c r="PGV271" s="75" t="s">
        <v>228</v>
      </c>
      <c r="PGW271" s="75">
        <v>3254</v>
      </c>
      <c r="PGX271" s="75" t="s">
        <v>228</v>
      </c>
      <c r="PGY271" s="75">
        <v>3254</v>
      </c>
      <c r="PGZ271" s="75" t="s">
        <v>228</v>
      </c>
      <c r="PHA271" s="75">
        <v>3254</v>
      </c>
      <c r="PHB271" s="75" t="s">
        <v>228</v>
      </c>
      <c r="PHC271" s="75">
        <v>3254</v>
      </c>
      <c r="PHD271" s="75" t="s">
        <v>228</v>
      </c>
      <c r="PHE271" s="75">
        <v>3254</v>
      </c>
      <c r="PHF271" s="75" t="s">
        <v>228</v>
      </c>
      <c r="PHG271" s="75">
        <v>3254</v>
      </c>
      <c r="PHH271" s="75" t="s">
        <v>228</v>
      </c>
      <c r="PHI271" s="75">
        <v>3254</v>
      </c>
      <c r="PHJ271" s="75" t="s">
        <v>228</v>
      </c>
      <c r="PHK271" s="75">
        <v>3254</v>
      </c>
      <c r="PHL271" s="75" t="s">
        <v>228</v>
      </c>
      <c r="PHM271" s="75">
        <v>3254</v>
      </c>
      <c r="PHN271" s="75" t="s">
        <v>228</v>
      </c>
      <c r="PHO271" s="75">
        <v>3254</v>
      </c>
      <c r="PHP271" s="75" t="s">
        <v>228</v>
      </c>
      <c r="PHQ271" s="75">
        <v>3254</v>
      </c>
      <c r="PHR271" s="75" t="s">
        <v>228</v>
      </c>
      <c r="PHS271" s="75">
        <v>3254</v>
      </c>
      <c r="PHT271" s="75" t="s">
        <v>228</v>
      </c>
      <c r="PHU271" s="75">
        <v>3254</v>
      </c>
      <c r="PHV271" s="75" t="s">
        <v>228</v>
      </c>
      <c r="PHW271" s="75">
        <v>3254</v>
      </c>
      <c r="PHX271" s="75" t="s">
        <v>228</v>
      </c>
      <c r="PHY271" s="75">
        <v>3254</v>
      </c>
      <c r="PHZ271" s="75" t="s">
        <v>228</v>
      </c>
      <c r="PIA271" s="75">
        <v>3254</v>
      </c>
      <c r="PIB271" s="75" t="s">
        <v>228</v>
      </c>
      <c r="PIC271" s="75">
        <v>3254</v>
      </c>
      <c r="PID271" s="75" t="s">
        <v>228</v>
      </c>
      <c r="PIE271" s="75">
        <v>3254</v>
      </c>
      <c r="PIF271" s="75" t="s">
        <v>228</v>
      </c>
      <c r="PIG271" s="75">
        <v>3254</v>
      </c>
      <c r="PIH271" s="75" t="s">
        <v>228</v>
      </c>
      <c r="PII271" s="75">
        <v>3254</v>
      </c>
      <c r="PIJ271" s="75" t="s">
        <v>228</v>
      </c>
      <c r="PIK271" s="75">
        <v>3254</v>
      </c>
      <c r="PIL271" s="75" t="s">
        <v>228</v>
      </c>
      <c r="PIM271" s="75">
        <v>3254</v>
      </c>
      <c r="PIN271" s="75" t="s">
        <v>228</v>
      </c>
      <c r="PIO271" s="75">
        <v>3254</v>
      </c>
      <c r="PIP271" s="75" t="s">
        <v>228</v>
      </c>
      <c r="PIQ271" s="75">
        <v>3254</v>
      </c>
      <c r="PIR271" s="75" t="s">
        <v>228</v>
      </c>
      <c r="PIS271" s="75">
        <v>3254</v>
      </c>
      <c r="PIT271" s="75" t="s">
        <v>228</v>
      </c>
      <c r="PIU271" s="75">
        <v>3254</v>
      </c>
      <c r="PIV271" s="75" t="s">
        <v>228</v>
      </c>
      <c r="PIW271" s="75">
        <v>3254</v>
      </c>
      <c r="PIX271" s="75" t="s">
        <v>228</v>
      </c>
      <c r="PIY271" s="75">
        <v>3254</v>
      </c>
      <c r="PIZ271" s="75" t="s">
        <v>228</v>
      </c>
      <c r="PJA271" s="75">
        <v>3254</v>
      </c>
      <c r="PJB271" s="75" t="s">
        <v>228</v>
      </c>
      <c r="PJC271" s="75">
        <v>3254</v>
      </c>
      <c r="PJD271" s="75" t="s">
        <v>228</v>
      </c>
      <c r="PJE271" s="75">
        <v>3254</v>
      </c>
      <c r="PJF271" s="75" t="s">
        <v>228</v>
      </c>
      <c r="PJG271" s="75">
        <v>3254</v>
      </c>
      <c r="PJH271" s="75" t="s">
        <v>228</v>
      </c>
      <c r="PJI271" s="75">
        <v>3254</v>
      </c>
      <c r="PJJ271" s="75" t="s">
        <v>228</v>
      </c>
      <c r="PJK271" s="75">
        <v>3254</v>
      </c>
      <c r="PJL271" s="75" t="s">
        <v>228</v>
      </c>
      <c r="PJM271" s="75">
        <v>3254</v>
      </c>
      <c r="PJN271" s="75" t="s">
        <v>228</v>
      </c>
      <c r="PJO271" s="75">
        <v>3254</v>
      </c>
      <c r="PJP271" s="75" t="s">
        <v>228</v>
      </c>
      <c r="PJQ271" s="75">
        <v>3254</v>
      </c>
      <c r="PJR271" s="75" t="s">
        <v>228</v>
      </c>
      <c r="PJS271" s="75">
        <v>3254</v>
      </c>
      <c r="PJT271" s="75" t="s">
        <v>228</v>
      </c>
      <c r="PJU271" s="75">
        <v>3254</v>
      </c>
      <c r="PJV271" s="75" t="s">
        <v>228</v>
      </c>
      <c r="PJW271" s="75">
        <v>3254</v>
      </c>
      <c r="PJX271" s="75" t="s">
        <v>228</v>
      </c>
      <c r="PJY271" s="75">
        <v>3254</v>
      </c>
      <c r="PJZ271" s="75" t="s">
        <v>228</v>
      </c>
      <c r="PKA271" s="75">
        <v>3254</v>
      </c>
      <c r="PKB271" s="75" t="s">
        <v>228</v>
      </c>
      <c r="PKC271" s="75">
        <v>3254</v>
      </c>
      <c r="PKD271" s="75" t="s">
        <v>228</v>
      </c>
      <c r="PKE271" s="75">
        <v>3254</v>
      </c>
      <c r="PKF271" s="75" t="s">
        <v>228</v>
      </c>
      <c r="PKG271" s="75">
        <v>3254</v>
      </c>
      <c r="PKH271" s="75" t="s">
        <v>228</v>
      </c>
      <c r="PKI271" s="75">
        <v>3254</v>
      </c>
      <c r="PKJ271" s="75" t="s">
        <v>228</v>
      </c>
      <c r="PKK271" s="75">
        <v>3254</v>
      </c>
      <c r="PKL271" s="75" t="s">
        <v>228</v>
      </c>
      <c r="PKM271" s="75">
        <v>3254</v>
      </c>
      <c r="PKN271" s="75" t="s">
        <v>228</v>
      </c>
      <c r="PKO271" s="75">
        <v>3254</v>
      </c>
      <c r="PKP271" s="75" t="s">
        <v>228</v>
      </c>
      <c r="PKQ271" s="75">
        <v>3254</v>
      </c>
      <c r="PKR271" s="75" t="s">
        <v>228</v>
      </c>
      <c r="PKS271" s="75">
        <v>3254</v>
      </c>
      <c r="PKT271" s="75" t="s">
        <v>228</v>
      </c>
      <c r="PKU271" s="75">
        <v>3254</v>
      </c>
      <c r="PKV271" s="75" t="s">
        <v>228</v>
      </c>
      <c r="PKW271" s="75">
        <v>3254</v>
      </c>
      <c r="PKX271" s="75" t="s">
        <v>228</v>
      </c>
      <c r="PKY271" s="75">
        <v>3254</v>
      </c>
      <c r="PKZ271" s="75" t="s">
        <v>228</v>
      </c>
      <c r="PLA271" s="75">
        <v>3254</v>
      </c>
      <c r="PLB271" s="75" t="s">
        <v>228</v>
      </c>
      <c r="PLC271" s="75">
        <v>3254</v>
      </c>
      <c r="PLD271" s="75" t="s">
        <v>228</v>
      </c>
      <c r="PLE271" s="75">
        <v>3254</v>
      </c>
      <c r="PLF271" s="75" t="s">
        <v>228</v>
      </c>
      <c r="PLG271" s="75">
        <v>3254</v>
      </c>
      <c r="PLH271" s="75" t="s">
        <v>228</v>
      </c>
      <c r="PLI271" s="75">
        <v>3254</v>
      </c>
      <c r="PLJ271" s="75" t="s">
        <v>228</v>
      </c>
      <c r="PLK271" s="75">
        <v>3254</v>
      </c>
      <c r="PLL271" s="75" t="s">
        <v>228</v>
      </c>
      <c r="PLM271" s="75">
        <v>3254</v>
      </c>
      <c r="PLN271" s="75" t="s">
        <v>228</v>
      </c>
      <c r="PLO271" s="75">
        <v>3254</v>
      </c>
      <c r="PLP271" s="75" t="s">
        <v>228</v>
      </c>
      <c r="PLQ271" s="75">
        <v>3254</v>
      </c>
      <c r="PLR271" s="75" t="s">
        <v>228</v>
      </c>
      <c r="PLS271" s="75">
        <v>3254</v>
      </c>
      <c r="PLT271" s="75" t="s">
        <v>228</v>
      </c>
      <c r="PLU271" s="75">
        <v>3254</v>
      </c>
      <c r="PLV271" s="75" t="s">
        <v>228</v>
      </c>
      <c r="PLW271" s="75">
        <v>3254</v>
      </c>
      <c r="PLX271" s="75" t="s">
        <v>228</v>
      </c>
      <c r="PLY271" s="75">
        <v>3254</v>
      </c>
      <c r="PLZ271" s="75" t="s">
        <v>228</v>
      </c>
      <c r="PMA271" s="75">
        <v>3254</v>
      </c>
      <c r="PMB271" s="75" t="s">
        <v>228</v>
      </c>
      <c r="PMC271" s="75">
        <v>3254</v>
      </c>
      <c r="PMD271" s="75" t="s">
        <v>228</v>
      </c>
      <c r="PME271" s="75">
        <v>3254</v>
      </c>
      <c r="PMF271" s="75" t="s">
        <v>228</v>
      </c>
      <c r="PMG271" s="75">
        <v>3254</v>
      </c>
      <c r="PMH271" s="75" t="s">
        <v>228</v>
      </c>
      <c r="PMI271" s="75">
        <v>3254</v>
      </c>
      <c r="PMJ271" s="75" t="s">
        <v>228</v>
      </c>
      <c r="PMK271" s="75">
        <v>3254</v>
      </c>
      <c r="PML271" s="75" t="s">
        <v>228</v>
      </c>
      <c r="PMM271" s="75">
        <v>3254</v>
      </c>
      <c r="PMN271" s="75" t="s">
        <v>228</v>
      </c>
      <c r="PMO271" s="75">
        <v>3254</v>
      </c>
      <c r="PMP271" s="75" t="s">
        <v>228</v>
      </c>
      <c r="PMQ271" s="75">
        <v>3254</v>
      </c>
      <c r="PMR271" s="75" t="s">
        <v>228</v>
      </c>
      <c r="PMS271" s="75">
        <v>3254</v>
      </c>
      <c r="PMT271" s="75" t="s">
        <v>228</v>
      </c>
      <c r="PMU271" s="75">
        <v>3254</v>
      </c>
      <c r="PMV271" s="75" t="s">
        <v>228</v>
      </c>
      <c r="PMW271" s="75">
        <v>3254</v>
      </c>
      <c r="PMX271" s="75" t="s">
        <v>228</v>
      </c>
      <c r="PMY271" s="75">
        <v>3254</v>
      </c>
      <c r="PMZ271" s="75" t="s">
        <v>228</v>
      </c>
      <c r="PNA271" s="75">
        <v>3254</v>
      </c>
      <c r="PNB271" s="75" t="s">
        <v>228</v>
      </c>
      <c r="PNC271" s="75">
        <v>3254</v>
      </c>
      <c r="PND271" s="75" t="s">
        <v>228</v>
      </c>
      <c r="PNE271" s="75">
        <v>3254</v>
      </c>
      <c r="PNF271" s="75" t="s">
        <v>228</v>
      </c>
      <c r="PNG271" s="75">
        <v>3254</v>
      </c>
      <c r="PNH271" s="75" t="s">
        <v>228</v>
      </c>
      <c r="PNI271" s="75">
        <v>3254</v>
      </c>
      <c r="PNJ271" s="75" t="s">
        <v>228</v>
      </c>
      <c r="PNK271" s="75">
        <v>3254</v>
      </c>
      <c r="PNL271" s="75" t="s">
        <v>228</v>
      </c>
      <c r="PNM271" s="75">
        <v>3254</v>
      </c>
      <c r="PNN271" s="75" t="s">
        <v>228</v>
      </c>
      <c r="PNO271" s="75">
        <v>3254</v>
      </c>
      <c r="PNP271" s="75" t="s">
        <v>228</v>
      </c>
      <c r="PNQ271" s="75">
        <v>3254</v>
      </c>
      <c r="PNR271" s="75" t="s">
        <v>228</v>
      </c>
      <c r="PNS271" s="75">
        <v>3254</v>
      </c>
      <c r="PNT271" s="75" t="s">
        <v>228</v>
      </c>
      <c r="PNU271" s="75">
        <v>3254</v>
      </c>
      <c r="PNV271" s="75" t="s">
        <v>228</v>
      </c>
      <c r="PNW271" s="75">
        <v>3254</v>
      </c>
      <c r="PNX271" s="75" t="s">
        <v>228</v>
      </c>
      <c r="PNY271" s="75">
        <v>3254</v>
      </c>
      <c r="PNZ271" s="75" t="s">
        <v>228</v>
      </c>
      <c r="POA271" s="75">
        <v>3254</v>
      </c>
      <c r="POB271" s="75" t="s">
        <v>228</v>
      </c>
      <c r="POC271" s="75">
        <v>3254</v>
      </c>
      <c r="POD271" s="75" t="s">
        <v>228</v>
      </c>
      <c r="POE271" s="75">
        <v>3254</v>
      </c>
      <c r="POF271" s="75" t="s">
        <v>228</v>
      </c>
      <c r="POG271" s="75">
        <v>3254</v>
      </c>
      <c r="POH271" s="75" t="s">
        <v>228</v>
      </c>
      <c r="POI271" s="75">
        <v>3254</v>
      </c>
      <c r="POJ271" s="75" t="s">
        <v>228</v>
      </c>
      <c r="POK271" s="75">
        <v>3254</v>
      </c>
      <c r="POL271" s="75" t="s">
        <v>228</v>
      </c>
      <c r="POM271" s="75">
        <v>3254</v>
      </c>
      <c r="PON271" s="75" t="s">
        <v>228</v>
      </c>
      <c r="POO271" s="75">
        <v>3254</v>
      </c>
      <c r="POP271" s="75" t="s">
        <v>228</v>
      </c>
      <c r="POQ271" s="75">
        <v>3254</v>
      </c>
      <c r="POR271" s="75" t="s">
        <v>228</v>
      </c>
      <c r="POS271" s="75">
        <v>3254</v>
      </c>
      <c r="POT271" s="75" t="s">
        <v>228</v>
      </c>
      <c r="POU271" s="75">
        <v>3254</v>
      </c>
      <c r="POV271" s="75" t="s">
        <v>228</v>
      </c>
      <c r="POW271" s="75">
        <v>3254</v>
      </c>
      <c r="POX271" s="75" t="s">
        <v>228</v>
      </c>
      <c r="POY271" s="75">
        <v>3254</v>
      </c>
      <c r="POZ271" s="75" t="s">
        <v>228</v>
      </c>
      <c r="PPA271" s="75">
        <v>3254</v>
      </c>
      <c r="PPB271" s="75" t="s">
        <v>228</v>
      </c>
      <c r="PPC271" s="75">
        <v>3254</v>
      </c>
      <c r="PPD271" s="75" t="s">
        <v>228</v>
      </c>
      <c r="PPE271" s="75">
        <v>3254</v>
      </c>
      <c r="PPF271" s="75" t="s">
        <v>228</v>
      </c>
      <c r="PPG271" s="75">
        <v>3254</v>
      </c>
      <c r="PPH271" s="75" t="s">
        <v>228</v>
      </c>
      <c r="PPI271" s="75">
        <v>3254</v>
      </c>
      <c r="PPJ271" s="75" t="s">
        <v>228</v>
      </c>
      <c r="PPK271" s="75">
        <v>3254</v>
      </c>
      <c r="PPL271" s="75" t="s">
        <v>228</v>
      </c>
      <c r="PPM271" s="75">
        <v>3254</v>
      </c>
      <c r="PPN271" s="75" t="s">
        <v>228</v>
      </c>
      <c r="PPO271" s="75">
        <v>3254</v>
      </c>
      <c r="PPP271" s="75" t="s">
        <v>228</v>
      </c>
      <c r="PPQ271" s="75">
        <v>3254</v>
      </c>
      <c r="PPR271" s="75" t="s">
        <v>228</v>
      </c>
      <c r="PPS271" s="75">
        <v>3254</v>
      </c>
      <c r="PPT271" s="75" t="s">
        <v>228</v>
      </c>
      <c r="PPU271" s="75">
        <v>3254</v>
      </c>
      <c r="PPV271" s="75" t="s">
        <v>228</v>
      </c>
      <c r="PPW271" s="75">
        <v>3254</v>
      </c>
      <c r="PPX271" s="75" t="s">
        <v>228</v>
      </c>
      <c r="PPY271" s="75">
        <v>3254</v>
      </c>
      <c r="PPZ271" s="75" t="s">
        <v>228</v>
      </c>
      <c r="PQA271" s="75">
        <v>3254</v>
      </c>
      <c r="PQB271" s="75" t="s">
        <v>228</v>
      </c>
      <c r="PQC271" s="75">
        <v>3254</v>
      </c>
      <c r="PQD271" s="75" t="s">
        <v>228</v>
      </c>
      <c r="PQE271" s="75">
        <v>3254</v>
      </c>
      <c r="PQF271" s="75" t="s">
        <v>228</v>
      </c>
      <c r="PQG271" s="75">
        <v>3254</v>
      </c>
      <c r="PQH271" s="75" t="s">
        <v>228</v>
      </c>
      <c r="PQI271" s="75">
        <v>3254</v>
      </c>
      <c r="PQJ271" s="75" t="s">
        <v>228</v>
      </c>
      <c r="PQK271" s="75">
        <v>3254</v>
      </c>
      <c r="PQL271" s="75" t="s">
        <v>228</v>
      </c>
      <c r="PQM271" s="75">
        <v>3254</v>
      </c>
      <c r="PQN271" s="75" t="s">
        <v>228</v>
      </c>
      <c r="PQO271" s="75">
        <v>3254</v>
      </c>
      <c r="PQP271" s="75" t="s">
        <v>228</v>
      </c>
      <c r="PQQ271" s="75">
        <v>3254</v>
      </c>
      <c r="PQR271" s="75" t="s">
        <v>228</v>
      </c>
      <c r="PQS271" s="75">
        <v>3254</v>
      </c>
      <c r="PQT271" s="75" t="s">
        <v>228</v>
      </c>
      <c r="PQU271" s="75">
        <v>3254</v>
      </c>
      <c r="PQV271" s="75" t="s">
        <v>228</v>
      </c>
      <c r="PQW271" s="75">
        <v>3254</v>
      </c>
      <c r="PQX271" s="75" t="s">
        <v>228</v>
      </c>
      <c r="PQY271" s="75">
        <v>3254</v>
      </c>
      <c r="PQZ271" s="75" t="s">
        <v>228</v>
      </c>
      <c r="PRA271" s="75">
        <v>3254</v>
      </c>
      <c r="PRB271" s="75" t="s">
        <v>228</v>
      </c>
      <c r="PRC271" s="75">
        <v>3254</v>
      </c>
      <c r="PRD271" s="75" t="s">
        <v>228</v>
      </c>
      <c r="PRE271" s="75">
        <v>3254</v>
      </c>
      <c r="PRF271" s="75" t="s">
        <v>228</v>
      </c>
      <c r="PRG271" s="75">
        <v>3254</v>
      </c>
      <c r="PRH271" s="75" t="s">
        <v>228</v>
      </c>
      <c r="PRI271" s="75">
        <v>3254</v>
      </c>
      <c r="PRJ271" s="75" t="s">
        <v>228</v>
      </c>
      <c r="PRK271" s="75">
        <v>3254</v>
      </c>
      <c r="PRL271" s="75" t="s">
        <v>228</v>
      </c>
      <c r="PRM271" s="75">
        <v>3254</v>
      </c>
      <c r="PRN271" s="75" t="s">
        <v>228</v>
      </c>
      <c r="PRO271" s="75">
        <v>3254</v>
      </c>
      <c r="PRP271" s="75" t="s">
        <v>228</v>
      </c>
      <c r="PRQ271" s="75">
        <v>3254</v>
      </c>
      <c r="PRR271" s="75" t="s">
        <v>228</v>
      </c>
      <c r="PRS271" s="75">
        <v>3254</v>
      </c>
      <c r="PRT271" s="75" t="s">
        <v>228</v>
      </c>
      <c r="PRU271" s="75">
        <v>3254</v>
      </c>
      <c r="PRV271" s="75" t="s">
        <v>228</v>
      </c>
      <c r="PRW271" s="75">
        <v>3254</v>
      </c>
      <c r="PRX271" s="75" t="s">
        <v>228</v>
      </c>
      <c r="PRY271" s="75">
        <v>3254</v>
      </c>
      <c r="PRZ271" s="75" t="s">
        <v>228</v>
      </c>
      <c r="PSA271" s="75">
        <v>3254</v>
      </c>
      <c r="PSB271" s="75" t="s">
        <v>228</v>
      </c>
      <c r="PSC271" s="75">
        <v>3254</v>
      </c>
      <c r="PSD271" s="75" t="s">
        <v>228</v>
      </c>
      <c r="PSE271" s="75">
        <v>3254</v>
      </c>
      <c r="PSF271" s="75" t="s">
        <v>228</v>
      </c>
      <c r="PSG271" s="75">
        <v>3254</v>
      </c>
      <c r="PSH271" s="75" t="s">
        <v>228</v>
      </c>
      <c r="PSI271" s="75">
        <v>3254</v>
      </c>
      <c r="PSJ271" s="75" t="s">
        <v>228</v>
      </c>
      <c r="PSK271" s="75">
        <v>3254</v>
      </c>
      <c r="PSL271" s="75" t="s">
        <v>228</v>
      </c>
      <c r="PSM271" s="75">
        <v>3254</v>
      </c>
      <c r="PSN271" s="75" t="s">
        <v>228</v>
      </c>
      <c r="PSO271" s="75">
        <v>3254</v>
      </c>
      <c r="PSP271" s="75" t="s">
        <v>228</v>
      </c>
      <c r="PSQ271" s="75">
        <v>3254</v>
      </c>
      <c r="PSR271" s="75" t="s">
        <v>228</v>
      </c>
      <c r="PSS271" s="75">
        <v>3254</v>
      </c>
      <c r="PST271" s="75" t="s">
        <v>228</v>
      </c>
      <c r="PSU271" s="75">
        <v>3254</v>
      </c>
      <c r="PSV271" s="75" t="s">
        <v>228</v>
      </c>
      <c r="PSW271" s="75">
        <v>3254</v>
      </c>
      <c r="PSX271" s="75" t="s">
        <v>228</v>
      </c>
      <c r="PSY271" s="75">
        <v>3254</v>
      </c>
      <c r="PSZ271" s="75" t="s">
        <v>228</v>
      </c>
      <c r="PTA271" s="75">
        <v>3254</v>
      </c>
      <c r="PTB271" s="75" t="s">
        <v>228</v>
      </c>
      <c r="PTC271" s="75">
        <v>3254</v>
      </c>
      <c r="PTD271" s="75" t="s">
        <v>228</v>
      </c>
      <c r="PTE271" s="75">
        <v>3254</v>
      </c>
      <c r="PTF271" s="75" t="s">
        <v>228</v>
      </c>
      <c r="PTG271" s="75">
        <v>3254</v>
      </c>
      <c r="PTH271" s="75" t="s">
        <v>228</v>
      </c>
      <c r="PTI271" s="75">
        <v>3254</v>
      </c>
      <c r="PTJ271" s="75" t="s">
        <v>228</v>
      </c>
      <c r="PTK271" s="75">
        <v>3254</v>
      </c>
      <c r="PTL271" s="75" t="s">
        <v>228</v>
      </c>
      <c r="PTM271" s="75">
        <v>3254</v>
      </c>
      <c r="PTN271" s="75" t="s">
        <v>228</v>
      </c>
      <c r="PTO271" s="75">
        <v>3254</v>
      </c>
      <c r="PTP271" s="75" t="s">
        <v>228</v>
      </c>
      <c r="PTQ271" s="75">
        <v>3254</v>
      </c>
      <c r="PTR271" s="75" t="s">
        <v>228</v>
      </c>
      <c r="PTS271" s="75">
        <v>3254</v>
      </c>
      <c r="PTT271" s="75" t="s">
        <v>228</v>
      </c>
      <c r="PTU271" s="75">
        <v>3254</v>
      </c>
      <c r="PTV271" s="75" t="s">
        <v>228</v>
      </c>
      <c r="PTW271" s="75">
        <v>3254</v>
      </c>
      <c r="PTX271" s="75" t="s">
        <v>228</v>
      </c>
      <c r="PTY271" s="75">
        <v>3254</v>
      </c>
      <c r="PTZ271" s="75" t="s">
        <v>228</v>
      </c>
      <c r="PUA271" s="75">
        <v>3254</v>
      </c>
      <c r="PUB271" s="75" t="s">
        <v>228</v>
      </c>
      <c r="PUC271" s="75">
        <v>3254</v>
      </c>
      <c r="PUD271" s="75" t="s">
        <v>228</v>
      </c>
      <c r="PUE271" s="75">
        <v>3254</v>
      </c>
      <c r="PUF271" s="75" t="s">
        <v>228</v>
      </c>
      <c r="PUG271" s="75">
        <v>3254</v>
      </c>
      <c r="PUH271" s="75" t="s">
        <v>228</v>
      </c>
      <c r="PUI271" s="75">
        <v>3254</v>
      </c>
      <c r="PUJ271" s="75" t="s">
        <v>228</v>
      </c>
      <c r="PUK271" s="75">
        <v>3254</v>
      </c>
      <c r="PUL271" s="75" t="s">
        <v>228</v>
      </c>
      <c r="PUM271" s="75">
        <v>3254</v>
      </c>
      <c r="PUN271" s="75" t="s">
        <v>228</v>
      </c>
      <c r="PUO271" s="75">
        <v>3254</v>
      </c>
      <c r="PUP271" s="75" t="s">
        <v>228</v>
      </c>
      <c r="PUQ271" s="75">
        <v>3254</v>
      </c>
      <c r="PUR271" s="75" t="s">
        <v>228</v>
      </c>
      <c r="PUS271" s="75">
        <v>3254</v>
      </c>
      <c r="PUT271" s="75" t="s">
        <v>228</v>
      </c>
      <c r="PUU271" s="75">
        <v>3254</v>
      </c>
      <c r="PUV271" s="75" t="s">
        <v>228</v>
      </c>
      <c r="PUW271" s="75">
        <v>3254</v>
      </c>
      <c r="PUX271" s="75" t="s">
        <v>228</v>
      </c>
      <c r="PUY271" s="75">
        <v>3254</v>
      </c>
      <c r="PUZ271" s="75" t="s">
        <v>228</v>
      </c>
      <c r="PVA271" s="75">
        <v>3254</v>
      </c>
      <c r="PVB271" s="75" t="s">
        <v>228</v>
      </c>
      <c r="PVC271" s="75">
        <v>3254</v>
      </c>
      <c r="PVD271" s="75" t="s">
        <v>228</v>
      </c>
      <c r="PVE271" s="75">
        <v>3254</v>
      </c>
      <c r="PVF271" s="75" t="s">
        <v>228</v>
      </c>
      <c r="PVG271" s="75">
        <v>3254</v>
      </c>
      <c r="PVH271" s="75" t="s">
        <v>228</v>
      </c>
      <c r="PVI271" s="75">
        <v>3254</v>
      </c>
      <c r="PVJ271" s="75" t="s">
        <v>228</v>
      </c>
      <c r="PVK271" s="75">
        <v>3254</v>
      </c>
      <c r="PVL271" s="75" t="s">
        <v>228</v>
      </c>
      <c r="PVM271" s="75">
        <v>3254</v>
      </c>
      <c r="PVN271" s="75" t="s">
        <v>228</v>
      </c>
      <c r="PVO271" s="75">
        <v>3254</v>
      </c>
      <c r="PVP271" s="75" t="s">
        <v>228</v>
      </c>
      <c r="PVQ271" s="75">
        <v>3254</v>
      </c>
      <c r="PVR271" s="75" t="s">
        <v>228</v>
      </c>
      <c r="PVS271" s="75">
        <v>3254</v>
      </c>
      <c r="PVT271" s="75" t="s">
        <v>228</v>
      </c>
      <c r="PVU271" s="75">
        <v>3254</v>
      </c>
      <c r="PVV271" s="75" t="s">
        <v>228</v>
      </c>
      <c r="PVW271" s="75">
        <v>3254</v>
      </c>
      <c r="PVX271" s="75" t="s">
        <v>228</v>
      </c>
      <c r="PVY271" s="75">
        <v>3254</v>
      </c>
      <c r="PVZ271" s="75" t="s">
        <v>228</v>
      </c>
      <c r="PWA271" s="75">
        <v>3254</v>
      </c>
      <c r="PWB271" s="75" t="s">
        <v>228</v>
      </c>
      <c r="PWC271" s="75">
        <v>3254</v>
      </c>
      <c r="PWD271" s="75" t="s">
        <v>228</v>
      </c>
      <c r="PWE271" s="75">
        <v>3254</v>
      </c>
      <c r="PWF271" s="75" t="s">
        <v>228</v>
      </c>
      <c r="PWG271" s="75">
        <v>3254</v>
      </c>
      <c r="PWH271" s="75" t="s">
        <v>228</v>
      </c>
      <c r="PWI271" s="75">
        <v>3254</v>
      </c>
      <c r="PWJ271" s="75" t="s">
        <v>228</v>
      </c>
      <c r="PWK271" s="75">
        <v>3254</v>
      </c>
      <c r="PWL271" s="75" t="s">
        <v>228</v>
      </c>
      <c r="PWM271" s="75">
        <v>3254</v>
      </c>
      <c r="PWN271" s="75" t="s">
        <v>228</v>
      </c>
      <c r="PWO271" s="75">
        <v>3254</v>
      </c>
      <c r="PWP271" s="75" t="s">
        <v>228</v>
      </c>
      <c r="PWQ271" s="75">
        <v>3254</v>
      </c>
      <c r="PWR271" s="75" t="s">
        <v>228</v>
      </c>
      <c r="PWS271" s="75">
        <v>3254</v>
      </c>
      <c r="PWT271" s="75" t="s">
        <v>228</v>
      </c>
      <c r="PWU271" s="75">
        <v>3254</v>
      </c>
      <c r="PWV271" s="75" t="s">
        <v>228</v>
      </c>
      <c r="PWW271" s="75">
        <v>3254</v>
      </c>
      <c r="PWX271" s="75" t="s">
        <v>228</v>
      </c>
      <c r="PWY271" s="75">
        <v>3254</v>
      </c>
      <c r="PWZ271" s="75" t="s">
        <v>228</v>
      </c>
      <c r="PXA271" s="75">
        <v>3254</v>
      </c>
      <c r="PXB271" s="75" t="s">
        <v>228</v>
      </c>
      <c r="PXC271" s="75">
        <v>3254</v>
      </c>
      <c r="PXD271" s="75" t="s">
        <v>228</v>
      </c>
      <c r="PXE271" s="75">
        <v>3254</v>
      </c>
      <c r="PXF271" s="75" t="s">
        <v>228</v>
      </c>
      <c r="PXG271" s="75">
        <v>3254</v>
      </c>
      <c r="PXH271" s="75" t="s">
        <v>228</v>
      </c>
      <c r="PXI271" s="75">
        <v>3254</v>
      </c>
      <c r="PXJ271" s="75" t="s">
        <v>228</v>
      </c>
      <c r="PXK271" s="75">
        <v>3254</v>
      </c>
      <c r="PXL271" s="75" t="s">
        <v>228</v>
      </c>
      <c r="PXM271" s="75">
        <v>3254</v>
      </c>
      <c r="PXN271" s="75" t="s">
        <v>228</v>
      </c>
      <c r="PXO271" s="75">
        <v>3254</v>
      </c>
      <c r="PXP271" s="75" t="s">
        <v>228</v>
      </c>
      <c r="PXQ271" s="75">
        <v>3254</v>
      </c>
      <c r="PXR271" s="75" t="s">
        <v>228</v>
      </c>
      <c r="PXS271" s="75">
        <v>3254</v>
      </c>
      <c r="PXT271" s="75" t="s">
        <v>228</v>
      </c>
      <c r="PXU271" s="75">
        <v>3254</v>
      </c>
      <c r="PXV271" s="75" t="s">
        <v>228</v>
      </c>
      <c r="PXW271" s="75">
        <v>3254</v>
      </c>
      <c r="PXX271" s="75" t="s">
        <v>228</v>
      </c>
      <c r="PXY271" s="75">
        <v>3254</v>
      </c>
      <c r="PXZ271" s="75" t="s">
        <v>228</v>
      </c>
      <c r="PYA271" s="75">
        <v>3254</v>
      </c>
      <c r="PYB271" s="75" t="s">
        <v>228</v>
      </c>
      <c r="PYC271" s="75">
        <v>3254</v>
      </c>
      <c r="PYD271" s="75" t="s">
        <v>228</v>
      </c>
      <c r="PYE271" s="75">
        <v>3254</v>
      </c>
      <c r="PYF271" s="75" t="s">
        <v>228</v>
      </c>
      <c r="PYG271" s="75">
        <v>3254</v>
      </c>
      <c r="PYH271" s="75" t="s">
        <v>228</v>
      </c>
      <c r="PYI271" s="75">
        <v>3254</v>
      </c>
      <c r="PYJ271" s="75" t="s">
        <v>228</v>
      </c>
      <c r="PYK271" s="75">
        <v>3254</v>
      </c>
      <c r="PYL271" s="75" t="s">
        <v>228</v>
      </c>
      <c r="PYM271" s="75">
        <v>3254</v>
      </c>
      <c r="PYN271" s="75" t="s">
        <v>228</v>
      </c>
      <c r="PYO271" s="75">
        <v>3254</v>
      </c>
      <c r="PYP271" s="75" t="s">
        <v>228</v>
      </c>
      <c r="PYQ271" s="75">
        <v>3254</v>
      </c>
      <c r="PYR271" s="75" t="s">
        <v>228</v>
      </c>
      <c r="PYS271" s="75">
        <v>3254</v>
      </c>
      <c r="PYT271" s="75" t="s">
        <v>228</v>
      </c>
      <c r="PYU271" s="75">
        <v>3254</v>
      </c>
      <c r="PYV271" s="75" t="s">
        <v>228</v>
      </c>
      <c r="PYW271" s="75">
        <v>3254</v>
      </c>
      <c r="PYX271" s="75" t="s">
        <v>228</v>
      </c>
      <c r="PYY271" s="75">
        <v>3254</v>
      </c>
      <c r="PYZ271" s="75" t="s">
        <v>228</v>
      </c>
      <c r="PZA271" s="75">
        <v>3254</v>
      </c>
      <c r="PZB271" s="75" t="s">
        <v>228</v>
      </c>
      <c r="PZC271" s="75">
        <v>3254</v>
      </c>
      <c r="PZD271" s="75" t="s">
        <v>228</v>
      </c>
      <c r="PZE271" s="75">
        <v>3254</v>
      </c>
      <c r="PZF271" s="75" t="s">
        <v>228</v>
      </c>
      <c r="PZG271" s="75">
        <v>3254</v>
      </c>
      <c r="PZH271" s="75" t="s">
        <v>228</v>
      </c>
      <c r="PZI271" s="75">
        <v>3254</v>
      </c>
      <c r="PZJ271" s="75" t="s">
        <v>228</v>
      </c>
      <c r="PZK271" s="75">
        <v>3254</v>
      </c>
      <c r="PZL271" s="75" t="s">
        <v>228</v>
      </c>
      <c r="PZM271" s="75">
        <v>3254</v>
      </c>
      <c r="PZN271" s="75" t="s">
        <v>228</v>
      </c>
      <c r="PZO271" s="75">
        <v>3254</v>
      </c>
      <c r="PZP271" s="75" t="s">
        <v>228</v>
      </c>
      <c r="PZQ271" s="75">
        <v>3254</v>
      </c>
      <c r="PZR271" s="75" t="s">
        <v>228</v>
      </c>
      <c r="PZS271" s="75">
        <v>3254</v>
      </c>
      <c r="PZT271" s="75" t="s">
        <v>228</v>
      </c>
      <c r="PZU271" s="75">
        <v>3254</v>
      </c>
      <c r="PZV271" s="75" t="s">
        <v>228</v>
      </c>
      <c r="PZW271" s="75">
        <v>3254</v>
      </c>
      <c r="PZX271" s="75" t="s">
        <v>228</v>
      </c>
      <c r="PZY271" s="75">
        <v>3254</v>
      </c>
      <c r="PZZ271" s="75" t="s">
        <v>228</v>
      </c>
      <c r="QAA271" s="75">
        <v>3254</v>
      </c>
      <c r="QAB271" s="75" t="s">
        <v>228</v>
      </c>
      <c r="QAC271" s="75">
        <v>3254</v>
      </c>
      <c r="QAD271" s="75" t="s">
        <v>228</v>
      </c>
      <c r="QAE271" s="75">
        <v>3254</v>
      </c>
      <c r="QAF271" s="75" t="s">
        <v>228</v>
      </c>
      <c r="QAG271" s="75">
        <v>3254</v>
      </c>
      <c r="QAH271" s="75" t="s">
        <v>228</v>
      </c>
      <c r="QAI271" s="75">
        <v>3254</v>
      </c>
      <c r="QAJ271" s="75" t="s">
        <v>228</v>
      </c>
      <c r="QAK271" s="75">
        <v>3254</v>
      </c>
      <c r="QAL271" s="75" t="s">
        <v>228</v>
      </c>
      <c r="QAM271" s="75">
        <v>3254</v>
      </c>
      <c r="QAN271" s="75" t="s">
        <v>228</v>
      </c>
      <c r="QAO271" s="75">
        <v>3254</v>
      </c>
      <c r="QAP271" s="75" t="s">
        <v>228</v>
      </c>
      <c r="QAQ271" s="75">
        <v>3254</v>
      </c>
      <c r="QAR271" s="75" t="s">
        <v>228</v>
      </c>
      <c r="QAS271" s="75">
        <v>3254</v>
      </c>
      <c r="QAT271" s="75" t="s">
        <v>228</v>
      </c>
      <c r="QAU271" s="75">
        <v>3254</v>
      </c>
      <c r="QAV271" s="75" t="s">
        <v>228</v>
      </c>
      <c r="QAW271" s="75">
        <v>3254</v>
      </c>
      <c r="QAX271" s="75" t="s">
        <v>228</v>
      </c>
      <c r="QAY271" s="75">
        <v>3254</v>
      </c>
      <c r="QAZ271" s="75" t="s">
        <v>228</v>
      </c>
      <c r="QBA271" s="75">
        <v>3254</v>
      </c>
      <c r="QBB271" s="75" t="s">
        <v>228</v>
      </c>
      <c r="QBC271" s="75">
        <v>3254</v>
      </c>
      <c r="QBD271" s="75" t="s">
        <v>228</v>
      </c>
      <c r="QBE271" s="75">
        <v>3254</v>
      </c>
      <c r="QBF271" s="75" t="s">
        <v>228</v>
      </c>
      <c r="QBG271" s="75">
        <v>3254</v>
      </c>
      <c r="QBH271" s="75" t="s">
        <v>228</v>
      </c>
      <c r="QBI271" s="75">
        <v>3254</v>
      </c>
      <c r="QBJ271" s="75" t="s">
        <v>228</v>
      </c>
      <c r="QBK271" s="75">
        <v>3254</v>
      </c>
      <c r="QBL271" s="75" t="s">
        <v>228</v>
      </c>
      <c r="QBM271" s="75">
        <v>3254</v>
      </c>
      <c r="QBN271" s="75" t="s">
        <v>228</v>
      </c>
      <c r="QBO271" s="75">
        <v>3254</v>
      </c>
      <c r="QBP271" s="75" t="s">
        <v>228</v>
      </c>
      <c r="QBQ271" s="75">
        <v>3254</v>
      </c>
      <c r="QBR271" s="75" t="s">
        <v>228</v>
      </c>
      <c r="QBS271" s="75">
        <v>3254</v>
      </c>
      <c r="QBT271" s="75" t="s">
        <v>228</v>
      </c>
      <c r="QBU271" s="75">
        <v>3254</v>
      </c>
      <c r="QBV271" s="75" t="s">
        <v>228</v>
      </c>
      <c r="QBW271" s="75">
        <v>3254</v>
      </c>
      <c r="QBX271" s="75" t="s">
        <v>228</v>
      </c>
      <c r="QBY271" s="75">
        <v>3254</v>
      </c>
      <c r="QBZ271" s="75" t="s">
        <v>228</v>
      </c>
      <c r="QCA271" s="75">
        <v>3254</v>
      </c>
      <c r="QCB271" s="75" t="s">
        <v>228</v>
      </c>
      <c r="QCC271" s="75">
        <v>3254</v>
      </c>
      <c r="QCD271" s="75" t="s">
        <v>228</v>
      </c>
      <c r="QCE271" s="75">
        <v>3254</v>
      </c>
      <c r="QCF271" s="75" t="s">
        <v>228</v>
      </c>
      <c r="QCG271" s="75">
        <v>3254</v>
      </c>
      <c r="QCH271" s="75" t="s">
        <v>228</v>
      </c>
      <c r="QCI271" s="75">
        <v>3254</v>
      </c>
      <c r="QCJ271" s="75" t="s">
        <v>228</v>
      </c>
      <c r="QCK271" s="75">
        <v>3254</v>
      </c>
      <c r="QCL271" s="75" t="s">
        <v>228</v>
      </c>
      <c r="QCM271" s="75">
        <v>3254</v>
      </c>
      <c r="QCN271" s="75" t="s">
        <v>228</v>
      </c>
      <c r="QCO271" s="75">
        <v>3254</v>
      </c>
      <c r="QCP271" s="75" t="s">
        <v>228</v>
      </c>
      <c r="QCQ271" s="75">
        <v>3254</v>
      </c>
      <c r="QCR271" s="75" t="s">
        <v>228</v>
      </c>
      <c r="QCS271" s="75">
        <v>3254</v>
      </c>
      <c r="QCT271" s="75" t="s">
        <v>228</v>
      </c>
      <c r="QCU271" s="75">
        <v>3254</v>
      </c>
      <c r="QCV271" s="75" t="s">
        <v>228</v>
      </c>
      <c r="QCW271" s="75">
        <v>3254</v>
      </c>
      <c r="QCX271" s="75" t="s">
        <v>228</v>
      </c>
      <c r="QCY271" s="75">
        <v>3254</v>
      </c>
      <c r="QCZ271" s="75" t="s">
        <v>228</v>
      </c>
      <c r="QDA271" s="75">
        <v>3254</v>
      </c>
      <c r="QDB271" s="75" t="s">
        <v>228</v>
      </c>
      <c r="QDC271" s="75">
        <v>3254</v>
      </c>
      <c r="QDD271" s="75" t="s">
        <v>228</v>
      </c>
      <c r="QDE271" s="75">
        <v>3254</v>
      </c>
      <c r="QDF271" s="75" t="s">
        <v>228</v>
      </c>
      <c r="QDG271" s="75">
        <v>3254</v>
      </c>
      <c r="QDH271" s="75" t="s">
        <v>228</v>
      </c>
      <c r="QDI271" s="75">
        <v>3254</v>
      </c>
      <c r="QDJ271" s="75" t="s">
        <v>228</v>
      </c>
      <c r="QDK271" s="75">
        <v>3254</v>
      </c>
      <c r="QDL271" s="75" t="s">
        <v>228</v>
      </c>
      <c r="QDM271" s="75">
        <v>3254</v>
      </c>
      <c r="QDN271" s="75" t="s">
        <v>228</v>
      </c>
      <c r="QDO271" s="75">
        <v>3254</v>
      </c>
      <c r="QDP271" s="75" t="s">
        <v>228</v>
      </c>
      <c r="QDQ271" s="75">
        <v>3254</v>
      </c>
      <c r="QDR271" s="75" t="s">
        <v>228</v>
      </c>
      <c r="QDS271" s="75">
        <v>3254</v>
      </c>
      <c r="QDT271" s="75" t="s">
        <v>228</v>
      </c>
      <c r="QDU271" s="75">
        <v>3254</v>
      </c>
      <c r="QDV271" s="75" t="s">
        <v>228</v>
      </c>
      <c r="QDW271" s="75">
        <v>3254</v>
      </c>
      <c r="QDX271" s="75" t="s">
        <v>228</v>
      </c>
      <c r="QDY271" s="75">
        <v>3254</v>
      </c>
      <c r="QDZ271" s="75" t="s">
        <v>228</v>
      </c>
      <c r="QEA271" s="75">
        <v>3254</v>
      </c>
      <c r="QEB271" s="75" t="s">
        <v>228</v>
      </c>
      <c r="QEC271" s="75">
        <v>3254</v>
      </c>
      <c r="QED271" s="75" t="s">
        <v>228</v>
      </c>
      <c r="QEE271" s="75">
        <v>3254</v>
      </c>
      <c r="QEF271" s="75" t="s">
        <v>228</v>
      </c>
      <c r="QEG271" s="75">
        <v>3254</v>
      </c>
      <c r="QEH271" s="75" t="s">
        <v>228</v>
      </c>
      <c r="QEI271" s="75">
        <v>3254</v>
      </c>
      <c r="QEJ271" s="75" t="s">
        <v>228</v>
      </c>
      <c r="QEK271" s="75">
        <v>3254</v>
      </c>
      <c r="QEL271" s="75" t="s">
        <v>228</v>
      </c>
      <c r="QEM271" s="75">
        <v>3254</v>
      </c>
      <c r="QEN271" s="75" t="s">
        <v>228</v>
      </c>
      <c r="QEO271" s="75">
        <v>3254</v>
      </c>
      <c r="QEP271" s="75" t="s">
        <v>228</v>
      </c>
      <c r="QEQ271" s="75">
        <v>3254</v>
      </c>
      <c r="QER271" s="75" t="s">
        <v>228</v>
      </c>
      <c r="QES271" s="75">
        <v>3254</v>
      </c>
      <c r="QET271" s="75" t="s">
        <v>228</v>
      </c>
      <c r="QEU271" s="75">
        <v>3254</v>
      </c>
      <c r="QEV271" s="75" t="s">
        <v>228</v>
      </c>
      <c r="QEW271" s="75">
        <v>3254</v>
      </c>
      <c r="QEX271" s="75" t="s">
        <v>228</v>
      </c>
      <c r="QEY271" s="75">
        <v>3254</v>
      </c>
      <c r="QEZ271" s="75" t="s">
        <v>228</v>
      </c>
      <c r="QFA271" s="75">
        <v>3254</v>
      </c>
      <c r="QFB271" s="75" t="s">
        <v>228</v>
      </c>
      <c r="QFC271" s="75">
        <v>3254</v>
      </c>
      <c r="QFD271" s="75" t="s">
        <v>228</v>
      </c>
      <c r="QFE271" s="75">
        <v>3254</v>
      </c>
      <c r="QFF271" s="75" t="s">
        <v>228</v>
      </c>
      <c r="QFG271" s="75">
        <v>3254</v>
      </c>
      <c r="QFH271" s="75" t="s">
        <v>228</v>
      </c>
      <c r="QFI271" s="75">
        <v>3254</v>
      </c>
      <c r="QFJ271" s="75" t="s">
        <v>228</v>
      </c>
      <c r="QFK271" s="75">
        <v>3254</v>
      </c>
      <c r="QFL271" s="75" t="s">
        <v>228</v>
      </c>
      <c r="QFM271" s="75">
        <v>3254</v>
      </c>
      <c r="QFN271" s="75" t="s">
        <v>228</v>
      </c>
      <c r="QFO271" s="75">
        <v>3254</v>
      </c>
      <c r="QFP271" s="75" t="s">
        <v>228</v>
      </c>
      <c r="QFQ271" s="75">
        <v>3254</v>
      </c>
      <c r="QFR271" s="75" t="s">
        <v>228</v>
      </c>
      <c r="QFS271" s="75">
        <v>3254</v>
      </c>
      <c r="QFT271" s="75" t="s">
        <v>228</v>
      </c>
      <c r="QFU271" s="75">
        <v>3254</v>
      </c>
      <c r="QFV271" s="75" t="s">
        <v>228</v>
      </c>
      <c r="QFW271" s="75">
        <v>3254</v>
      </c>
      <c r="QFX271" s="75" t="s">
        <v>228</v>
      </c>
      <c r="QFY271" s="75">
        <v>3254</v>
      </c>
      <c r="QFZ271" s="75" t="s">
        <v>228</v>
      </c>
      <c r="QGA271" s="75">
        <v>3254</v>
      </c>
      <c r="QGB271" s="75" t="s">
        <v>228</v>
      </c>
      <c r="QGC271" s="75">
        <v>3254</v>
      </c>
      <c r="QGD271" s="75" t="s">
        <v>228</v>
      </c>
      <c r="QGE271" s="75">
        <v>3254</v>
      </c>
      <c r="QGF271" s="75" t="s">
        <v>228</v>
      </c>
      <c r="QGG271" s="75">
        <v>3254</v>
      </c>
      <c r="QGH271" s="75" t="s">
        <v>228</v>
      </c>
      <c r="QGI271" s="75">
        <v>3254</v>
      </c>
      <c r="QGJ271" s="75" t="s">
        <v>228</v>
      </c>
      <c r="QGK271" s="75">
        <v>3254</v>
      </c>
      <c r="QGL271" s="75" t="s">
        <v>228</v>
      </c>
      <c r="QGM271" s="75">
        <v>3254</v>
      </c>
      <c r="QGN271" s="75" t="s">
        <v>228</v>
      </c>
      <c r="QGO271" s="75">
        <v>3254</v>
      </c>
      <c r="QGP271" s="75" t="s">
        <v>228</v>
      </c>
      <c r="QGQ271" s="75">
        <v>3254</v>
      </c>
      <c r="QGR271" s="75" t="s">
        <v>228</v>
      </c>
      <c r="QGS271" s="75">
        <v>3254</v>
      </c>
      <c r="QGT271" s="75" t="s">
        <v>228</v>
      </c>
      <c r="QGU271" s="75">
        <v>3254</v>
      </c>
      <c r="QGV271" s="75" t="s">
        <v>228</v>
      </c>
      <c r="QGW271" s="75">
        <v>3254</v>
      </c>
      <c r="QGX271" s="75" t="s">
        <v>228</v>
      </c>
      <c r="QGY271" s="75">
        <v>3254</v>
      </c>
      <c r="QGZ271" s="75" t="s">
        <v>228</v>
      </c>
      <c r="QHA271" s="75">
        <v>3254</v>
      </c>
      <c r="QHB271" s="75" t="s">
        <v>228</v>
      </c>
      <c r="QHC271" s="75">
        <v>3254</v>
      </c>
      <c r="QHD271" s="75" t="s">
        <v>228</v>
      </c>
      <c r="QHE271" s="75">
        <v>3254</v>
      </c>
      <c r="QHF271" s="75" t="s">
        <v>228</v>
      </c>
      <c r="QHG271" s="75">
        <v>3254</v>
      </c>
      <c r="QHH271" s="75" t="s">
        <v>228</v>
      </c>
      <c r="QHI271" s="75">
        <v>3254</v>
      </c>
      <c r="QHJ271" s="75" t="s">
        <v>228</v>
      </c>
      <c r="QHK271" s="75">
        <v>3254</v>
      </c>
      <c r="QHL271" s="75" t="s">
        <v>228</v>
      </c>
      <c r="QHM271" s="75">
        <v>3254</v>
      </c>
      <c r="QHN271" s="75" t="s">
        <v>228</v>
      </c>
      <c r="QHO271" s="75">
        <v>3254</v>
      </c>
      <c r="QHP271" s="75" t="s">
        <v>228</v>
      </c>
      <c r="QHQ271" s="75">
        <v>3254</v>
      </c>
      <c r="QHR271" s="75" t="s">
        <v>228</v>
      </c>
      <c r="QHS271" s="75">
        <v>3254</v>
      </c>
      <c r="QHT271" s="75" t="s">
        <v>228</v>
      </c>
      <c r="QHU271" s="75">
        <v>3254</v>
      </c>
      <c r="QHV271" s="75" t="s">
        <v>228</v>
      </c>
      <c r="QHW271" s="75">
        <v>3254</v>
      </c>
      <c r="QHX271" s="75" t="s">
        <v>228</v>
      </c>
      <c r="QHY271" s="75">
        <v>3254</v>
      </c>
      <c r="QHZ271" s="75" t="s">
        <v>228</v>
      </c>
      <c r="QIA271" s="75">
        <v>3254</v>
      </c>
      <c r="QIB271" s="75" t="s">
        <v>228</v>
      </c>
      <c r="QIC271" s="75">
        <v>3254</v>
      </c>
      <c r="QID271" s="75" t="s">
        <v>228</v>
      </c>
      <c r="QIE271" s="75">
        <v>3254</v>
      </c>
      <c r="QIF271" s="75" t="s">
        <v>228</v>
      </c>
      <c r="QIG271" s="75">
        <v>3254</v>
      </c>
      <c r="QIH271" s="75" t="s">
        <v>228</v>
      </c>
      <c r="QII271" s="75">
        <v>3254</v>
      </c>
      <c r="QIJ271" s="75" t="s">
        <v>228</v>
      </c>
      <c r="QIK271" s="75">
        <v>3254</v>
      </c>
      <c r="QIL271" s="75" t="s">
        <v>228</v>
      </c>
      <c r="QIM271" s="75">
        <v>3254</v>
      </c>
      <c r="QIN271" s="75" t="s">
        <v>228</v>
      </c>
      <c r="QIO271" s="75">
        <v>3254</v>
      </c>
      <c r="QIP271" s="75" t="s">
        <v>228</v>
      </c>
      <c r="QIQ271" s="75">
        <v>3254</v>
      </c>
      <c r="QIR271" s="75" t="s">
        <v>228</v>
      </c>
      <c r="QIS271" s="75">
        <v>3254</v>
      </c>
      <c r="QIT271" s="75" t="s">
        <v>228</v>
      </c>
      <c r="QIU271" s="75">
        <v>3254</v>
      </c>
      <c r="QIV271" s="75" t="s">
        <v>228</v>
      </c>
      <c r="QIW271" s="75">
        <v>3254</v>
      </c>
      <c r="QIX271" s="75" t="s">
        <v>228</v>
      </c>
      <c r="QIY271" s="75">
        <v>3254</v>
      </c>
      <c r="QIZ271" s="75" t="s">
        <v>228</v>
      </c>
      <c r="QJA271" s="75">
        <v>3254</v>
      </c>
      <c r="QJB271" s="75" t="s">
        <v>228</v>
      </c>
      <c r="QJC271" s="75">
        <v>3254</v>
      </c>
      <c r="QJD271" s="75" t="s">
        <v>228</v>
      </c>
      <c r="QJE271" s="75">
        <v>3254</v>
      </c>
      <c r="QJF271" s="75" t="s">
        <v>228</v>
      </c>
      <c r="QJG271" s="75">
        <v>3254</v>
      </c>
      <c r="QJH271" s="75" t="s">
        <v>228</v>
      </c>
      <c r="QJI271" s="75">
        <v>3254</v>
      </c>
      <c r="QJJ271" s="75" t="s">
        <v>228</v>
      </c>
      <c r="QJK271" s="75">
        <v>3254</v>
      </c>
      <c r="QJL271" s="75" t="s">
        <v>228</v>
      </c>
      <c r="QJM271" s="75">
        <v>3254</v>
      </c>
      <c r="QJN271" s="75" t="s">
        <v>228</v>
      </c>
      <c r="QJO271" s="75">
        <v>3254</v>
      </c>
      <c r="QJP271" s="75" t="s">
        <v>228</v>
      </c>
      <c r="QJQ271" s="75">
        <v>3254</v>
      </c>
      <c r="QJR271" s="75" t="s">
        <v>228</v>
      </c>
      <c r="QJS271" s="75">
        <v>3254</v>
      </c>
      <c r="QJT271" s="75" t="s">
        <v>228</v>
      </c>
      <c r="QJU271" s="75">
        <v>3254</v>
      </c>
      <c r="QJV271" s="75" t="s">
        <v>228</v>
      </c>
      <c r="QJW271" s="75">
        <v>3254</v>
      </c>
      <c r="QJX271" s="75" t="s">
        <v>228</v>
      </c>
      <c r="QJY271" s="75">
        <v>3254</v>
      </c>
      <c r="QJZ271" s="75" t="s">
        <v>228</v>
      </c>
      <c r="QKA271" s="75">
        <v>3254</v>
      </c>
      <c r="QKB271" s="75" t="s">
        <v>228</v>
      </c>
      <c r="QKC271" s="75">
        <v>3254</v>
      </c>
      <c r="QKD271" s="75" t="s">
        <v>228</v>
      </c>
      <c r="QKE271" s="75">
        <v>3254</v>
      </c>
      <c r="QKF271" s="75" t="s">
        <v>228</v>
      </c>
      <c r="QKG271" s="75">
        <v>3254</v>
      </c>
      <c r="QKH271" s="75" t="s">
        <v>228</v>
      </c>
      <c r="QKI271" s="75">
        <v>3254</v>
      </c>
      <c r="QKJ271" s="75" t="s">
        <v>228</v>
      </c>
      <c r="QKK271" s="75">
        <v>3254</v>
      </c>
      <c r="QKL271" s="75" t="s">
        <v>228</v>
      </c>
      <c r="QKM271" s="75">
        <v>3254</v>
      </c>
      <c r="QKN271" s="75" t="s">
        <v>228</v>
      </c>
      <c r="QKO271" s="75">
        <v>3254</v>
      </c>
      <c r="QKP271" s="75" t="s">
        <v>228</v>
      </c>
      <c r="QKQ271" s="75">
        <v>3254</v>
      </c>
      <c r="QKR271" s="75" t="s">
        <v>228</v>
      </c>
      <c r="QKS271" s="75">
        <v>3254</v>
      </c>
      <c r="QKT271" s="75" t="s">
        <v>228</v>
      </c>
      <c r="QKU271" s="75">
        <v>3254</v>
      </c>
      <c r="QKV271" s="75" t="s">
        <v>228</v>
      </c>
      <c r="QKW271" s="75">
        <v>3254</v>
      </c>
      <c r="QKX271" s="75" t="s">
        <v>228</v>
      </c>
      <c r="QKY271" s="75">
        <v>3254</v>
      </c>
      <c r="QKZ271" s="75" t="s">
        <v>228</v>
      </c>
      <c r="QLA271" s="75">
        <v>3254</v>
      </c>
      <c r="QLB271" s="75" t="s">
        <v>228</v>
      </c>
      <c r="QLC271" s="75">
        <v>3254</v>
      </c>
      <c r="QLD271" s="75" t="s">
        <v>228</v>
      </c>
      <c r="QLE271" s="75">
        <v>3254</v>
      </c>
      <c r="QLF271" s="75" t="s">
        <v>228</v>
      </c>
      <c r="QLG271" s="75">
        <v>3254</v>
      </c>
      <c r="QLH271" s="75" t="s">
        <v>228</v>
      </c>
      <c r="QLI271" s="75">
        <v>3254</v>
      </c>
      <c r="QLJ271" s="75" t="s">
        <v>228</v>
      </c>
      <c r="QLK271" s="75">
        <v>3254</v>
      </c>
      <c r="QLL271" s="75" t="s">
        <v>228</v>
      </c>
      <c r="QLM271" s="75">
        <v>3254</v>
      </c>
      <c r="QLN271" s="75" t="s">
        <v>228</v>
      </c>
      <c r="QLO271" s="75">
        <v>3254</v>
      </c>
      <c r="QLP271" s="75" t="s">
        <v>228</v>
      </c>
      <c r="QLQ271" s="75">
        <v>3254</v>
      </c>
      <c r="QLR271" s="75" t="s">
        <v>228</v>
      </c>
      <c r="QLS271" s="75">
        <v>3254</v>
      </c>
      <c r="QLT271" s="75" t="s">
        <v>228</v>
      </c>
      <c r="QLU271" s="75">
        <v>3254</v>
      </c>
      <c r="QLV271" s="75" t="s">
        <v>228</v>
      </c>
      <c r="QLW271" s="75">
        <v>3254</v>
      </c>
      <c r="QLX271" s="75" t="s">
        <v>228</v>
      </c>
      <c r="QLY271" s="75">
        <v>3254</v>
      </c>
      <c r="QLZ271" s="75" t="s">
        <v>228</v>
      </c>
      <c r="QMA271" s="75">
        <v>3254</v>
      </c>
      <c r="QMB271" s="75" t="s">
        <v>228</v>
      </c>
      <c r="QMC271" s="75">
        <v>3254</v>
      </c>
      <c r="QMD271" s="75" t="s">
        <v>228</v>
      </c>
      <c r="QME271" s="75">
        <v>3254</v>
      </c>
      <c r="QMF271" s="75" t="s">
        <v>228</v>
      </c>
      <c r="QMG271" s="75">
        <v>3254</v>
      </c>
      <c r="QMH271" s="75" t="s">
        <v>228</v>
      </c>
      <c r="QMI271" s="75">
        <v>3254</v>
      </c>
      <c r="QMJ271" s="75" t="s">
        <v>228</v>
      </c>
      <c r="QMK271" s="75">
        <v>3254</v>
      </c>
      <c r="QML271" s="75" t="s">
        <v>228</v>
      </c>
      <c r="QMM271" s="75">
        <v>3254</v>
      </c>
      <c r="QMN271" s="75" t="s">
        <v>228</v>
      </c>
      <c r="QMO271" s="75">
        <v>3254</v>
      </c>
      <c r="QMP271" s="75" t="s">
        <v>228</v>
      </c>
      <c r="QMQ271" s="75">
        <v>3254</v>
      </c>
      <c r="QMR271" s="75" t="s">
        <v>228</v>
      </c>
      <c r="QMS271" s="75">
        <v>3254</v>
      </c>
      <c r="QMT271" s="75" t="s">
        <v>228</v>
      </c>
      <c r="QMU271" s="75">
        <v>3254</v>
      </c>
      <c r="QMV271" s="75" t="s">
        <v>228</v>
      </c>
      <c r="QMW271" s="75">
        <v>3254</v>
      </c>
      <c r="QMX271" s="75" t="s">
        <v>228</v>
      </c>
      <c r="QMY271" s="75">
        <v>3254</v>
      </c>
      <c r="QMZ271" s="75" t="s">
        <v>228</v>
      </c>
      <c r="QNA271" s="75">
        <v>3254</v>
      </c>
      <c r="QNB271" s="75" t="s">
        <v>228</v>
      </c>
      <c r="QNC271" s="75">
        <v>3254</v>
      </c>
      <c r="QND271" s="75" t="s">
        <v>228</v>
      </c>
      <c r="QNE271" s="75">
        <v>3254</v>
      </c>
      <c r="QNF271" s="75" t="s">
        <v>228</v>
      </c>
      <c r="QNG271" s="75">
        <v>3254</v>
      </c>
      <c r="QNH271" s="75" t="s">
        <v>228</v>
      </c>
      <c r="QNI271" s="75">
        <v>3254</v>
      </c>
      <c r="QNJ271" s="75" t="s">
        <v>228</v>
      </c>
      <c r="QNK271" s="75">
        <v>3254</v>
      </c>
      <c r="QNL271" s="75" t="s">
        <v>228</v>
      </c>
      <c r="QNM271" s="75">
        <v>3254</v>
      </c>
      <c r="QNN271" s="75" t="s">
        <v>228</v>
      </c>
      <c r="QNO271" s="75">
        <v>3254</v>
      </c>
      <c r="QNP271" s="75" t="s">
        <v>228</v>
      </c>
      <c r="QNQ271" s="75">
        <v>3254</v>
      </c>
      <c r="QNR271" s="75" t="s">
        <v>228</v>
      </c>
      <c r="QNS271" s="75">
        <v>3254</v>
      </c>
      <c r="QNT271" s="75" t="s">
        <v>228</v>
      </c>
      <c r="QNU271" s="75">
        <v>3254</v>
      </c>
      <c r="QNV271" s="75" t="s">
        <v>228</v>
      </c>
      <c r="QNW271" s="75">
        <v>3254</v>
      </c>
      <c r="QNX271" s="75" t="s">
        <v>228</v>
      </c>
      <c r="QNY271" s="75">
        <v>3254</v>
      </c>
      <c r="QNZ271" s="75" t="s">
        <v>228</v>
      </c>
      <c r="QOA271" s="75">
        <v>3254</v>
      </c>
      <c r="QOB271" s="75" t="s">
        <v>228</v>
      </c>
      <c r="QOC271" s="75">
        <v>3254</v>
      </c>
      <c r="QOD271" s="75" t="s">
        <v>228</v>
      </c>
      <c r="QOE271" s="75">
        <v>3254</v>
      </c>
      <c r="QOF271" s="75" t="s">
        <v>228</v>
      </c>
      <c r="QOG271" s="75">
        <v>3254</v>
      </c>
      <c r="QOH271" s="75" t="s">
        <v>228</v>
      </c>
      <c r="QOI271" s="75">
        <v>3254</v>
      </c>
      <c r="QOJ271" s="75" t="s">
        <v>228</v>
      </c>
      <c r="QOK271" s="75">
        <v>3254</v>
      </c>
      <c r="QOL271" s="75" t="s">
        <v>228</v>
      </c>
      <c r="QOM271" s="75">
        <v>3254</v>
      </c>
      <c r="QON271" s="75" t="s">
        <v>228</v>
      </c>
      <c r="QOO271" s="75">
        <v>3254</v>
      </c>
      <c r="QOP271" s="75" t="s">
        <v>228</v>
      </c>
      <c r="QOQ271" s="75">
        <v>3254</v>
      </c>
      <c r="QOR271" s="75" t="s">
        <v>228</v>
      </c>
      <c r="QOS271" s="75">
        <v>3254</v>
      </c>
      <c r="QOT271" s="75" t="s">
        <v>228</v>
      </c>
      <c r="QOU271" s="75">
        <v>3254</v>
      </c>
      <c r="QOV271" s="75" t="s">
        <v>228</v>
      </c>
      <c r="QOW271" s="75">
        <v>3254</v>
      </c>
      <c r="QOX271" s="75" t="s">
        <v>228</v>
      </c>
      <c r="QOY271" s="75">
        <v>3254</v>
      </c>
      <c r="QOZ271" s="75" t="s">
        <v>228</v>
      </c>
      <c r="QPA271" s="75">
        <v>3254</v>
      </c>
      <c r="QPB271" s="75" t="s">
        <v>228</v>
      </c>
      <c r="QPC271" s="75">
        <v>3254</v>
      </c>
      <c r="QPD271" s="75" t="s">
        <v>228</v>
      </c>
      <c r="QPE271" s="75">
        <v>3254</v>
      </c>
      <c r="QPF271" s="75" t="s">
        <v>228</v>
      </c>
      <c r="QPG271" s="75">
        <v>3254</v>
      </c>
      <c r="QPH271" s="75" t="s">
        <v>228</v>
      </c>
      <c r="QPI271" s="75">
        <v>3254</v>
      </c>
      <c r="QPJ271" s="75" t="s">
        <v>228</v>
      </c>
      <c r="QPK271" s="75">
        <v>3254</v>
      </c>
      <c r="QPL271" s="75" t="s">
        <v>228</v>
      </c>
      <c r="QPM271" s="75">
        <v>3254</v>
      </c>
      <c r="QPN271" s="75" t="s">
        <v>228</v>
      </c>
      <c r="QPO271" s="75">
        <v>3254</v>
      </c>
      <c r="QPP271" s="75" t="s">
        <v>228</v>
      </c>
      <c r="QPQ271" s="75">
        <v>3254</v>
      </c>
      <c r="QPR271" s="75" t="s">
        <v>228</v>
      </c>
      <c r="QPS271" s="75">
        <v>3254</v>
      </c>
      <c r="QPT271" s="75" t="s">
        <v>228</v>
      </c>
      <c r="QPU271" s="75">
        <v>3254</v>
      </c>
      <c r="QPV271" s="75" t="s">
        <v>228</v>
      </c>
      <c r="QPW271" s="75">
        <v>3254</v>
      </c>
      <c r="QPX271" s="75" t="s">
        <v>228</v>
      </c>
      <c r="QPY271" s="75">
        <v>3254</v>
      </c>
      <c r="QPZ271" s="75" t="s">
        <v>228</v>
      </c>
      <c r="QQA271" s="75">
        <v>3254</v>
      </c>
      <c r="QQB271" s="75" t="s">
        <v>228</v>
      </c>
      <c r="QQC271" s="75">
        <v>3254</v>
      </c>
      <c r="QQD271" s="75" t="s">
        <v>228</v>
      </c>
      <c r="QQE271" s="75">
        <v>3254</v>
      </c>
      <c r="QQF271" s="75" t="s">
        <v>228</v>
      </c>
      <c r="QQG271" s="75">
        <v>3254</v>
      </c>
      <c r="QQH271" s="75" t="s">
        <v>228</v>
      </c>
      <c r="QQI271" s="75">
        <v>3254</v>
      </c>
      <c r="QQJ271" s="75" t="s">
        <v>228</v>
      </c>
      <c r="QQK271" s="75">
        <v>3254</v>
      </c>
      <c r="QQL271" s="75" t="s">
        <v>228</v>
      </c>
      <c r="QQM271" s="75">
        <v>3254</v>
      </c>
      <c r="QQN271" s="75" t="s">
        <v>228</v>
      </c>
      <c r="QQO271" s="75">
        <v>3254</v>
      </c>
      <c r="QQP271" s="75" t="s">
        <v>228</v>
      </c>
      <c r="QQQ271" s="75">
        <v>3254</v>
      </c>
      <c r="QQR271" s="75" t="s">
        <v>228</v>
      </c>
      <c r="QQS271" s="75">
        <v>3254</v>
      </c>
      <c r="QQT271" s="75" t="s">
        <v>228</v>
      </c>
      <c r="QQU271" s="75">
        <v>3254</v>
      </c>
      <c r="QQV271" s="75" t="s">
        <v>228</v>
      </c>
      <c r="QQW271" s="75">
        <v>3254</v>
      </c>
      <c r="QQX271" s="75" t="s">
        <v>228</v>
      </c>
      <c r="QQY271" s="75">
        <v>3254</v>
      </c>
      <c r="QQZ271" s="75" t="s">
        <v>228</v>
      </c>
      <c r="QRA271" s="75">
        <v>3254</v>
      </c>
      <c r="QRB271" s="75" t="s">
        <v>228</v>
      </c>
      <c r="QRC271" s="75">
        <v>3254</v>
      </c>
      <c r="QRD271" s="75" t="s">
        <v>228</v>
      </c>
      <c r="QRE271" s="75">
        <v>3254</v>
      </c>
      <c r="QRF271" s="75" t="s">
        <v>228</v>
      </c>
      <c r="QRG271" s="75">
        <v>3254</v>
      </c>
      <c r="QRH271" s="75" t="s">
        <v>228</v>
      </c>
      <c r="QRI271" s="75">
        <v>3254</v>
      </c>
      <c r="QRJ271" s="75" t="s">
        <v>228</v>
      </c>
      <c r="QRK271" s="75">
        <v>3254</v>
      </c>
      <c r="QRL271" s="75" t="s">
        <v>228</v>
      </c>
      <c r="QRM271" s="75">
        <v>3254</v>
      </c>
      <c r="QRN271" s="75" t="s">
        <v>228</v>
      </c>
      <c r="QRO271" s="75">
        <v>3254</v>
      </c>
      <c r="QRP271" s="75" t="s">
        <v>228</v>
      </c>
      <c r="QRQ271" s="75">
        <v>3254</v>
      </c>
      <c r="QRR271" s="75" t="s">
        <v>228</v>
      </c>
      <c r="QRS271" s="75">
        <v>3254</v>
      </c>
      <c r="QRT271" s="75" t="s">
        <v>228</v>
      </c>
      <c r="QRU271" s="75">
        <v>3254</v>
      </c>
      <c r="QRV271" s="75" t="s">
        <v>228</v>
      </c>
      <c r="QRW271" s="75">
        <v>3254</v>
      </c>
      <c r="QRX271" s="75" t="s">
        <v>228</v>
      </c>
      <c r="QRY271" s="75">
        <v>3254</v>
      </c>
      <c r="QRZ271" s="75" t="s">
        <v>228</v>
      </c>
      <c r="QSA271" s="75">
        <v>3254</v>
      </c>
      <c r="QSB271" s="75" t="s">
        <v>228</v>
      </c>
      <c r="QSC271" s="75">
        <v>3254</v>
      </c>
      <c r="QSD271" s="75" t="s">
        <v>228</v>
      </c>
      <c r="QSE271" s="75">
        <v>3254</v>
      </c>
      <c r="QSF271" s="75" t="s">
        <v>228</v>
      </c>
      <c r="QSG271" s="75">
        <v>3254</v>
      </c>
      <c r="QSH271" s="75" t="s">
        <v>228</v>
      </c>
      <c r="QSI271" s="75">
        <v>3254</v>
      </c>
      <c r="QSJ271" s="75" t="s">
        <v>228</v>
      </c>
      <c r="QSK271" s="75">
        <v>3254</v>
      </c>
      <c r="QSL271" s="75" t="s">
        <v>228</v>
      </c>
      <c r="QSM271" s="75">
        <v>3254</v>
      </c>
      <c r="QSN271" s="75" t="s">
        <v>228</v>
      </c>
      <c r="QSO271" s="75">
        <v>3254</v>
      </c>
      <c r="QSP271" s="75" t="s">
        <v>228</v>
      </c>
      <c r="QSQ271" s="75">
        <v>3254</v>
      </c>
      <c r="QSR271" s="75" t="s">
        <v>228</v>
      </c>
      <c r="QSS271" s="75">
        <v>3254</v>
      </c>
      <c r="QST271" s="75" t="s">
        <v>228</v>
      </c>
      <c r="QSU271" s="75">
        <v>3254</v>
      </c>
      <c r="QSV271" s="75" t="s">
        <v>228</v>
      </c>
      <c r="QSW271" s="75">
        <v>3254</v>
      </c>
      <c r="QSX271" s="75" t="s">
        <v>228</v>
      </c>
      <c r="QSY271" s="75">
        <v>3254</v>
      </c>
      <c r="QSZ271" s="75" t="s">
        <v>228</v>
      </c>
      <c r="QTA271" s="75">
        <v>3254</v>
      </c>
      <c r="QTB271" s="75" t="s">
        <v>228</v>
      </c>
      <c r="QTC271" s="75">
        <v>3254</v>
      </c>
      <c r="QTD271" s="75" t="s">
        <v>228</v>
      </c>
      <c r="QTE271" s="75">
        <v>3254</v>
      </c>
      <c r="QTF271" s="75" t="s">
        <v>228</v>
      </c>
      <c r="QTG271" s="75">
        <v>3254</v>
      </c>
      <c r="QTH271" s="75" t="s">
        <v>228</v>
      </c>
      <c r="QTI271" s="75">
        <v>3254</v>
      </c>
      <c r="QTJ271" s="75" t="s">
        <v>228</v>
      </c>
      <c r="QTK271" s="75">
        <v>3254</v>
      </c>
      <c r="QTL271" s="75" t="s">
        <v>228</v>
      </c>
      <c r="QTM271" s="75">
        <v>3254</v>
      </c>
      <c r="QTN271" s="75" t="s">
        <v>228</v>
      </c>
      <c r="QTO271" s="75">
        <v>3254</v>
      </c>
      <c r="QTP271" s="75" t="s">
        <v>228</v>
      </c>
      <c r="QTQ271" s="75">
        <v>3254</v>
      </c>
      <c r="QTR271" s="75" t="s">
        <v>228</v>
      </c>
      <c r="QTS271" s="75">
        <v>3254</v>
      </c>
      <c r="QTT271" s="75" t="s">
        <v>228</v>
      </c>
      <c r="QTU271" s="75">
        <v>3254</v>
      </c>
      <c r="QTV271" s="75" t="s">
        <v>228</v>
      </c>
      <c r="QTW271" s="75">
        <v>3254</v>
      </c>
      <c r="QTX271" s="75" t="s">
        <v>228</v>
      </c>
      <c r="QTY271" s="75">
        <v>3254</v>
      </c>
      <c r="QTZ271" s="75" t="s">
        <v>228</v>
      </c>
      <c r="QUA271" s="75">
        <v>3254</v>
      </c>
      <c r="QUB271" s="75" t="s">
        <v>228</v>
      </c>
      <c r="QUC271" s="75">
        <v>3254</v>
      </c>
      <c r="QUD271" s="75" t="s">
        <v>228</v>
      </c>
      <c r="QUE271" s="75">
        <v>3254</v>
      </c>
      <c r="QUF271" s="75" t="s">
        <v>228</v>
      </c>
      <c r="QUG271" s="75">
        <v>3254</v>
      </c>
      <c r="QUH271" s="75" t="s">
        <v>228</v>
      </c>
      <c r="QUI271" s="75">
        <v>3254</v>
      </c>
      <c r="QUJ271" s="75" t="s">
        <v>228</v>
      </c>
      <c r="QUK271" s="75">
        <v>3254</v>
      </c>
      <c r="QUL271" s="75" t="s">
        <v>228</v>
      </c>
      <c r="QUM271" s="75">
        <v>3254</v>
      </c>
      <c r="QUN271" s="75" t="s">
        <v>228</v>
      </c>
      <c r="QUO271" s="75">
        <v>3254</v>
      </c>
      <c r="QUP271" s="75" t="s">
        <v>228</v>
      </c>
      <c r="QUQ271" s="75">
        <v>3254</v>
      </c>
      <c r="QUR271" s="75" t="s">
        <v>228</v>
      </c>
      <c r="QUS271" s="75">
        <v>3254</v>
      </c>
      <c r="QUT271" s="75" t="s">
        <v>228</v>
      </c>
      <c r="QUU271" s="75">
        <v>3254</v>
      </c>
      <c r="QUV271" s="75" t="s">
        <v>228</v>
      </c>
      <c r="QUW271" s="75">
        <v>3254</v>
      </c>
      <c r="QUX271" s="75" t="s">
        <v>228</v>
      </c>
      <c r="QUY271" s="75">
        <v>3254</v>
      </c>
      <c r="QUZ271" s="75" t="s">
        <v>228</v>
      </c>
      <c r="QVA271" s="75">
        <v>3254</v>
      </c>
      <c r="QVB271" s="75" t="s">
        <v>228</v>
      </c>
      <c r="QVC271" s="75">
        <v>3254</v>
      </c>
      <c r="QVD271" s="75" t="s">
        <v>228</v>
      </c>
      <c r="QVE271" s="75">
        <v>3254</v>
      </c>
      <c r="QVF271" s="75" t="s">
        <v>228</v>
      </c>
      <c r="QVG271" s="75">
        <v>3254</v>
      </c>
      <c r="QVH271" s="75" t="s">
        <v>228</v>
      </c>
      <c r="QVI271" s="75">
        <v>3254</v>
      </c>
      <c r="QVJ271" s="75" t="s">
        <v>228</v>
      </c>
      <c r="QVK271" s="75">
        <v>3254</v>
      </c>
      <c r="QVL271" s="75" t="s">
        <v>228</v>
      </c>
      <c r="QVM271" s="75">
        <v>3254</v>
      </c>
      <c r="QVN271" s="75" t="s">
        <v>228</v>
      </c>
      <c r="QVO271" s="75">
        <v>3254</v>
      </c>
      <c r="QVP271" s="75" t="s">
        <v>228</v>
      </c>
      <c r="QVQ271" s="75">
        <v>3254</v>
      </c>
      <c r="QVR271" s="75" t="s">
        <v>228</v>
      </c>
      <c r="QVS271" s="75">
        <v>3254</v>
      </c>
      <c r="QVT271" s="75" t="s">
        <v>228</v>
      </c>
      <c r="QVU271" s="75">
        <v>3254</v>
      </c>
      <c r="QVV271" s="75" t="s">
        <v>228</v>
      </c>
      <c r="QVW271" s="75">
        <v>3254</v>
      </c>
      <c r="QVX271" s="75" t="s">
        <v>228</v>
      </c>
      <c r="QVY271" s="75">
        <v>3254</v>
      </c>
      <c r="QVZ271" s="75" t="s">
        <v>228</v>
      </c>
      <c r="QWA271" s="75">
        <v>3254</v>
      </c>
      <c r="QWB271" s="75" t="s">
        <v>228</v>
      </c>
      <c r="QWC271" s="75">
        <v>3254</v>
      </c>
      <c r="QWD271" s="75" t="s">
        <v>228</v>
      </c>
      <c r="QWE271" s="75">
        <v>3254</v>
      </c>
      <c r="QWF271" s="75" t="s">
        <v>228</v>
      </c>
      <c r="QWG271" s="75">
        <v>3254</v>
      </c>
      <c r="QWH271" s="75" t="s">
        <v>228</v>
      </c>
      <c r="QWI271" s="75">
        <v>3254</v>
      </c>
      <c r="QWJ271" s="75" t="s">
        <v>228</v>
      </c>
      <c r="QWK271" s="75">
        <v>3254</v>
      </c>
      <c r="QWL271" s="75" t="s">
        <v>228</v>
      </c>
      <c r="QWM271" s="75">
        <v>3254</v>
      </c>
      <c r="QWN271" s="75" t="s">
        <v>228</v>
      </c>
      <c r="QWO271" s="75">
        <v>3254</v>
      </c>
      <c r="QWP271" s="75" t="s">
        <v>228</v>
      </c>
      <c r="QWQ271" s="75">
        <v>3254</v>
      </c>
      <c r="QWR271" s="75" t="s">
        <v>228</v>
      </c>
      <c r="QWS271" s="75">
        <v>3254</v>
      </c>
      <c r="QWT271" s="75" t="s">
        <v>228</v>
      </c>
      <c r="QWU271" s="75">
        <v>3254</v>
      </c>
      <c r="QWV271" s="75" t="s">
        <v>228</v>
      </c>
      <c r="QWW271" s="75">
        <v>3254</v>
      </c>
      <c r="QWX271" s="75" t="s">
        <v>228</v>
      </c>
      <c r="QWY271" s="75">
        <v>3254</v>
      </c>
      <c r="QWZ271" s="75" t="s">
        <v>228</v>
      </c>
      <c r="QXA271" s="75">
        <v>3254</v>
      </c>
      <c r="QXB271" s="75" t="s">
        <v>228</v>
      </c>
      <c r="QXC271" s="75">
        <v>3254</v>
      </c>
      <c r="QXD271" s="75" t="s">
        <v>228</v>
      </c>
      <c r="QXE271" s="75">
        <v>3254</v>
      </c>
      <c r="QXF271" s="75" t="s">
        <v>228</v>
      </c>
      <c r="QXG271" s="75">
        <v>3254</v>
      </c>
      <c r="QXH271" s="75" t="s">
        <v>228</v>
      </c>
      <c r="QXI271" s="75">
        <v>3254</v>
      </c>
      <c r="QXJ271" s="75" t="s">
        <v>228</v>
      </c>
      <c r="QXK271" s="75">
        <v>3254</v>
      </c>
      <c r="QXL271" s="75" t="s">
        <v>228</v>
      </c>
      <c r="QXM271" s="75">
        <v>3254</v>
      </c>
      <c r="QXN271" s="75" t="s">
        <v>228</v>
      </c>
      <c r="QXO271" s="75">
        <v>3254</v>
      </c>
      <c r="QXP271" s="75" t="s">
        <v>228</v>
      </c>
      <c r="QXQ271" s="75">
        <v>3254</v>
      </c>
      <c r="QXR271" s="75" t="s">
        <v>228</v>
      </c>
      <c r="QXS271" s="75">
        <v>3254</v>
      </c>
      <c r="QXT271" s="75" t="s">
        <v>228</v>
      </c>
      <c r="QXU271" s="75">
        <v>3254</v>
      </c>
      <c r="QXV271" s="75" t="s">
        <v>228</v>
      </c>
      <c r="QXW271" s="75">
        <v>3254</v>
      </c>
      <c r="QXX271" s="75" t="s">
        <v>228</v>
      </c>
      <c r="QXY271" s="75">
        <v>3254</v>
      </c>
      <c r="QXZ271" s="75" t="s">
        <v>228</v>
      </c>
      <c r="QYA271" s="75">
        <v>3254</v>
      </c>
      <c r="QYB271" s="75" t="s">
        <v>228</v>
      </c>
      <c r="QYC271" s="75">
        <v>3254</v>
      </c>
      <c r="QYD271" s="75" t="s">
        <v>228</v>
      </c>
      <c r="QYE271" s="75">
        <v>3254</v>
      </c>
      <c r="QYF271" s="75" t="s">
        <v>228</v>
      </c>
      <c r="QYG271" s="75">
        <v>3254</v>
      </c>
      <c r="QYH271" s="75" t="s">
        <v>228</v>
      </c>
      <c r="QYI271" s="75">
        <v>3254</v>
      </c>
      <c r="QYJ271" s="75" t="s">
        <v>228</v>
      </c>
      <c r="QYK271" s="75">
        <v>3254</v>
      </c>
      <c r="QYL271" s="75" t="s">
        <v>228</v>
      </c>
      <c r="QYM271" s="75">
        <v>3254</v>
      </c>
      <c r="QYN271" s="75" t="s">
        <v>228</v>
      </c>
      <c r="QYO271" s="75">
        <v>3254</v>
      </c>
      <c r="QYP271" s="75" t="s">
        <v>228</v>
      </c>
      <c r="QYQ271" s="75">
        <v>3254</v>
      </c>
      <c r="QYR271" s="75" t="s">
        <v>228</v>
      </c>
      <c r="QYS271" s="75">
        <v>3254</v>
      </c>
      <c r="QYT271" s="75" t="s">
        <v>228</v>
      </c>
      <c r="QYU271" s="75">
        <v>3254</v>
      </c>
      <c r="QYV271" s="75" t="s">
        <v>228</v>
      </c>
      <c r="QYW271" s="75">
        <v>3254</v>
      </c>
      <c r="QYX271" s="75" t="s">
        <v>228</v>
      </c>
      <c r="QYY271" s="75">
        <v>3254</v>
      </c>
      <c r="QYZ271" s="75" t="s">
        <v>228</v>
      </c>
      <c r="QZA271" s="75">
        <v>3254</v>
      </c>
      <c r="QZB271" s="75" t="s">
        <v>228</v>
      </c>
      <c r="QZC271" s="75">
        <v>3254</v>
      </c>
      <c r="QZD271" s="75" t="s">
        <v>228</v>
      </c>
      <c r="QZE271" s="75">
        <v>3254</v>
      </c>
      <c r="QZF271" s="75" t="s">
        <v>228</v>
      </c>
      <c r="QZG271" s="75">
        <v>3254</v>
      </c>
      <c r="QZH271" s="75" t="s">
        <v>228</v>
      </c>
      <c r="QZI271" s="75">
        <v>3254</v>
      </c>
      <c r="QZJ271" s="75" t="s">
        <v>228</v>
      </c>
      <c r="QZK271" s="75">
        <v>3254</v>
      </c>
      <c r="QZL271" s="75" t="s">
        <v>228</v>
      </c>
      <c r="QZM271" s="75">
        <v>3254</v>
      </c>
      <c r="QZN271" s="75" t="s">
        <v>228</v>
      </c>
      <c r="QZO271" s="75">
        <v>3254</v>
      </c>
      <c r="QZP271" s="75" t="s">
        <v>228</v>
      </c>
      <c r="QZQ271" s="75">
        <v>3254</v>
      </c>
      <c r="QZR271" s="75" t="s">
        <v>228</v>
      </c>
      <c r="QZS271" s="75">
        <v>3254</v>
      </c>
      <c r="QZT271" s="75" t="s">
        <v>228</v>
      </c>
      <c r="QZU271" s="75">
        <v>3254</v>
      </c>
      <c r="QZV271" s="75" t="s">
        <v>228</v>
      </c>
      <c r="QZW271" s="75">
        <v>3254</v>
      </c>
      <c r="QZX271" s="75" t="s">
        <v>228</v>
      </c>
      <c r="QZY271" s="75">
        <v>3254</v>
      </c>
      <c r="QZZ271" s="75" t="s">
        <v>228</v>
      </c>
      <c r="RAA271" s="75">
        <v>3254</v>
      </c>
      <c r="RAB271" s="75" t="s">
        <v>228</v>
      </c>
      <c r="RAC271" s="75">
        <v>3254</v>
      </c>
      <c r="RAD271" s="75" t="s">
        <v>228</v>
      </c>
      <c r="RAE271" s="75">
        <v>3254</v>
      </c>
      <c r="RAF271" s="75" t="s">
        <v>228</v>
      </c>
      <c r="RAG271" s="75">
        <v>3254</v>
      </c>
      <c r="RAH271" s="75" t="s">
        <v>228</v>
      </c>
      <c r="RAI271" s="75">
        <v>3254</v>
      </c>
      <c r="RAJ271" s="75" t="s">
        <v>228</v>
      </c>
      <c r="RAK271" s="75">
        <v>3254</v>
      </c>
      <c r="RAL271" s="75" t="s">
        <v>228</v>
      </c>
      <c r="RAM271" s="75">
        <v>3254</v>
      </c>
      <c r="RAN271" s="75" t="s">
        <v>228</v>
      </c>
      <c r="RAO271" s="75">
        <v>3254</v>
      </c>
      <c r="RAP271" s="75" t="s">
        <v>228</v>
      </c>
      <c r="RAQ271" s="75">
        <v>3254</v>
      </c>
      <c r="RAR271" s="75" t="s">
        <v>228</v>
      </c>
      <c r="RAS271" s="75">
        <v>3254</v>
      </c>
      <c r="RAT271" s="75" t="s">
        <v>228</v>
      </c>
      <c r="RAU271" s="75">
        <v>3254</v>
      </c>
      <c r="RAV271" s="75" t="s">
        <v>228</v>
      </c>
      <c r="RAW271" s="75">
        <v>3254</v>
      </c>
      <c r="RAX271" s="75" t="s">
        <v>228</v>
      </c>
      <c r="RAY271" s="75">
        <v>3254</v>
      </c>
      <c r="RAZ271" s="75" t="s">
        <v>228</v>
      </c>
      <c r="RBA271" s="75">
        <v>3254</v>
      </c>
      <c r="RBB271" s="75" t="s">
        <v>228</v>
      </c>
      <c r="RBC271" s="75">
        <v>3254</v>
      </c>
      <c r="RBD271" s="75" t="s">
        <v>228</v>
      </c>
      <c r="RBE271" s="75">
        <v>3254</v>
      </c>
      <c r="RBF271" s="75" t="s">
        <v>228</v>
      </c>
      <c r="RBG271" s="75">
        <v>3254</v>
      </c>
      <c r="RBH271" s="75" t="s">
        <v>228</v>
      </c>
      <c r="RBI271" s="75">
        <v>3254</v>
      </c>
      <c r="RBJ271" s="75" t="s">
        <v>228</v>
      </c>
      <c r="RBK271" s="75">
        <v>3254</v>
      </c>
      <c r="RBL271" s="75" t="s">
        <v>228</v>
      </c>
      <c r="RBM271" s="75">
        <v>3254</v>
      </c>
      <c r="RBN271" s="75" t="s">
        <v>228</v>
      </c>
      <c r="RBO271" s="75">
        <v>3254</v>
      </c>
      <c r="RBP271" s="75" t="s">
        <v>228</v>
      </c>
      <c r="RBQ271" s="75">
        <v>3254</v>
      </c>
      <c r="RBR271" s="75" t="s">
        <v>228</v>
      </c>
      <c r="RBS271" s="75">
        <v>3254</v>
      </c>
      <c r="RBT271" s="75" t="s">
        <v>228</v>
      </c>
      <c r="RBU271" s="75">
        <v>3254</v>
      </c>
      <c r="RBV271" s="75" t="s">
        <v>228</v>
      </c>
      <c r="RBW271" s="75">
        <v>3254</v>
      </c>
      <c r="RBX271" s="75" t="s">
        <v>228</v>
      </c>
      <c r="RBY271" s="75">
        <v>3254</v>
      </c>
      <c r="RBZ271" s="75" t="s">
        <v>228</v>
      </c>
      <c r="RCA271" s="75">
        <v>3254</v>
      </c>
      <c r="RCB271" s="75" t="s">
        <v>228</v>
      </c>
      <c r="RCC271" s="75">
        <v>3254</v>
      </c>
      <c r="RCD271" s="75" t="s">
        <v>228</v>
      </c>
      <c r="RCE271" s="75">
        <v>3254</v>
      </c>
      <c r="RCF271" s="75" t="s">
        <v>228</v>
      </c>
      <c r="RCG271" s="75">
        <v>3254</v>
      </c>
      <c r="RCH271" s="75" t="s">
        <v>228</v>
      </c>
      <c r="RCI271" s="75">
        <v>3254</v>
      </c>
      <c r="RCJ271" s="75" t="s">
        <v>228</v>
      </c>
      <c r="RCK271" s="75">
        <v>3254</v>
      </c>
      <c r="RCL271" s="75" t="s">
        <v>228</v>
      </c>
      <c r="RCM271" s="75">
        <v>3254</v>
      </c>
      <c r="RCN271" s="75" t="s">
        <v>228</v>
      </c>
      <c r="RCO271" s="75">
        <v>3254</v>
      </c>
      <c r="RCP271" s="75" t="s">
        <v>228</v>
      </c>
      <c r="RCQ271" s="75">
        <v>3254</v>
      </c>
      <c r="RCR271" s="75" t="s">
        <v>228</v>
      </c>
      <c r="RCS271" s="75">
        <v>3254</v>
      </c>
      <c r="RCT271" s="75" t="s">
        <v>228</v>
      </c>
      <c r="RCU271" s="75">
        <v>3254</v>
      </c>
      <c r="RCV271" s="75" t="s">
        <v>228</v>
      </c>
      <c r="RCW271" s="75">
        <v>3254</v>
      </c>
      <c r="RCX271" s="75" t="s">
        <v>228</v>
      </c>
      <c r="RCY271" s="75">
        <v>3254</v>
      </c>
      <c r="RCZ271" s="75" t="s">
        <v>228</v>
      </c>
      <c r="RDA271" s="75">
        <v>3254</v>
      </c>
      <c r="RDB271" s="75" t="s">
        <v>228</v>
      </c>
      <c r="RDC271" s="75">
        <v>3254</v>
      </c>
      <c r="RDD271" s="75" t="s">
        <v>228</v>
      </c>
      <c r="RDE271" s="75">
        <v>3254</v>
      </c>
      <c r="RDF271" s="75" t="s">
        <v>228</v>
      </c>
      <c r="RDG271" s="75">
        <v>3254</v>
      </c>
      <c r="RDH271" s="75" t="s">
        <v>228</v>
      </c>
      <c r="RDI271" s="75">
        <v>3254</v>
      </c>
      <c r="RDJ271" s="75" t="s">
        <v>228</v>
      </c>
      <c r="RDK271" s="75">
        <v>3254</v>
      </c>
      <c r="RDL271" s="75" t="s">
        <v>228</v>
      </c>
      <c r="RDM271" s="75">
        <v>3254</v>
      </c>
      <c r="RDN271" s="75" t="s">
        <v>228</v>
      </c>
      <c r="RDO271" s="75">
        <v>3254</v>
      </c>
      <c r="RDP271" s="75" t="s">
        <v>228</v>
      </c>
      <c r="RDQ271" s="75">
        <v>3254</v>
      </c>
      <c r="RDR271" s="75" t="s">
        <v>228</v>
      </c>
      <c r="RDS271" s="75">
        <v>3254</v>
      </c>
      <c r="RDT271" s="75" t="s">
        <v>228</v>
      </c>
      <c r="RDU271" s="75">
        <v>3254</v>
      </c>
      <c r="RDV271" s="75" t="s">
        <v>228</v>
      </c>
      <c r="RDW271" s="75">
        <v>3254</v>
      </c>
      <c r="RDX271" s="75" t="s">
        <v>228</v>
      </c>
      <c r="RDY271" s="75">
        <v>3254</v>
      </c>
      <c r="RDZ271" s="75" t="s">
        <v>228</v>
      </c>
      <c r="REA271" s="75">
        <v>3254</v>
      </c>
      <c r="REB271" s="75" t="s">
        <v>228</v>
      </c>
      <c r="REC271" s="75">
        <v>3254</v>
      </c>
      <c r="RED271" s="75" t="s">
        <v>228</v>
      </c>
      <c r="REE271" s="75">
        <v>3254</v>
      </c>
      <c r="REF271" s="75" t="s">
        <v>228</v>
      </c>
      <c r="REG271" s="75">
        <v>3254</v>
      </c>
      <c r="REH271" s="75" t="s">
        <v>228</v>
      </c>
      <c r="REI271" s="75">
        <v>3254</v>
      </c>
      <c r="REJ271" s="75" t="s">
        <v>228</v>
      </c>
      <c r="REK271" s="75">
        <v>3254</v>
      </c>
      <c r="REL271" s="75" t="s">
        <v>228</v>
      </c>
      <c r="REM271" s="75">
        <v>3254</v>
      </c>
      <c r="REN271" s="75" t="s">
        <v>228</v>
      </c>
      <c r="REO271" s="75">
        <v>3254</v>
      </c>
      <c r="REP271" s="75" t="s">
        <v>228</v>
      </c>
      <c r="REQ271" s="75">
        <v>3254</v>
      </c>
      <c r="RER271" s="75" t="s">
        <v>228</v>
      </c>
      <c r="RES271" s="75">
        <v>3254</v>
      </c>
      <c r="RET271" s="75" t="s">
        <v>228</v>
      </c>
      <c r="REU271" s="75">
        <v>3254</v>
      </c>
      <c r="REV271" s="75" t="s">
        <v>228</v>
      </c>
      <c r="REW271" s="75">
        <v>3254</v>
      </c>
      <c r="REX271" s="75" t="s">
        <v>228</v>
      </c>
      <c r="REY271" s="75">
        <v>3254</v>
      </c>
      <c r="REZ271" s="75" t="s">
        <v>228</v>
      </c>
      <c r="RFA271" s="75">
        <v>3254</v>
      </c>
      <c r="RFB271" s="75" t="s">
        <v>228</v>
      </c>
      <c r="RFC271" s="75">
        <v>3254</v>
      </c>
      <c r="RFD271" s="75" t="s">
        <v>228</v>
      </c>
      <c r="RFE271" s="75">
        <v>3254</v>
      </c>
      <c r="RFF271" s="75" t="s">
        <v>228</v>
      </c>
      <c r="RFG271" s="75">
        <v>3254</v>
      </c>
      <c r="RFH271" s="75" t="s">
        <v>228</v>
      </c>
      <c r="RFI271" s="75">
        <v>3254</v>
      </c>
      <c r="RFJ271" s="75" t="s">
        <v>228</v>
      </c>
      <c r="RFK271" s="75">
        <v>3254</v>
      </c>
      <c r="RFL271" s="75" t="s">
        <v>228</v>
      </c>
      <c r="RFM271" s="75">
        <v>3254</v>
      </c>
      <c r="RFN271" s="75" t="s">
        <v>228</v>
      </c>
      <c r="RFO271" s="75">
        <v>3254</v>
      </c>
      <c r="RFP271" s="75" t="s">
        <v>228</v>
      </c>
      <c r="RFQ271" s="75">
        <v>3254</v>
      </c>
      <c r="RFR271" s="75" t="s">
        <v>228</v>
      </c>
      <c r="RFS271" s="75">
        <v>3254</v>
      </c>
      <c r="RFT271" s="75" t="s">
        <v>228</v>
      </c>
      <c r="RFU271" s="75">
        <v>3254</v>
      </c>
      <c r="RFV271" s="75" t="s">
        <v>228</v>
      </c>
      <c r="RFW271" s="75">
        <v>3254</v>
      </c>
      <c r="RFX271" s="75" t="s">
        <v>228</v>
      </c>
      <c r="RFY271" s="75">
        <v>3254</v>
      </c>
      <c r="RFZ271" s="75" t="s">
        <v>228</v>
      </c>
      <c r="RGA271" s="75">
        <v>3254</v>
      </c>
      <c r="RGB271" s="75" t="s">
        <v>228</v>
      </c>
      <c r="RGC271" s="75">
        <v>3254</v>
      </c>
      <c r="RGD271" s="75" t="s">
        <v>228</v>
      </c>
      <c r="RGE271" s="75">
        <v>3254</v>
      </c>
      <c r="RGF271" s="75" t="s">
        <v>228</v>
      </c>
      <c r="RGG271" s="75">
        <v>3254</v>
      </c>
      <c r="RGH271" s="75" t="s">
        <v>228</v>
      </c>
      <c r="RGI271" s="75">
        <v>3254</v>
      </c>
      <c r="RGJ271" s="75" t="s">
        <v>228</v>
      </c>
      <c r="RGK271" s="75">
        <v>3254</v>
      </c>
      <c r="RGL271" s="75" t="s">
        <v>228</v>
      </c>
      <c r="RGM271" s="75">
        <v>3254</v>
      </c>
      <c r="RGN271" s="75" t="s">
        <v>228</v>
      </c>
      <c r="RGO271" s="75">
        <v>3254</v>
      </c>
      <c r="RGP271" s="75" t="s">
        <v>228</v>
      </c>
      <c r="RGQ271" s="75">
        <v>3254</v>
      </c>
      <c r="RGR271" s="75" t="s">
        <v>228</v>
      </c>
      <c r="RGS271" s="75">
        <v>3254</v>
      </c>
      <c r="RGT271" s="75" t="s">
        <v>228</v>
      </c>
      <c r="RGU271" s="75">
        <v>3254</v>
      </c>
      <c r="RGV271" s="75" t="s">
        <v>228</v>
      </c>
      <c r="RGW271" s="75">
        <v>3254</v>
      </c>
      <c r="RGX271" s="75" t="s">
        <v>228</v>
      </c>
      <c r="RGY271" s="75">
        <v>3254</v>
      </c>
      <c r="RGZ271" s="75" t="s">
        <v>228</v>
      </c>
      <c r="RHA271" s="75">
        <v>3254</v>
      </c>
      <c r="RHB271" s="75" t="s">
        <v>228</v>
      </c>
      <c r="RHC271" s="75">
        <v>3254</v>
      </c>
      <c r="RHD271" s="75" t="s">
        <v>228</v>
      </c>
      <c r="RHE271" s="75">
        <v>3254</v>
      </c>
      <c r="RHF271" s="75" t="s">
        <v>228</v>
      </c>
      <c r="RHG271" s="75">
        <v>3254</v>
      </c>
      <c r="RHH271" s="75" t="s">
        <v>228</v>
      </c>
      <c r="RHI271" s="75">
        <v>3254</v>
      </c>
      <c r="RHJ271" s="75" t="s">
        <v>228</v>
      </c>
      <c r="RHK271" s="75">
        <v>3254</v>
      </c>
      <c r="RHL271" s="75" t="s">
        <v>228</v>
      </c>
      <c r="RHM271" s="75">
        <v>3254</v>
      </c>
      <c r="RHN271" s="75" t="s">
        <v>228</v>
      </c>
      <c r="RHO271" s="75">
        <v>3254</v>
      </c>
      <c r="RHP271" s="75" t="s">
        <v>228</v>
      </c>
      <c r="RHQ271" s="75">
        <v>3254</v>
      </c>
      <c r="RHR271" s="75" t="s">
        <v>228</v>
      </c>
      <c r="RHS271" s="75">
        <v>3254</v>
      </c>
      <c r="RHT271" s="75" t="s">
        <v>228</v>
      </c>
      <c r="RHU271" s="75">
        <v>3254</v>
      </c>
      <c r="RHV271" s="75" t="s">
        <v>228</v>
      </c>
      <c r="RHW271" s="75">
        <v>3254</v>
      </c>
      <c r="RHX271" s="75" t="s">
        <v>228</v>
      </c>
      <c r="RHY271" s="75">
        <v>3254</v>
      </c>
      <c r="RHZ271" s="75" t="s">
        <v>228</v>
      </c>
      <c r="RIA271" s="75">
        <v>3254</v>
      </c>
      <c r="RIB271" s="75" t="s">
        <v>228</v>
      </c>
      <c r="RIC271" s="75">
        <v>3254</v>
      </c>
      <c r="RID271" s="75" t="s">
        <v>228</v>
      </c>
      <c r="RIE271" s="75">
        <v>3254</v>
      </c>
      <c r="RIF271" s="75" t="s">
        <v>228</v>
      </c>
      <c r="RIG271" s="75">
        <v>3254</v>
      </c>
      <c r="RIH271" s="75" t="s">
        <v>228</v>
      </c>
      <c r="RII271" s="75">
        <v>3254</v>
      </c>
      <c r="RIJ271" s="75" t="s">
        <v>228</v>
      </c>
      <c r="RIK271" s="75">
        <v>3254</v>
      </c>
      <c r="RIL271" s="75" t="s">
        <v>228</v>
      </c>
      <c r="RIM271" s="75">
        <v>3254</v>
      </c>
      <c r="RIN271" s="75" t="s">
        <v>228</v>
      </c>
      <c r="RIO271" s="75">
        <v>3254</v>
      </c>
      <c r="RIP271" s="75" t="s">
        <v>228</v>
      </c>
      <c r="RIQ271" s="75">
        <v>3254</v>
      </c>
      <c r="RIR271" s="75" t="s">
        <v>228</v>
      </c>
      <c r="RIS271" s="75">
        <v>3254</v>
      </c>
      <c r="RIT271" s="75" t="s">
        <v>228</v>
      </c>
      <c r="RIU271" s="75">
        <v>3254</v>
      </c>
      <c r="RIV271" s="75" t="s">
        <v>228</v>
      </c>
      <c r="RIW271" s="75">
        <v>3254</v>
      </c>
      <c r="RIX271" s="75" t="s">
        <v>228</v>
      </c>
      <c r="RIY271" s="75">
        <v>3254</v>
      </c>
      <c r="RIZ271" s="75" t="s">
        <v>228</v>
      </c>
      <c r="RJA271" s="75">
        <v>3254</v>
      </c>
      <c r="RJB271" s="75" t="s">
        <v>228</v>
      </c>
      <c r="RJC271" s="75">
        <v>3254</v>
      </c>
      <c r="RJD271" s="75" t="s">
        <v>228</v>
      </c>
      <c r="RJE271" s="75">
        <v>3254</v>
      </c>
      <c r="RJF271" s="75" t="s">
        <v>228</v>
      </c>
      <c r="RJG271" s="75">
        <v>3254</v>
      </c>
      <c r="RJH271" s="75" t="s">
        <v>228</v>
      </c>
      <c r="RJI271" s="75">
        <v>3254</v>
      </c>
      <c r="RJJ271" s="75" t="s">
        <v>228</v>
      </c>
      <c r="RJK271" s="75">
        <v>3254</v>
      </c>
      <c r="RJL271" s="75" t="s">
        <v>228</v>
      </c>
      <c r="RJM271" s="75">
        <v>3254</v>
      </c>
      <c r="RJN271" s="75" t="s">
        <v>228</v>
      </c>
      <c r="RJO271" s="75">
        <v>3254</v>
      </c>
      <c r="RJP271" s="75" t="s">
        <v>228</v>
      </c>
      <c r="RJQ271" s="75">
        <v>3254</v>
      </c>
      <c r="RJR271" s="75" t="s">
        <v>228</v>
      </c>
      <c r="RJS271" s="75">
        <v>3254</v>
      </c>
      <c r="RJT271" s="75" t="s">
        <v>228</v>
      </c>
      <c r="RJU271" s="75">
        <v>3254</v>
      </c>
      <c r="RJV271" s="75" t="s">
        <v>228</v>
      </c>
      <c r="RJW271" s="75">
        <v>3254</v>
      </c>
      <c r="RJX271" s="75" t="s">
        <v>228</v>
      </c>
      <c r="RJY271" s="75">
        <v>3254</v>
      </c>
      <c r="RJZ271" s="75" t="s">
        <v>228</v>
      </c>
      <c r="RKA271" s="75">
        <v>3254</v>
      </c>
      <c r="RKB271" s="75" t="s">
        <v>228</v>
      </c>
      <c r="RKC271" s="75">
        <v>3254</v>
      </c>
      <c r="RKD271" s="75" t="s">
        <v>228</v>
      </c>
      <c r="RKE271" s="75">
        <v>3254</v>
      </c>
      <c r="RKF271" s="75" t="s">
        <v>228</v>
      </c>
      <c r="RKG271" s="75">
        <v>3254</v>
      </c>
      <c r="RKH271" s="75" t="s">
        <v>228</v>
      </c>
      <c r="RKI271" s="75">
        <v>3254</v>
      </c>
      <c r="RKJ271" s="75" t="s">
        <v>228</v>
      </c>
      <c r="RKK271" s="75">
        <v>3254</v>
      </c>
      <c r="RKL271" s="75" t="s">
        <v>228</v>
      </c>
      <c r="RKM271" s="75">
        <v>3254</v>
      </c>
      <c r="RKN271" s="75" t="s">
        <v>228</v>
      </c>
      <c r="RKO271" s="75">
        <v>3254</v>
      </c>
      <c r="RKP271" s="75" t="s">
        <v>228</v>
      </c>
      <c r="RKQ271" s="75">
        <v>3254</v>
      </c>
      <c r="RKR271" s="75" t="s">
        <v>228</v>
      </c>
      <c r="RKS271" s="75">
        <v>3254</v>
      </c>
      <c r="RKT271" s="75" t="s">
        <v>228</v>
      </c>
      <c r="RKU271" s="75">
        <v>3254</v>
      </c>
      <c r="RKV271" s="75" t="s">
        <v>228</v>
      </c>
      <c r="RKW271" s="75">
        <v>3254</v>
      </c>
      <c r="RKX271" s="75" t="s">
        <v>228</v>
      </c>
      <c r="RKY271" s="75">
        <v>3254</v>
      </c>
      <c r="RKZ271" s="75" t="s">
        <v>228</v>
      </c>
      <c r="RLA271" s="75">
        <v>3254</v>
      </c>
      <c r="RLB271" s="75" t="s">
        <v>228</v>
      </c>
      <c r="RLC271" s="75">
        <v>3254</v>
      </c>
      <c r="RLD271" s="75" t="s">
        <v>228</v>
      </c>
      <c r="RLE271" s="75">
        <v>3254</v>
      </c>
      <c r="RLF271" s="75" t="s">
        <v>228</v>
      </c>
      <c r="RLG271" s="75">
        <v>3254</v>
      </c>
      <c r="RLH271" s="75" t="s">
        <v>228</v>
      </c>
      <c r="RLI271" s="75">
        <v>3254</v>
      </c>
      <c r="RLJ271" s="75" t="s">
        <v>228</v>
      </c>
      <c r="RLK271" s="75">
        <v>3254</v>
      </c>
      <c r="RLL271" s="75" t="s">
        <v>228</v>
      </c>
      <c r="RLM271" s="75">
        <v>3254</v>
      </c>
      <c r="RLN271" s="75" t="s">
        <v>228</v>
      </c>
      <c r="RLO271" s="75">
        <v>3254</v>
      </c>
      <c r="RLP271" s="75" t="s">
        <v>228</v>
      </c>
      <c r="RLQ271" s="75">
        <v>3254</v>
      </c>
      <c r="RLR271" s="75" t="s">
        <v>228</v>
      </c>
      <c r="RLS271" s="75">
        <v>3254</v>
      </c>
      <c r="RLT271" s="75" t="s">
        <v>228</v>
      </c>
      <c r="RLU271" s="75">
        <v>3254</v>
      </c>
      <c r="RLV271" s="75" t="s">
        <v>228</v>
      </c>
      <c r="RLW271" s="75">
        <v>3254</v>
      </c>
      <c r="RLX271" s="75" t="s">
        <v>228</v>
      </c>
      <c r="RLY271" s="75">
        <v>3254</v>
      </c>
      <c r="RLZ271" s="75" t="s">
        <v>228</v>
      </c>
      <c r="RMA271" s="75">
        <v>3254</v>
      </c>
      <c r="RMB271" s="75" t="s">
        <v>228</v>
      </c>
      <c r="RMC271" s="75">
        <v>3254</v>
      </c>
      <c r="RMD271" s="75" t="s">
        <v>228</v>
      </c>
      <c r="RME271" s="75">
        <v>3254</v>
      </c>
      <c r="RMF271" s="75" t="s">
        <v>228</v>
      </c>
      <c r="RMG271" s="75">
        <v>3254</v>
      </c>
      <c r="RMH271" s="75" t="s">
        <v>228</v>
      </c>
      <c r="RMI271" s="75">
        <v>3254</v>
      </c>
      <c r="RMJ271" s="75" t="s">
        <v>228</v>
      </c>
      <c r="RMK271" s="75">
        <v>3254</v>
      </c>
      <c r="RML271" s="75" t="s">
        <v>228</v>
      </c>
      <c r="RMM271" s="75">
        <v>3254</v>
      </c>
      <c r="RMN271" s="75" t="s">
        <v>228</v>
      </c>
      <c r="RMO271" s="75">
        <v>3254</v>
      </c>
      <c r="RMP271" s="75" t="s">
        <v>228</v>
      </c>
      <c r="RMQ271" s="75">
        <v>3254</v>
      </c>
      <c r="RMR271" s="75" t="s">
        <v>228</v>
      </c>
      <c r="RMS271" s="75">
        <v>3254</v>
      </c>
      <c r="RMT271" s="75" t="s">
        <v>228</v>
      </c>
      <c r="RMU271" s="75">
        <v>3254</v>
      </c>
      <c r="RMV271" s="75" t="s">
        <v>228</v>
      </c>
      <c r="RMW271" s="75">
        <v>3254</v>
      </c>
      <c r="RMX271" s="75" t="s">
        <v>228</v>
      </c>
      <c r="RMY271" s="75">
        <v>3254</v>
      </c>
      <c r="RMZ271" s="75" t="s">
        <v>228</v>
      </c>
      <c r="RNA271" s="75">
        <v>3254</v>
      </c>
      <c r="RNB271" s="75" t="s">
        <v>228</v>
      </c>
      <c r="RNC271" s="75">
        <v>3254</v>
      </c>
      <c r="RND271" s="75" t="s">
        <v>228</v>
      </c>
      <c r="RNE271" s="75">
        <v>3254</v>
      </c>
      <c r="RNF271" s="75" t="s">
        <v>228</v>
      </c>
      <c r="RNG271" s="75">
        <v>3254</v>
      </c>
      <c r="RNH271" s="75" t="s">
        <v>228</v>
      </c>
      <c r="RNI271" s="75">
        <v>3254</v>
      </c>
      <c r="RNJ271" s="75" t="s">
        <v>228</v>
      </c>
      <c r="RNK271" s="75">
        <v>3254</v>
      </c>
      <c r="RNL271" s="75" t="s">
        <v>228</v>
      </c>
      <c r="RNM271" s="75">
        <v>3254</v>
      </c>
      <c r="RNN271" s="75" t="s">
        <v>228</v>
      </c>
      <c r="RNO271" s="75">
        <v>3254</v>
      </c>
      <c r="RNP271" s="75" t="s">
        <v>228</v>
      </c>
      <c r="RNQ271" s="75">
        <v>3254</v>
      </c>
      <c r="RNR271" s="75" t="s">
        <v>228</v>
      </c>
      <c r="RNS271" s="75">
        <v>3254</v>
      </c>
      <c r="RNT271" s="75" t="s">
        <v>228</v>
      </c>
      <c r="RNU271" s="75">
        <v>3254</v>
      </c>
      <c r="RNV271" s="75" t="s">
        <v>228</v>
      </c>
      <c r="RNW271" s="75">
        <v>3254</v>
      </c>
      <c r="RNX271" s="75" t="s">
        <v>228</v>
      </c>
      <c r="RNY271" s="75">
        <v>3254</v>
      </c>
      <c r="RNZ271" s="75" t="s">
        <v>228</v>
      </c>
      <c r="ROA271" s="75">
        <v>3254</v>
      </c>
      <c r="ROB271" s="75" t="s">
        <v>228</v>
      </c>
      <c r="ROC271" s="75">
        <v>3254</v>
      </c>
      <c r="ROD271" s="75" t="s">
        <v>228</v>
      </c>
      <c r="ROE271" s="75">
        <v>3254</v>
      </c>
      <c r="ROF271" s="75" t="s">
        <v>228</v>
      </c>
      <c r="ROG271" s="75">
        <v>3254</v>
      </c>
      <c r="ROH271" s="75" t="s">
        <v>228</v>
      </c>
      <c r="ROI271" s="75">
        <v>3254</v>
      </c>
      <c r="ROJ271" s="75" t="s">
        <v>228</v>
      </c>
      <c r="ROK271" s="75">
        <v>3254</v>
      </c>
      <c r="ROL271" s="75" t="s">
        <v>228</v>
      </c>
      <c r="ROM271" s="75">
        <v>3254</v>
      </c>
      <c r="RON271" s="75" t="s">
        <v>228</v>
      </c>
      <c r="ROO271" s="75">
        <v>3254</v>
      </c>
      <c r="ROP271" s="75" t="s">
        <v>228</v>
      </c>
      <c r="ROQ271" s="75">
        <v>3254</v>
      </c>
      <c r="ROR271" s="75" t="s">
        <v>228</v>
      </c>
      <c r="ROS271" s="75">
        <v>3254</v>
      </c>
      <c r="ROT271" s="75" t="s">
        <v>228</v>
      </c>
      <c r="ROU271" s="75">
        <v>3254</v>
      </c>
      <c r="ROV271" s="75" t="s">
        <v>228</v>
      </c>
      <c r="ROW271" s="75">
        <v>3254</v>
      </c>
      <c r="ROX271" s="75" t="s">
        <v>228</v>
      </c>
      <c r="ROY271" s="75">
        <v>3254</v>
      </c>
      <c r="ROZ271" s="75" t="s">
        <v>228</v>
      </c>
      <c r="RPA271" s="75">
        <v>3254</v>
      </c>
      <c r="RPB271" s="75" t="s">
        <v>228</v>
      </c>
      <c r="RPC271" s="75">
        <v>3254</v>
      </c>
      <c r="RPD271" s="75" t="s">
        <v>228</v>
      </c>
      <c r="RPE271" s="75">
        <v>3254</v>
      </c>
      <c r="RPF271" s="75" t="s">
        <v>228</v>
      </c>
      <c r="RPG271" s="75">
        <v>3254</v>
      </c>
      <c r="RPH271" s="75" t="s">
        <v>228</v>
      </c>
      <c r="RPI271" s="75">
        <v>3254</v>
      </c>
      <c r="RPJ271" s="75" t="s">
        <v>228</v>
      </c>
      <c r="RPK271" s="75">
        <v>3254</v>
      </c>
      <c r="RPL271" s="75" t="s">
        <v>228</v>
      </c>
      <c r="RPM271" s="75">
        <v>3254</v>
      </c>
      <c r="RPN271" s="75" t="s">
        <v>228</v>
      </c>
      <c r="RPO271" s="75">
        <v>3254</v>
      </c>
      <c r="RPP271" s="75" t="s">
        <v>228</v>
      </c>
      <c r="RPQ271" s="75">
        <v>3254</v>
      </c>
      <c r="RPR271" s="75" t="s">
        <v>228</v>
      </c>
      <c r="RPS271" s="75">
        <v>3254</v>
      </c>
      <c r="RPT271" s="75" t="s">
        <v>228</v>
      </c>
      <c r="RPU271" s="75">
        <v>3254</v>
      </c>
      <c r="RPV271" s="75" t="s">
        <v>228</v>
      </c>
      <c r="RPW271" s="75">
        <v>3254</v>
      </c>
      <c r="RPX271" s="75" t="s">
        <v>228</v>
      </c>
      <c r="RPY271" s="75">
        <v>3254</v>
      </c>
      <c r="RPZ271" s="75" t="s">
        <v>228</v>
      </c>
      <c r="RQA271" s="75">
        <v>3254</v>
      </c>
      <c r="RQB271" s="75" t="s">
        <v>228</v>
      </c>
      <c r="RQC271" s="75">
        <v>3254</v>
      </c>
      <c r="RQD271" s="75" t="s">
        <v>228</v>
      </c>
      <c r="RQE271" s="75">
        <v>3254</v>
      </c>
      <c r="RQF271" s="75" t="s">
        <v>228</v>
      </c>
      <c r="RQG271" s="75">
        <v>3254</v>
      </c>
      <c r="RQH271" s="75" t="s">
        <v>228</v>
      </c>
      <c r="RQI271" s="75">
        <v>3254</v>
      </c>
      <c r="RQJ271" s="75" t="s">
        <v>228</v>
      </c>
      <c r="RQK271" s="75">
        <v>3254</v>
      </c>
      <c r="RQL271" s="75" t="s">
        <v>228</v>
      </c>
      <c r="RQM271" s="75">
        <v>3254</v>
      </c>
      <c r="RQN271" s="75" t="s">
        <v>228</v>
      </c>
      <c r="RQO271" s="75">
        <v>3254</v>
      </c>
      <c r="RQP271" s="75" t="s">
        <v>228</v>
      </c>
      <c r="RQQ271" s="75">
        <v>3254</v>
      </c>
      <c r="RQR271" s="75" t="s">
        <v>228</v>
      </c>
      <c r="RQS271" s="75">
        <v>3254</v>
      </c>
      <c r="RQT271" s="75" t="s">
        <v>228</v>
      </c>
      <c r="RQU271" s="75">
        <v>3254</v>
      </c>
      <c r="RQV271" s="75" t="s">
        <v>228</v>
      </c>
      <c r="RQW271" s="75">
        <v>3254</v>
      </c>
      <c r="RQX271" s="75" t="s">
        <v>228</v>
      </c>
      <c r="RQY271" s="75">
        <v>3254</v>
      </c>
      <c r="RQZ271" s="75" t="s">
        <v>228</v>
      </c>
      <c r="RRA271" s="75">
        <v>3254</v>
      </c>
      <c r="RRB271" s="75" t="s">
        <v>228</v>
      </c>
      <c r="RRC271" s="75">
        <v>3254</v>
      </c>
      <c r="RRD271" s="75" t="s">
        <v>228</v>
      </c>
      <c r="RRE271" s="75">
        <v>3254</v>
      </c>
      <c r="RRF271" s="75" t="s">
        <v>228</v>
      </c>
      <c r="RRG271" s="75">
        <v>3254</v>
      </c>
      <c r="RRH271" s="75" t="s">
        <v>228</v>
      </c>
      <c r="RRI271" s="75">
        <v>3254</v>
      </c>
      <c r="RRJ271" s="75" t="s">
        <v>228</v>
      </c>
      <c r="RRK271" s="75">
        <v>3254</v>
      </c>
      <c r="RRL271" s="75" t="s">
        <v>228</v>
      </c>
      <c r="RRM271" s="75">
        <v>3254</v>
      </c>
      <c r="RRN271" s="75" t="s">
        <v>228</v>
      </c>
      <c r="RRO271" s="75">
        <v>3254</v>
      </c>
      <c r="RRP271" s="75" t="s">
        <v>228</v>
      </c>
      <c r="RRQ271" s="75">
        <v>3254</v>
      </c>
      <c r="RRR271" s="75" t="s">
        <v>228</v>
      </c>
      <c r="RRS271" s="75">
        <v>3254</v>
      </c>
      <c r="RRT271" s="75" t="s">
        <v>228</v>
      </c>
      <c r="RRU271" s="75">
        <v>3254</v>
      </c>
      <c r="RRV271" s="75" t="s">
        <v>228</v>
      </c>
      <c r="RRW271" s="75">
        <v>3254</v>
      </c>
      <c r="RRX271" s="75" t="s">
        <v>228</v>
      </c>
      <c r="RRY271" s="75">
        <v>3254</v>
      </c>
      <c r="RRZ271" s="75" t="s">
        <v>228</v>
      </c>
      <c r="RSA271" s="75">
        <v>3254</v>
      </c>
      <c r="RSB271" s="75" t="s">
        <v>228</v>
      </c>
      <c r="RSC271" s="75">
        <v>3254</v>
      </c>
      <c r="RSD271" s="75" t="s">
        <v>228</v>
      </c>
      <c r="RSE271" s="75">
        <v>3254</v>
      </c>
      <c r="RSF271" s="75" t="s">
        <v>228</v>
      </c>
      <c r="RSG271" s="75">
        <v>3254</v>
      </c>
      <c r="RSH271" s="75" t="s">
        <v>228</v>
      </c>
      <c r="RSI271" s="75">
        <v>3254</v>
      </c>
      <c r="RSJ271" s="75" t="s">
        <v>228</v>
      </c>
      <c r="RSK271" s="75">
        <v>3254</v>
      </c>
      <c r="RSL271" s="75" t="s">
        <v>228</v>
      </c>
      <c r="RSM271" s="75">
        <v>3254</v>
      </c>
      <c r="RSN271" s="75" t="s">
        <v>228</v>
      </c>
      <c r="RSO271" s="75">
        <v>3254</v>
      </c>
      <c r="RSP271" s="75" t="s">
        <v>228</v>
      </c>
      <c r="RSQ271" s="75">
        <v>3254</v>
      </c>
      <c r="RSR271" s="75" t="s">
        <v>228</v>
      </c>
      <c r="RSS271" s="75">
        <v>3254</v>
      </c>
      <c r="RST271" s="75" t="s">
        <v>228</v>
      </c>
      <c r="RSU271" s="75">
        <v>3254</v>
      </c>
      <c r="RSV271" s="75" t="s">
        <v>228</v>
      </c>
      <c r="RSW271" s="75">
        <v>3254</v>
      </c>
      <c r="RSX271" s="75" t="s">
        <v>228</v>
      </c>
      <c r="RSY271" s="75">
        <v>3254</v>
      </c>
      <c r="RSZ271" s="75" t="s">
        <v>228</v>
      </c>
      <c r="RTA271" s="75">
        <v>3254</v>
      </c>
      <c r="RTB271" s="75" t="s">
        <v>228</v>
      </c>
      <c r="RTC271" s="75">
        <v>3254</v>
      </c>
      <c r="RTD271" s="75" t="s">
        <v>228</v>
      </c>
      <c r="RTE271" s="75">
        <v>3254</v>
      </c>
      <c r="RTF271" s="75" t="s">
        <v>228</v>
      </c>
      <c r="RTG271" s="75">
        <v>3254</v>
      </c>
      <c r="RTH271" s="75" t="s">
        <v>228</v>
      </c>
      <c r="RTI271" s="75">
        <v>3254</v>
      </c>
      <c r="RTJ271" s="75" t="s">
        <v>228</v>
      </c>
      <c r="RTK271" s="75">
        <v>3254</v>
      </c>
      <c r="RTL271" s="75" t="s">
        <v>228</v>
      </c>
      <c r="RTM271" s="75">
        <v>3254</v>
      </c>
      <c r="RTN271" s="75" t="s">
        <v>228</v>
      </c>
      <c r="RTO271" s="75">
        <v>3254</v>
      </c>
      <c r="RTP271" s="75" t="s">
        <v>228</v>
      </c>
      <c r="RTQ271" s="75">
        <v>3254</v>
      </c>
      <c r="RTR271" s="75" t="s">
        <v>228</v>
      </c>
      <c r="RTS271" s="75">
        <v>3254</v>
      </c>
      <c r="RTT271" s="75" t="s">
        <v>228</v>
      </c>
      <c r="RTU271" s="75">
        <v>3254</v>
      </c>
      <c r="RTV271" s="75" t="s">
        <v>228</v>
      </c>
      <c r="RTW271" s="75">
        <v>3254</v>
      </c>
      <c r="RTX271" s="75" t="s">
        <v>228</v>
      </c>
      <c r="RTY271" s="75">
        <v>3254</v>
      </c>
      <c r="RTZ271" s="75" t="s">
        <v>228</v>
      </c>
      <c r="RUA271" s="75">
        <v>3254</v>
      </c>
      <c r="RUB271" s="75" t="s">
        <v>228</v>
      </c>
      <c r="RUC271" s="75">
        <v>3254</v>
      </c>
      <c r="RUD271" s="75" t="s">
        <v>228</v>
      </c>
      <c r="RUE271" s="75">
        <v>3254</v>
      </c>
      <c r="RUF271" s="75" t="s">
        <v>228</v>
      </c>
      <c r="RUG271" s="75">
        <v>3254</v>
      </c>
      <c r="RUH271" s="75" t="s">
        <v>228</v>
      </c>
      <c r="RUI271" s="75">
        <v>3254</v>
      </c>
      <c r="RUJ271" s="75" t="s">
        <v>228</v>
      </c>
      <c r="RUK271" s="75">
        <v>3254</v>
      </c>
      <c r="RUL271" s="75" t="s">
        <v>228</v>
      </c>
      <c r="RUM271" s="75">
        <v>3254</v>
      </c>
      <c r="RUN271" s="75" t="s">
        <v>228</v>
      </c>
      <c r="RUO271" s="75">
        <v>3254</v>
      </c>
      <c r="RUP271" s="75" t="s">
        <v>228</v>
      </c>
      <c r="RUQ271" s="75">
        <v>3254</v>
      </c>
      <c r="RUR271" s="75" t="s">
        <v>228</v>
      </c>
      <c r="RUS271" s="75">
        <v>3254</v>
      </c>
      <c r="RUT271" s="75" t="s">
        <v>228</v>
      </c>
      <c r="RUU271" s="75">
        <v>3254</v>
      </c>
      <c r="RUV271" s="75" t="s">
        <v>228</v>
      </c>
      <c r="RUW271" s="75">
        <v>3254</v>
      </c>
      <c r="RUX271" s="75" t="s">
        <v>228</v>
      </c>
      <c r="RUY271" s="75">
        <v>3254</v>
      </c>
      <c r="RUZ271" s="75" t="s">
        <v>228</v>
      </c>
      <c r="RVA271" s="75">
        <v>3254</v>
      </c>
      <c r="RVB271" s="75" t="s">
        <v>228</v>
      </c>
      <c r="RVC271" s="75">
        <v>3254</v>
      </c>
      <c r="RVD271" s="75" t="s">
        <v>228</v>
      </c>
      <c r="RVE271" s="75">
        <v>3254</v>
      </c>
      <c r="RVF271" s="75" t="s">
        <v>228</v>
      </c>
      <c r="RVG271" s="75">
        <v>3254</v>
      </c>
      <c r="RVH271" s="75" t="s">
        <v>228</v>
      </c>
      <c r="RVI271" s="75">
        <v>3254</v>
      </c>
      <c r="RVJ271" s="75" t="s">
        <v>228</v>
      </c>
      <c r="RVK271" s="75">
        <v>3254</v>
      </c>
      <c r="RVL271" s="75" t="s">
        <v>228</v>
      </c>
      <c r="RVM271" s="75">
        <v>3254</v>
      </c>
      <c r="RVN271" s="75" t="s">
        <v>228</v>
      </c>
      <c r="RVO271" s="75">
        <v>3254</v>
      </c>
      <c r="RVP271" s="75" t="s">
        <v>228</v>
      </c>
      <c r="RVQ271" s="75">
        <v>3254</v>
      </c>
      <c r="RVR271" s="75" t="s">
        <v>228</v>
      </c>
      <c r="RVS271" s="75">
        <v>3254</v>
      </c>
      <c r="RVT271" s="75" t="s">
        <v>228</v>
      </c>
      <c r="RVU271" s="75">
        <v>3254</v>
      </c>
      <c r="RVV271" s="75" t="s">
        <v>228</v>
      </c>
      <c r="RVW271" s="75">
        <v>3254</v>
      </c>
      <c r="RVX271" s="75" t="s">
        <v>228</v>
      </c>
      <c r="RVY271" s="75">
        <v>3254</v>
      </c>
      <c r="RVZ271" s="75" t="s">
        <v>228</v>
      </c>
      <c r="RWA271" s="75">
        <v>3254</v>
      </c>
      <c r="RWB271" s="75" t="s">
        <v>228</v>
      </c>
      <c r="RWC271" s="75">
        <v>3254</v>
      </c>
      <c r="RWD271" s="75" t="s">
        <v>228</v>
      </c>
      <c r="RWE271" s="75">
        <v>3254</v>
      </c>
      <c r="RWF271" s="75" t="s">
        <v>228</v>
      </c>
      <c r="RWG271" s="75">
        <v>3254</v>
      </c>
      <c r="RWH271" s="75" t="s">
        <v>228</v>
      </c>
      <c r="RWI271" s="75">
        <v>3254</v>
      </c>
      <c r="RWJ271" s="75" t="s">
        <v>228</v>
      </c>
      <c r="RWK271" s="75">
        <v>3254</v>
      </c>
      <c r="RWL271" s="75" t="s">
        <v>228</v>
      </c>
      <c r="RWM271" s="75">
        <v>3254</v>
      </c>
      <c r="RWN271" s="75" t="s">
        <v>228</v>
      </c>
      <c r="RWO271" s="75">
        <v>3254</v>
      </c>
      <c r="RWP271" s="75" t="s">
        <v>228</v>
      </c>
      <c r="RWQ271" s="75">
        <v>3254</v>
      </c>
      <c r="RWR271" s="75" t="s">
        <v>228</v>
      </c>
      <c r="RWS271" s="75">
        <v>3254</v>
      </c>
      <c r="RWT271" s="75" t="s">
        <v>228</v>
      </c>
      <c r="RWU271" s="75">
        <v>3254</v>
      </c>
      <c r="RWV271" s="75" t="s">
        <v>228</v>
      </c>
      <c r="RWW271" s="75">
        <v>3254</v>
      </c>
      <c r="RWX271" s="75" t="s">
        <v>228</v>
      </c>
      <c r="RWY271" s="75">
        <v>3254</v>
      </c>
      <c r="RWZ271" s="75" t="s">
        <v>228</v>
      </c>
      <c r="RXA271" s="75">
        <v>3254</v>
      </c>
      <c r="RXB271" s="75" t="s">
        <v>228</v>
      </c>
      <c r="RXC271" s="75">
        <v>3254</v>
      </c>
      <c r="RXD271" s="75" t="s">
        <v>228</v>
      </c>
      <c r="RXE271" s="75">
        <v>3254</v>
      </c>
      <c r="RXF271" s="75" t="s">
        <v>228</v>
      </c>
      <c r="RXG271" s="75">
        <v>3254</v>
      </c>
      <c r="RXH271" s="75" t="s">
        <v>228</v>
      </c>
      <c r="RXI271" s="75">
        <v>3254</v>
      </c>
      <c r="RXJ271" s="75" t="s">
        <v>228</v>
      </c>
      <c r="RXK271" s="75">
        <v>3254</v>
      </c>
      <c r="RXL271" s="75" t="s">
        <v>228</v>
      </c>
      <c r="RXM271" s="75">
        <v>3254</v>
      </c>
      <c r="RXN271" s="75" t="s">
        <v>228</v>
      </c>
      <c r="RXO271" s="75">
        <v>3254</v>
      </c>
      <c r="RXP271" s="75" t="s">
        <v>228</v>
      </c>
      <c r="RXQ271" s="75">
        <v>3254</v>
      </c>
      <c r="RXR271" s="75" t="s">
        <v>228</v>
      </c>
      <c r="RXS271" s="75">
        <v>3254</v>
      </c>
      <c r="RXT271" s="75" t="s">
        <v>228</v>
      </c>
      <c r="RXU271" s="75">
        <v>3254</v>
      </c>
      <c r="RXV271" s="75" t="s">
        <v>228</v>
      </c>
      <c r="RXW271" s="75">
        <v>3254</v>
      </c>
      <c r="RXX271" s="75" t="s">
        <v>228</v>
      </c>
      <c r="RXY271" s="75">
        <v>3254</v>
      </c>
      <c r="RXZ271" s="75" t="s">
        <v>228</v>
      </c>
      <c r="RYA271" s="75">
        <v>3254</v>
      </c>
      <c r="RYB271" s="75" t="s">
        <v>228</v>
      </c>
      <c r="RYC271" s="75">
        <v>3254</v>
      </c>
      <c r="RYD271" s="75" t="s">
        <v>228</v>
      </c>
      <c r="RYE271" s="75">
        <v>3254</v>
      </c>
      <c r="RYF271" s="75" t="s">
        <v>228</v>
      </c>
      <c r="RYG271" s="75">
        <v>3254</v>
      </c>
      <c r="RYH271" s="75" t="s">
        <v>228</v>
      </c>
      <c r="RYI271" s="75">
        <v>3254</v>
      </c>
      <c r="RYJ271" s="75" t="s">
        <v>228</v>
      </c>
      <c r="RYK271" s="75">
        <v>3254</v>
      </c>
      <c r="RYL271" s="75" t="s">
        <v>228</v>
      </c>
      <c r="RYM271" s="75">
        <v>3254</v>
      </c>
      <c r="RYN271" s="75" t="s">
        <v>228</v>
      </c>
      <c r="RYO271" s="75">
        <v>3254</v>
      </c>
      <c r="RYP271" s="75" t="s">
        <v>228</v>
      </c>
      <c r="RYQ271" s="75">
        <v>3254</v>
      </c>
      <c r="RYR271" s="75" t="s">
        <v>228</v>
      </c>
      <c r="RYS271" s="75">
        <v>3254</v>
      </c>
      <c r="RYT271" s="75" t="s">
        <v>228</v>
      </c>
      <c r="RYU271" s="75">
        <v>3254</v>
      </c>
      <c r="RYV271" s="75" t="s">
        <v>228</v>
      </c>
      <c r="RYW271" s="75">
        <v>3254</v>
      </c>
      <c r="RYX271" s="75" t="s">
        <v>228</v>
      </c>
      <c r="RYY271" s="75">
        <v>3254</v>
      </c>
      <c r="RYZ271" s="75" t="s">
        <v>228</v>
      </c>
      <c r="RZA271" s="75">
        <v>3254</v>
      </c>
      <c r="RZB271" s="75" t="s">
        <v>228</v>
      </c>
      <c r="RZC271" s="75">
        <v>3254</v>
      </c>
      <c r="RZD271" s="75" t="s">
        <v>228</v>
      </c>
      <c r="RZE271" s="75">
        <v>3254</v>
      </c>
      <c r="RZF271" s="75" t="s">
        <v>228</v>
      </c>
      <c r="RZG271" s="75">
        <v>3254</v>
      </c>
      <c r="RZH271" s="75" t="s">
        <v>228</v>
      </c>
      <c r="RZI271" s="75">
        <v>3254</v>
      </c>
      <c r="RZJ271" s="75" t="s">
        <v>228</v>
      </c>
      <c r="RZK271" s="75">
        <v>3254</v>
      </c>
      <c r="RZL271" s="75" t="s">
        <v>228</v>
      </c>
      <c r="RZM271" s="75">
        <v>3254</v>
      </c>
      <c r="RZN271" s="75" t="s">
        <v>228</v>
      </c>
      <c r="RZO271" s="75">
        <v>3254</v>
      </c>
      <c r="RZP271" s="75" t="s">
        <v>228</v>
      </c>
      <c r="RZQ271" s="75">
        <v>3254</v>
      </c>
      <c r="RZR271" s="75" t="s">
        <v>228</v>
      </c>
      <c r="RZS271" s="75">
        <v>3254</v>
      </c>
      <c r="RZT271" s="75" t="s">
        <v>228</v>
      </c>
      <c r="RZU271" s="75">
        <v>3254</v>
      </c>
      <c r="RZV271" s="75" t="s">
        <v>228</v>
      </c>
      <c r="RZW271" s="75">
        <v>3254</v>
      </c>
      <c r="RZX271" s="75" t="s">
        <v>228</v>
      </c>
      <c r="RZY271" s="75">
        <v>3254</v>
      </c>
      <c r="RZZ271" s="75" t="s">
        <v>228</v>
      </c>
      <c r="SAA271" s="75">
        <v>3254</v>
      </c>
      <c r="SAB271" s="75" t="s">
        <v>228</v>
      </c>
      <c r="SAC271" s="75">
        <v>3254</v>
      </c>
      <c r="SAD271" s="75" t="s">
        <v>228</v>
      </c>
      <c r="SAE271" s="75">
        <v>3254</v>
      </c>
      <c r="SAF271" s="75" t="s">
        <v>228</v>
      </c>
      <c r="SAG271" s="75">
        <v>3254</v>
      </c>
      <c r="SAH271" s="75" t="s">
        <v>228</v>
      </c>
      <c r="SAI271" s="75">
        <v>3254</v>
      </c>
      <c r="SAJ271" s="75" t="s">
        <v>228</v>
      </c>
      <c r="SAK271" s="75">
        <v>3254</v>
      </c>
      <c r="SAL271" s="75" t="s">
        <v>228</v>
      </c>
      <c r="SAM271" s="75">
        <v>3254</v>
      </c>
      <c r="SAN271" s="75" t="s">
        <v>228</v>
      </c>
      <c r="SAO271" s="75">
        <v>3254</v>
      </c>
      <c r="SAP271" s="75" t="s">
        <v>228</v>
      </c>
      <c r="SAQ271" s="75">
        <v>3254</v>
      </c>
      <c r="SAR271" s="75" t="s">
        <v>228</v>
      </c>
      <c r="SAS271" s="75">
        <v>3254</v>
      </c>
      <c r="SAT271" s="75" t="s">
        <v>228</v>
      </c>
      <c r="SAU271" s="75">
        <v>3254</v>
      </c>
      <c r="SAV271" s="75" t="s">
        <v>228</v>
      </c>
      <c r="SAW271" s="75">
        <v>3254</v>
      </c>
      <c r="SAX271" s="75" t="s">
        <v>228</v>
      </c>
      <c r="SAY271" s="75">
        <v>3254</v>
      </c>
      <c r="SAZ271" s="75" t="s">
        <v>228</v>
      </c>
      <c r="SBA271" s="75">
        <v>3254</v>
      </c>
      <c r="SBB271" s="75" t="s">
        <v>228</v>
      </c>
      <c r="SBC271" s="75">
        <v>3254</v>
      </c>
      <c r="SBD271" s="75" t="s">
        <v>228</v>
      </c>
      <c r="SBE271" s="75">
        <v>3254</v>
      </c>
      <c r="SBF271" s="75" t="s">
        <v>228</v>
      </c>
      <c r="SBG271" s="75">
        <v>3254</v>
      </c>
      <c r="SBH271" s="75" t="s">
        <v>228</v>
      </c>
      <c r="SBI271" s="75">
        <v>3254</v>
      </c>
      <c r="SBJ271" s="75" t="s">
        <v>228</v>
      </c>
      <c r="SBK271" s="75">
        <v>3254</v>
      </c>
      <c r="SBL271" s="75" t="s">
        <v>228</v>
      </c>
      <c r="SBM271" s="75">
        <v>3254</v>
      </c>
      <c r="SBN271" s="75" t="s">
        <v>228</v>
      </c>
      <c r="SBO271" s="75">
        <v>3254</v>
      </c>
      <c r="SBP271" s="75" t="s">
        <v>228</v>
      </c>
      <c r="SBQ271" s="75">
        <v>3254</v>
      </c>
      <c r="SBR271" s="75" t="s">
        <v>228</v>
      </c>
      <c r="SBS271" s="75">
        <v>3254</v>
      </c>
      <c r="SBT271" s="75" t="s">
        <v>228</v>
      </c>
      <c r="SBU271" s="75">
        <v>3254</v>
      </c>
      <c r="SBV271" s="75" t="s">
        <v>228</v>
      </c>
      <c r="SBW271" s="75">
        <v>3254</v>
      </c>
      <c r="SBX271" s="75" t="s">
        <v>228</v>
      </c>
      <c r="SBY271" s="75">
        <v>3254</v>
      </c>
      <c r="SBZ271" s="75" t="s">
        <v>228</v>
      </c>
      <c r="SCA271" s="75">
        <v>3254</v>
      </c>
      <c r="SCB271" s="75" t="s">
        <v>228</v>
      </c>
      <c r="SCC271" s="75">
        <v>3254</v>
      </c>
      <c r="SCD271" s="75" t="s">
        <v>228</v>
      </c>
      <c r="SCE271" s="75">
        <v>3254</v>
      </c>
      <c r="SCF271" s="75" t="s">
        <v>228</v>
      </c>
      <c r="SCG271" s="75">
        <v>3254</v>
      </c>
      <c r="SCH271" s="75" t="s">
        <v>228</v>
      </c>
      <c r="SCI271" s="75">
        <v>3254</v>
      </c>
      <c r="SCJ271" s="75" t="s">
        <v>228</v>
      </c>
      <c r="SCK271" s="75">
        <v>3254</v>
      </c>
      <c r="SCL271" s="75" t="s">
        <v>228</v>
      </c>
      <c r="SCM271" s="75">
        <v>3254</v>
      </c>
      <c r="SCN271" s="75" t="s">
        <v>228</v>
      </c>
      <c r="SCO271" s="75">
        <v>3254</v>
      </c>
      <c r="SCP271" s="75" t="s">
        <v>228</v>
      </c>
      <c r="SCQ271" s="75">
        <v>3254</v>
      </c>
      <c r="SCR271" s="75" t="s">
        <v>228</v>
      </c>
      <c r="SCS271" s="75">
        <v>3254</v>
      </c>
      <c r="SCT271" s="75" t="s">
        <v>228</v>
      </c>
      <c r="SCU271" s="75">
        <v>3254</v>
      </c>
      <c r="SCV271" s="75" t="s">
        <v>228</v>
      </c>
      <c r="SCW271" s="75">
        <v>3254</v>
      </c>
      <c r="SCX271" s="75" t="s">
        <v>228</v>
      </c>
      <c r="SCY271" s="75">
        <v>3254</v>
      </c>
      <c r="SCZ271" s="75" t="s">
        <v>228</v>
      </c>
      <c r="SDA271" s="75">
        <v>3254</v>
      </c>
      <c r="SDB271" s="75" t="s">
        <v>228</v>
      </c>
      <c r="SDC271" s="75">
        <v>3254</v>
      </c>
      <c r="SDD271" s="75" t="s">
        <v>228</v>
      </c>
      <c r="SDE271" s="75">
        <v>3254</v>
      </c>
      <c r="SDF271" s="75" t="s">
        <v>228</v>
      </c>
      <c r="SDG271" s="75">
        <v>3254</v>
      </c>
      <c r="SDH271" s="75" t="s">
        <v>228</v>
      </c>
      <c r="SDI271" s="75">
        <v>3254</v>
      </c>
      <c r="SDJ271" s="75" t="s">
        <v>228</v>
      </c>
      <c r="SDK271" s="75">
        <v>3254</v>
      </c>
      <c r="SDL271" s="75" t="s">
        <v>228</v>
      </c>
      <c r="SDM271" s="75">
        <v>3254</v>
      </c>
      <c r="SDN271" s="75" t="s">
        <v>228</v>
      </c>
      <c r="SDO271" s="75">
        <v>3254</v>
      </c>
      <c r="SDP271" s="75" t="s">
        <v>228</v>
      </c>
      <c r="SDQ271" s="75">
        <v>3254</v>
      </c>
      <c r="SDR271" s="75" t="s">
        <v>228</v>
      </c>
      <c r="SDS271" s="75">
        <v>3254</v>
      </c>
      <c r="SDT271" s="75" t="s">
        <v>228</v>
      </c>
      <c r="SDU271" s="75">
        <v>3254</v>
      </c>
      <c r="SDV271" s="75" t="s">
        <v>228</v>
      </c>
      <c r="SDW271" s="75">
        <v>3254</v>
      </c>
      <c r="SDX271" s="75" t="s">
        <v>228</v>
      </c>
      <c r="SDY271" s="75">
        <v>3254</v>
      </c>
      <c r="SDZ271" s="75" t="s">
        <v>228</v>
      </c>
      <c r="SEA271" s="75">
        <v>3254</v>
      </c>
      <c r="SEB271" s="75" t="s">
        <v>228</v>
      </c>
      <c r="SEC271" s="75">
        <v>3254</v>
      </c>
      <c r="SED271" s="75" t="s">
        <v>228</v>
      </c>
      <c r="SEE271" s="75">
        <v>3254</v>
      </c>
      <c r="SEF271" s="75" t="s">
        <v>228</v>
      </c>
      <c r="SEG271" s="75">
        <v>3254</v>
      </c>
      <c r="SEH271" s="75" t="s">
        <v>228</v>
      </c>
      <c r="SEI271" s="75">
        <v>3254</v>
      </c>
      <c r="SEJ271" s="75" t="s">
        <v>228</v>
      </c>
      <c r="SEK271" s="75">
        <v>3254</v>
      </c>
      <c r="SEL271" s="75" t="s">
        <v>228</v>
      </c>
      <c r="SEM271" s="75">
        <v>3254</v>
      </c>
      <c r="SEN271" s="75" t="s">
        <v>228</v>
      </c>
      <c r="SEO271" s="75">
        <v>3254</v>
      </c>
      <c r="SEP271" s="75" t="s">
        <v>228</v>
      </c>
      <c r="SEQ271" s="75">
        <v>3254</v>
      </c>
      <c r="SER271" s="75" t="s">
        <v>228</v>
      </c>
      <c r="SES271" s="75">
        <v>3254</v>
      </c>
      <c r="SET271" s="75" t="s">
        <v>228</v>
      </c>
      <c r="SEU271" s="75">
        <v>3254</v>
      </c>
      <c r="SEV271" s="75" t="s">
        <v>228</v>
      </c>
      <c r="SEW271" s="75">
        <v>3254</v>
      </c>
      <c r="SEX271" s="75" t="s">
        <v>228</v>
      </c>
      <c r="SEY271" s="75">
        <v>3254</v>
      </c>
      <c r="SEZ271" s="75" t="s">
        <v>228</v>
      </c>
      <c r="SFA271" s="75">
        <v>3254</v>
      </c>
      <c r="SFB271" s="75" t="s">
        <v>228</v>
      </c>
      <c r="SFC271" s="75">
        <v>3254</v>
      </c>
      <c r="SFD271" s="75" t="s">
        <v>228</v>
      </c>
      <c r="SFE271" s="75">
        <v>3254</v>
      </c>
      <c r="SFF271" s="75" t="s">
        <v>228</v>
      </c>
      <c r="SFG271" s="75">
        <v>3254</v>
      </c>
      <c r="SFH271" s="75" t="s">
        <v>228</v>
      </c>
      <c r="SFI271" s="75">
        <v>3254</v>
      </c>
      <c r="SFJ271" s="75" t="s">
        <v>228</v>
      </c>
      <c r="SFK271" s="75">
        <v>3254</v>
      </c>
      <c r="SFL271" s="75" t="s">
        <v>228</v>
      </c>
      <c r="SFM271" s="75">
        <v>3254</v>
      </c>
      <c r="SFN271" s="75" t="s">
        <v>228</v>
      </c>
      <c r="SFO271" s="75">
        <v>3254</v>
      </c>
      <c r="SFP271" s="75" t="s">
        <v>228</v>
      </c>
      <c r="SFQ271" s="75">
        <v>3254</v>
      </c>
      <c r="SFR271" s="75" t="s">
        <v>228</v>
      </c>
      <c r="SFS271" s="75">
        <v>3254</v>
      </c>
      <c r="SFT271" s="75" t="s">
        <v>228</v>
      </c>
      <c r="SFU271" s="75">
        <v>3254</v>
      </c>
      <c r="SFV271" s="75" t="s">
        <v>228</v>
      </c>
      <c r="SFW271" s="75">
        <v>3254</v>
      </c>
      <c r="SFX271" s="75" t="s">
        <v>228</v>
      </c>
      <c r="SFY271" s="75">
        <v>3254</v>
      </c>
      <c r="SFZ271" s="75" t="s">
        <v>228</v>
      </c>
      <c r="SGA271" s="75">
        <v>3254</v>
      </c>
      <c r="SGB271" s="75" t="s">
        <v>228</v>
      </c>
      <c r="SGC271" s="75">
        <v>3254</v>
      </c>
      <c r="SGD271" s="75" t="s">
        <v>228</v>
      </c>
      <c r="SGE271" s="75">
        <v>3254</v>
      </c>
      <c r="SGF271" s="75" t="s">
        <v>228</v>
      </c>
      <c r="SGG271" s="75">
        <v>3254</v>
      </c>
      <c r="SGH271" s="75" t="s">
        <v>228</v>
      </c>
      <c r="SGI271" s="75">
        <v>3254</v>
      </c>
      <c r="SGJ271" s="75" t="s">
        <v>228</v>
      </c>
      <c r="SGK271" s="75">
        <v>3254</v>
      </c>
      <c r="SGL271" s="75" t="s">
        <v>228</v>
      </c>
      <c r="SGM271" s="75">
        <v>3254</v>
      </c>
      <c r="SGN271" s="75" t="s">
        <v>228</v>
      </c>
      <c r="SGO271" s="75">
        <v>3254</v>
      </c>
      <c r="SGP271" s="75" t="s">
        <v>228</v>
      </c>
      <c r="SGQ271" s="75">
        <v>3254</v>
      </c>
      <c r="SGR271" s="75" t="s">
        <v>228</v>
      </c>
      <c r="SGS271" s="75">
        <v>3254</v>
      </c>
      <c r="SGT271" s="75" t="s">
        <v>228</v>
      </c>
      <c r="SGU271" s="75">
        <v>3254</v>
      </c>
      <c r="SGV271" s="75" t="s">
        <v>228</v>
      </c>
      <c r="SGW271" s="75">
        <v>3254</v>
      </c>
      <c r="SGX271" s="75" t="s">
        <v>228</v>
      </c>
      <c r="SGY271" s="75">
        <v>3254</v>
      </c>
      <c r="SGZ271" s="75" t="s">
        <v>228</v>
      </c>
      <c r="SHA271" s="75">
        <v>3254</v>
      </c>
      <c r="SHB271" s="75" t="s">
        <v>228</v>
      </c>
      <c r="SHC271" s="75">
        <v>3254</v>
      </c>
      <c r="SHD271" s="75" t="s">
        <v>228</v>
      </c>
      <c r="SHE271" s="75">
        <v>3254</v>
      </c>
      <c r="SHF271" s="75" t="s">
        <v>228</v>
      </c>
      <c r="SHG271" s="75">
        <v>3254</v>
      </c>
      <c r="SHH271" s="75" t="s">
        <v>228</v>
      </c>
      <c r="SHI271" s="75">
        <v>3254</v>
      </c>
      <c r="SHJ271" s="75" t="s">
        <v>228</v>
      </c>
      <c r="SHK271" s="75">
        <v>3254</v>
      </c>
      <c r="SHL271" s="75" t="s">
        <v>228</v>
      </c>
      <c r="SHM271" s="75">
        <v>3254</v>
      </c>
      <c r="SHN271" s="75" t="s">
        <v>228</v>
      </c>
      <c r="SHO271" s="75">
        <v>3254</v>
      </c>
      <c r="SHP271" s="75" t="s">
        <v>228</v>
      </c>
      <c r="SHQ271" s="75">
        <v>3254</v>
      </c>
      <c r="SHR271" s="75" t="s">
        <v>228</v>
      </c>
      <c r="SHS271" s="75">
        <v>3254</v>
      </c>
      <c r="SHT271" s="75" t="s">
        <v>228</v>
      </c>
      <c r="SHU271" s="75">
        <v>3254</v>
      </c>
      <c r="SHV271" s="75" t="s">
        <v>228</v>
      </c>
      <c r="SHW271" s="75">
        <v>3254</v>
      </c>
      <c r="SHX271" s="75" t="s">
        <v>228</v>
      </c>
      <c r="SHY271" s="75">
        <v>3254</v>
      </c>
      <c r="SHZ271" s="75" t="s">
        <v>228</v>
      </c>
      <c r="SIA271" s="75">
        <v>3254</v>
      </c>
      <c r="SIB271" s="75" t="s">
        <v>228</v>
      </c>
      <c r="SIC271" s="75">
        <v>3254</v>
      </c>
      <c r="SID271" s="75" t="s">
        <v>228</v>
      </c>
      <c r="SIE271" s="75">
        <v>3254</v>
      </c>
      <c r="SIF271" s="75" t="s">
        <v>228</v>
      </c>
      <c r="SIG271" s="75">
        <v>3254</v>
      </c>
      <c r="SIH271" s="75" t="s">
        <v>228</v>
      </c>
      <c r="SII271" s="75">
        <v>3254</v>
      </c>
      <c r="SIJ271" s="75" t="s">
        <v>228</v>
      </c>
      <c r="SIK271" s="75">
        <v>3254</v>
      </c>
      <c r="SIL271" s="75" t="s">
        <v>228</v>
      </c>
      <c r="SIM271" s="75">
        <v>3254</v>
      </c>
      <c r="SIN271" s="75" t="s">
        <v>228</v>
      </c>
      <c r="SIO271" s="75">
        <v>3254</v>
      </c>
      <c r="SIP271" s="75" t="s">
        <v>228</v>
      </c>
      <c r="SIQ271" s="75">
        <v>3254</v>
      </c>
      <c r="SIR271" s="75" t="s">
        <v>228</v>
      </c>
      <c r="SIS271" s="75">
        <v>3254</v>
      </c>
      <c r="SIT271" s="75" t="s">
        <v>228</v>
      </c>
      <c r="SIU271" s="75">
        <v>3254</v>
      </c>
      <c r="SIV271" s="75" t="s">
        <v>228</v>
      </c>
      <c r="SIW271" s="75">
        <v>3254</v>
      </c>
      <c r="SIX271" s="75" t="s">
        <v>228</v>
      </c>
      <c r="SIY271" s="75">
        <v>3254</v>
      </c>
      <c r="SIZ271" s="75" t="s">
        <v>228</v>
      </c>
      <c r="SJA271" s="75">
        <v>3254</v>
      </c>
      <c r="SJB271" s="75" t="s">
        <v>228</v>
      </c>
      <c r="SJC271" s="75">
        <v>3254</v>
      </c>
      <c r="SJD271" s="75" t="s">
        <v>228</v>
      </c>
      <c r="SJE271" s="75">
        <v>3254</v>
      </c>
      <c r="SJF271" s="75" t="s">
        <v>228</v>
      </c>
      <c r="SJG271" s="75">
        <v>3254</v>
      </c>
      <c r="SJH271" s="75" t="s">
        <v>228</v>
      </c>
      <c r="SJI271" s="75">
        <v>3254</v>
      </c>
      <c r="SJJ271" s="75" t="s">
        <v>228</v>
      </c>
      <c r="SJK271" s="75">
        <v>3254</v>
      </c>
      <c r="SJL271" s="75" t="s">
        <v>228</v>
      </c>
      <c r="SJM271" s="75">
        <v>3254</v>
      </c>
      <c r="SJN271" s="75" t="s">
        <v>228</v>
      </c>
      <c r="SJO271" s="75">
        <v>3254</v>
      </c>
      <c r="SJP271" s="75" t="s">
        <v>228</v>
      </c>
      <c r="SJQ271" s="75">
        <v>3254</v>
      </c>
      <c r="SJR271" s="75" t="s">
        <v>228</v>
      </c>
      <c r="SJS271" s="75">
        <v>3254</v>
      </c>
      <c r="SJT271" s="75" t="s">
        <v>228</v>
      </c>
      <c r="SJU271" s="75">
        <v>3254</v>
      </c>
      <c r="SJV271" s="75" t="s">
        <v>228</v>
      </c>
      <c r="SJW271" s="75">
        <v>3254</v>
      </c>
      <c r="SJX271" s="75" t="s">
        <v>228</v>
      </c>
      <c r="SJY271" s="75">
        <v>3254</v>
      </c>
      <c r="SJZ271" s="75" t="s">
        <v>228</v>
      </c>
      <c r="SKA271" s="75">
        <v>3254</v>
      </c>
      <c r="SKB271" s="75" t="s">
        <v>228</v>
      </c>
      <c r="SKC271" s="75">
        <v>3254</v>
      </c>
      <c r="SKD271" s="75" t="s">
        <v>228</v>
      </c>
      <c r="SKE271" s="75">
        <v>3254</v>
      </c>
      <c r="SKF271" s="75" t="s">
        <v>228</v>
      </c>
      <c r="SKG271" s="75">
        <v>3254</v>
      </c>
      <c r="SKH271" s="75" t="s">
        <v>228</v>
      </c>
      <c r="SKI271" s="75">
        <v>3254</v>
      </c>
      <c r="SKJ271" s="75" t="s">
        <v>228</v>
      </c>
      <c r="SKK271" s="75">
        <v>3254</v>
      </c>
      <c r="SKL271" s="75" t="s">
        <v>228</v>
      </c>
      <c r="SKM271" s="75">
        <v>3254</v>
      </c>
      <c r="SKN271" s="75" t="s">
        <v>228</v>
      </c>
      <c r="SKO271" s="75">
        <v>3254</v>
      </c>
      <c r="SKP271" s="75" t="s">
        <v>228</v>
      </c>
      <c r="SKQ271" s="75">
        <v>3254</v>
      </c>
      <c r="SKR271" s="75" t="s">
        <v>228</v>
      </c>
      <c r="SKS271" s="75">
        <v>3254</v>
      </c>
      <c r="SKT271" s="75" t="s">
        <v>228</v>
      </c>
      <c r="SKU271" s="75">
        <v>3254</v>
      </c>
      <c r="SKV271" s="75" t="s">
        <v>228</v>
      </c>
      <c r="SKW271" s="75">
        <v>3254</v>
      </c>
      <c r="SKX271" s="75" t="s">
        <v>228</v>
      </c>
      <c r="SKY271" s="75">
        <v>3254</v>
      </c>
      <c r="SKZ271" s="75" t="s">
        <v>228</v>
      </c>
      <c r="SLA271" s="75">
        <v>3254</v>
      </c>
      <c r="SLB271" s="75" t="s">
        <v>228</v>
      </c>
      <c r="SLC271" s="75">
        <v>3254</v>
      </c>
      <c r="SLD271" s="75" t="s">
        <v>228</v>
      </c>
      <c r="SLE271" s="75">
        <v>3254</v>
      </c>
      <c r="SLF271" s="75" t="s">
        <v>228</v>
      </c>
      <c r="SLG271" s="75">
        <v>3254</v>
      </c>
      <c r="SLH271" s="75" t="s">
        <v>228</v>
      </c>
      <c r="SLI271" s="75">
        <v>3254</v>
      </c>
      <c r="SLJ271" s="75" t="s">
        <v>228</v>
      </c>
      <c r="SLK271" s="75">
        <v>3254</v>
      </c>
      <c r="SLL271" s="75" t="s">
        <v>228</v>
      </c>
      <c r="SLM271" s="75">
        <v>3254</v>
      </c>
      <c r="SLN271" s="75" t="s">
        <v>228</v>
      </c>
      <c r="SLO271" s="75">
        <v>3254</v>
      </c>
      <c r="SLP271" s="75" t="s">
        <v>228</v>
      </c>
      <c r="SLQ271" s="75">
        <v>3254</v>
      </c>
      <c r="SLR271" s="75" t="s">
        <v>228</v>
      </c>
      <c r="SLS271" s="75">
        <v>3254</v>
      </c>
      <c r="SLT271" s="75" t="s">
        <v>228</v>
      </c>
      <c r="SLU271" s="75">
        <v>3254</v>
      </c>
      <c r="SLV271" s="75" t="s">
        <v>228</v>
      </c>
      <c r="SLW271" s="75">
        <v>3254</v>
      </c>
      <c r="SLX271" s="75" t="s">
        <v>228</v>
      </c>
      <c r="SLY271" s="75">
        <v>3254</v>
      </c>
      <c r="SLZ271" s="75" t="s">
        <v>228</v>
      </c>
      <c r="SMA271" s="75">
        <v>3254</v>
      </c>
      <c r="SMB271" s="75" t="s">
        <v>228</v>
      </c>
      <c r="SMC271" s="75">
        <v>3254</v>
      </c>
      <c r="SMD271" s="75" t="s">
        <v>228</v>
      </c>
      <c r="SME271" s="75">
        <v>3254</v>
      </c>
      <c r="SMF271" s="75" t="s">
        <v>228</v>
      </c>
      <c r="SMG271" s="75">
        <v>3254</v>
      </c>
      <c r="SMH271" s="75" t="s">
        <v>228</v>
      </c>
      <c r="SMI271" s="75">
        <v>3254</v>
      </c>
      <c r="SMJ271" s="75" t="s">
        <v>228</v>
      </c>
      <c r="SMK271" s="75">
        <v>3254</v>
      </c>
      <c r="SML271" s="75" t="s">
        <v>228</v>
      </c>
      <c r="SMM271" s="75">
        <v>3254</v>
      </c>
      <c r="SMN271" s="75" t="s">
        <v>228</v>
      </c>
      <c r="SMO271" s="75">
        <v>3254</v>
      </c>
      <c r="SMP271" s="75" t="s">
        <v>228</v>
      </c>
      <c r="SMQ271" s="75">
        <v>3254</v>
      </c>
      <c r="SMR271" s="75" t="s">
        <v>228</v>
      </c>
      <c r="SMS271" s="75">
        <v>3254</v>
      </c>
      <c r="SMT271" s="75" t="s">
        <v>228</v>
      </c>
      <c r="SMU271" s="75">
        <v>3254</v>
      </c>
      <c r="SMV271" s="75" t="s">
        <v>228</v>
      </c>
      <c r="SMW271" s="75">
        <v>3254</v>
      </c>
      <c r="SMX271" s="75" t="s">
        <v>228</v>
      </c>
      <c r="SMY271" s="75">
        <v>3254</v>
      </c>
      <c r="SMZ271" s="75" t="s">
        <v>228</v>
      </c>
      <c r="SNA271" s="75">
        <v>3254</v>
      </c>
      <c r="SNB271" s="75" t="s">
        <v>228</v>
      </c>
      <c r="SNC271" s="75">
        <v>3254</v>
      </c>
      <c r="SND271" s="75" t="s">
        <v>228</v>
      </c>
      <c r="SNE271" s="75">
        <v>3254</v>
      </c>
      <c r="SNF271" s="75" t="s">
        <v>228</v>
      </c>
      <c r="SNG271" s="75">
        <v>3254</v>
      </c>
      <c r="SNH271" s="75" t="s">
        <v>228</v>
      </c>
      <c r="SNI271" s="75">
        <v>3254</v>
      </c>
      <c r="SNJ271" s="75" t="s">
        <v>228</v>
      </c>
      <c r="SNK271" s="75">
        <v>3254</v>
      </c>
      <c r="SNL271" s="75" t="s">
        <v>228</v>
      </c>
      <c r="SNM271" s="75">
        <v>3254</v>
      </c>
      <c r="SNN271" s="75" t="s">
        <v>228</v>
      </c>
      <c r="SNO271" s="75">
        <v>3254</v>
      </c>
      <c r="SNP271" s="75" t="s">
        <v>228</v>
      </c>
      <c r="SNQ271" s="75">
        <v>3254</v>
      </c>
      <c r="SNR271" s="75" t="s">
        <v>228</v>
      </c>
      <c r="SNS271" s="75">
        <v>3254</v>
      </c>
      <c r="SNT271" s="75" t="s">
        <v>228</v>
      </c>
      <c r="SNU271" s="75">
        <v>3254</v>
      </c>
      <c r="SNV271" s="75" t="s">
        <v>228</v>
      </c>
      <c r="SNW271" s="75">
        <v>3254</v>
      </c>
      <c r="SNX271" s="75" t="s">
        <v>228</v>
      </c>
      <c r="SNY271" s="75">
        <v>3254</v>
      </c>
      <c r="SNZ271" s="75" t="s">
        <v>228</v>
      </c>
      <c r="SOA271" s="75">
        <v>3254</v>
      </c>
      <c r="SOB271" s="75" t="s">
        <v>228</v>
      </c>
      <c r="SOC271" s="75">
        <v>3254</v>
      </c>
      <c r="SOD271" s="75" t="s">
        <v>228</v>
      </c>
      <c r="SOE271" s="75">
        <v>3254</v>
      </c>
      <c r="SOF271" s="75" t="s">
        <v>228</v>
      </c>
      <c r="SOG271" s="75">
        <v>3254</v>
      </c>
      <c r="SOH271" s="75" t="s">
        <v>228</v>
      </c>
      <c r="SOI271" s="75">
        <v>3254</v>
      </c>
      <c r="SOJ271" s="75" t="s">
        <v>228</v>
      </c>
      <c r="SOK271" s="75">
        <v>3254</v>
      </c>
      <c r="SOL271" s="75" t="s">
        <v>228</v>
      </c>
      <c r="SOM271" s="75">
        <v>3254</v>
      </c>
      <c r="SON271" s="75" t="s">
        <v>228</v>
      </c>
      <c r="SOO271" s="75">
        <v>3254</v>
      </c>
      <c r="SOP271" s="75" t="s">
        <v>228</v>
      </c>
      <c r="SOQ271" s="75">
        <v>3254</v>
      </c>
      <c r="SOR271" s="75" t="s">
        <v>228</v>
      </c>
      <c r="SOS271" s="75">
        <v>3254</v>
      </c>
      <c r="SOT271" s="75" t="s">
        <v>228</v>
      </c>
      <c r="SOU271" s="75">
        <v>3254</v>
      </c>
      <c r="SOV271" s="75" t="s">
        <v>228</v>
      </c>
      <c r="SOW271" s="75">
        <v>3254</v>
      </c>
      <c r="SOX271" s="75" t="s">
        <v>228</v>
      </c>
      <c r="SOY271" s="75">
        <v>3254</v>
      </c>
      <c r="SOZ271" s="75" t="s">
        <v>228</v>
      </c>
      <c r="SPA271" s="75">
        <v>3254</v>
      </c>
      <c r="SPB271" s="75" t="s">
        <v>228</v>
      </c>
      <c r="SPC271" s="75">
        <v>3254</v>
      </c>
      <c r="SPD271" s="75" t="s">
        <v>228</v>
      </c>
      <c r="SPE271" s="75">
        <v>3254</v>
      </c>
      <c r="SPF271" s="75" t="s">
        <v>228</v>
      </c>
      <c r="SPG271" s="75">
        <v>3254</v>
      </c>
      <c r="SPH271" s="75" t="s">
        <v>228</v>
      </c>
      <c r="SPI271" s="75">
        <v>3254</v>
      </c>
      <c r="SPJ271" s="75" t="s">
        <v>228</v>
      </c>
      <c r="SPK271" s="75">
        <v>3254</v>
      </c>
      <c r="SPL271" s="75" t="s">
        <v>228</v>
      </c>
      <c r="SPM271" s="75">
        <v>3254</v>
      </c>
      <c r="SPN271" s="75" t="s">
        <v>228</v>
      </c>
      <c r="SPO271" s="75">
        <v>3254</v>
      </c>
      <c r="SPP271" s="75" t="s">
        <v>228</v>
      </c>
      <c r="SPQ271" s="75">
        <v>3254</v>
      </c>
      <c r="SPR271" s="75" t="s">
        <v>228</v>
      </c>
      <c r="SPS271" s="75">
        <v>3254</v>
      </c>
      <c r="SPT271" s="75" t="s">
        <v>228</v>
      </c>
      <c r="SPU271" s="75">
        <v>3254</v>
      </c>
      <c r="SPV271" s="75" t="s">
        <v>228</v>
      </c>
      <c r="SPW271" s="75">
        <v>3254</v>
      </c>
      <c r="SPX271" s="75" t="s">
        <v>228</v>
      </c>
      <c r="SPY271" s="75">
        <v>3254</v>
      </c>
      <c r="SPZ271" s="75" t="s">
        <v>228</v>
      </c>
      <c r="SQA271" s="75">
        <v>3254</v>
      </c>
      <c r="SQB271" s="75" t="s">
        <v>228</v>
      </c>
      <c r="SQC271" s="75">
        <v>3254</v>
      </c>
      <c r="SQD271" s="75" t="s">
        <v>228</v>
      </c>
      <c r="SQE271" s="75">
        <v>3254</v>
      </c>
      <c r="SQF271" s="75" t="s">
        <v>228</v>
      </c>
      <c r="SQG271" s="75">
        <v>3254</v>
      </c>
      <c r="SQH271" s="75" t="s">
        <v>228</v>
      </c>
      <c r="SQI271" s="75">
        <v>3254</v>
      </c>
      <c r="SQJ271" s="75" t="s">
        <v>228</v>
      </c>
      <c r="SQK271" s="75">
        <v>3254</v>
      </c>
      <c r="SQL271" s="75" t="s">
        <v>228</v>
      </c>
      <c r="SQM271" s="75">
        <v>3254</v>
      </c>
      <c r="SQN271" s="75" t="s">
        <v>228</v>
      </c>
      <c r="SQO271" s="75">
        <v>3254</v>
      </c>
      <c r="SQP271" s="75" t="s">
        <v>228</v>
      </c>
      <c r="SQQ271" s="75">
        <v>3254</v>
      </c>
      <c r="SQR271" s="75" t="s">
        <v>228</v>
      </c>
      <c r="SQS271" s="75">
        <v>3254</v>
      </c>
      <c r="SQT271" s="75" t="s">
        <v>228</v>
      </c>
      <c r="SQU271" s="75">
        <v>3254</v>
      </c>
      <c r="SQV271" s="75" t="s">
        <v>228</v>
      </c>
      <c r="SQW271" s="75">
        <v>3254</v>
      </c>
      <c r="SQX271" s="75" t="s">
        <v>228</v>
      </c>
      <c r="SQY271" s="75">
        <v>3254</v>
      </c>
      <c r="SQZ271" s="75" t="s">
        <v>228</v>
      </c>
      <c r="SRA271" s="75">
        <v>3254</v>
      </c>
      <c r="SRB271" s="75" t="s">
        <v>228</v>
      </c>
      <c r="SRC271" s="75">
        <v>3254</v>
      </c>
      <c r="SRD271" s="75" t="s">
        <v>228</v>
      </c>
      <c r="SRE271" s="75">
        <v>3254</v>
      </c>
      <c r="SRF271" s="75" t="s">
        <v>228</v>
      </c>
      <c r="SRG271" s="75">
        <v>3254</v>
      </c>
      <c r="SRH271" s="75" t="s">
        <v>228</v>
      </c>
      <c r="SRI271" s="75">
        <v>3254</v>
      </c>
      <c r="SRJ271" s="75" t="s">
        <v>228</v>
      </c>
      <c r="SRK271" s="75">
        <v>3254</v>
      </c>
      <c r="SRL271" s="75" t="s">
        <v>228</v>
      </c>
      <c r="SRM271" s="75">
        <v>3254</v>
      </c>
      <c r="SRN271" s="75" t="s">
        <v>228</v>
      </c>
      <c r="SRO271" s="75">
        <v>3254</v>
      </c>
      <c r="SRP271" s="75" t="s">
        <v>228</v>
      </c>
      <c r="SRQ271" s="75">
        <v>3254</v>
      </c>
      <c r="SRR271" s="75" t="s">
        <v>228</v>
      </c>
      <c r="SRS271" s="75">
        <v>3254</v>
      </c>
      <c r="SRT271" s="75" t="s">
        <v>228</v>
      </c>
      <c r="SRU271" s="75">
        <v>3254</v>
      </c>
      <c r="SRV271" s="75" t="s">
        <v>228</v>
      </c>
      <c r="SRW271" s="75">
        <v>3254</v>
      </c>
      <c r="SRX271" s="75" t="s">
        <v>228</v>
      </c>
      <c r="SRY271" s="75">
        <v>3254</v>
      </c>
      <c r="SRZ271" s="75" t="s">
        <v>228</v>
      </c>
      <c r="SSA271" s="75">
        <v>3254</v>
      </c>
      <c r="SSB271" s="75" t="s">
        <v>228</v>
      </c>
      <c r="SSC271" s="75">
        <v>3254</v>
      </c>
      <c r="SSD271" s="75" t="s">
        <v>228</v>
      </c>
      <c r="SSE271" s="75">
        <v>3254</v>
      </c>
      <c r="SSF271" s="75" t="s">
        <v>228</v>
      </c>
      <c r="SSG271" s="75">
        <v>3254</v>
      </c>
      <c r="SSH271" s="75" t="s">
        <v>228</v>
      </c>
      <c r="SSI271" s="75">
        <v>3254</v>
      </c>
      <c r="SSJ271" s="75" t="s">
        <v>228</v>
      </c>
      <c r="SSK271" s="75">
        <v>3254</v>
      </c>
      <c r="SSL271" s="75" t="s">
        <v>228</v>
      </c>
      <c r="SSM271" s="75">
        <v>3254</v>
      </c>
      <c r="SSN271" s="75" t="s">
        <v>228</v>
      </c>
      <c r="SSO271" s="75">
        <v>3254</v>
      </c>
      <c r="SSP271" s="75" t="s">
        <v>228</v>
      </c>
      <c r="SSQ271" s="75">
        <v>3254</v>
      </c>
      <c r="SSR271" s="75" t="s">
        <v>228</v>
      </c>
      <c r="SSS271" s="75">
        <v>3254</v>
      </c>
      <c r="SST271" s="75" t="s">
        <v>228</v>
      </c>
      <c r="SSU271" s="75">
        <v>3254</v>
      </c>
      <c r="SSV271" s="75" t="s">
        <v>228</v>
      </c>
      <c r="SSW271" s="75">
        <v>3254</v>
      </c>
      <c r="SSX271" s="75" t="s">
        <v>228</v>
      </c>
      <c r="SSY271" s="75">
        <v>3254</v>
      </c>
      <c r="SSZ271" s="75" t="s">
        <v>228</v>
      </c>
      <c r="STA271" s="75">
        <v>3254</v>
      </c>
      <c r="STB271" s="75" t="s">
        <v>228</v>
      </c>
      <c r="STC271" s="75">
        <v>3254</v>
      </c>
      <c r="STD271" s="75" t="s">
        <v>228</v>
      </c>
      <c r="STE271" s="75">
        <v>3254</v>
      </c>
      <c r="STF271" s="75" t="s">
        <v>228</v>
      </c>
      <c r="STG271" s="75">
        <v>3254</v>
      </c>
      <c r="STH271" s="75" t="s">
        <v>228</v>
      </c>
      <c r="STI271" s="75">
        <v>3254</v>
      </c>
      <c r="STJ271" s="75" t="s">
        <v>228</v>
      </c>
      <c r="STK271" s="75">
        <v>3254</v>
      </c>
      <c r="STL271" s="75" t="s">
        <v>228</v>
      </c>
      <c r="STM271" s="75">
        <v>3254</v>
      </c>
      <c r="STN271" s="75" t="s">
        <v>228</v>
      </c>
      <c r="STO271" s="75">
        <v>3254</v>
      </c>
      <c r="STP271" s="75" t="s">
        <v>228</v>
      </c>
      <c r="STQ271" s="75">
        <v>3254</v>
      </c>
      <c r="STR271" s="75" t="s">
        <v>228</v>
      </c>
      <c r="STS271" s="75">
        <v>3254</v>
      </c>
      <c r="STT271" s="75" t="s">
        <v>228</v>
      </c>
      <c r="STU271" s="75">
        <v>3254</v>
      </c>
      <c r="STV271" s="75" t="s">
        <v>228</v>
      </c>
      <c r="STW271" s="75">
        <v>3254</v>
      </c>
      <c r="STX271" s="75" t="s">
        <v>228</v>
      </c>
      <c r="STY271" s="75">
        <v>3254</v>
      </c>
      <c r="STZ271" s="75" t="s">
        <v>228</v>
      </c>
      <c r="SUA271" s="75">
        <v>3254</v>
      </c>
      <c r="SUB271" s="75" t="s">
        <v>228</v>
      </c>
      <c r="SUC271" s="75">
        <v>3254</v>
      </c>
      <c r="SUD271" s="75" t="s">
        <v>228</v>
      </c>
      <c r="SUE271" s="75">
        <v>3254</v>
      </c>
      <c r="SUF271" s="75" t="s">
        <v>228</v>
      </c>
      <c r="SUG271" s="75">
        <v>3254</v>
      </c>
      <c r="SUH271" s="75" t="s">
        <v>228</v>
      </c>
      <c r="SUI271" s="75">
        <v>3254</v>
      </c>
      <c r="SUJ271" s="75" t="s">
        <v>228</v>
      </c>
      <c r="SUK271" s="75">
        <v>3254</v>
      </c>
      <c r="SUL271" s="75" t="s">
        <v>228</v>
      </c>
      <c r="SUM271" s="75">
        <v>3254</v>
      </c>
      <c r="SUN271" s="75" t="s">
        <v>228</v>
      </c>
      <c r="SUO271" s="75">
        <v>3254</v>
      </c>
      <c r="SUP271" s="75" t="s">
        <v>228</v>
      </c>
      <c r="SUQ271" s="75">
        <v>3254</v>
      </c>
      <c r="SUR271" s="75" t="s">
        <v>228</v>
      </c>
      <c r="SUS271" s="75">
        <v>3254</v>
      </c>
      <c r="SUT271" s="75" t="s">
        <v>228</v>
      </c>
      <c r="SUU271" s="75">
        <v>3254</v>
      </c>
      <c r="SUV271" s="75" t="s">
        <v>228</v>
      </c>
      <c r="SUW271" s="75">
        <v>3254</v>
      </c>
      <c r="SUX271" s="75" t="s">
        <v>228</v>
      </c>
      <c r="SUY271" s="75">
        <v>3254</v>
      </c>
      <c r="SUZ271" s="75" t="s">
        <v>228</v>
      </c>
      <c r="SVA271" s="75">
        <v>3254</v>
      </c>
      <c r="SVB271" s="75" t="s">
        <v>228</v>
      </c>
      <c r="SVC271" s="75">
        <v>3254</v>
      </c>
      <c r="SVD271" s="75" t="s">
        <v>228</v>
      </c>
      <c r="SVE271" s="75">
        <v>3254</v>
      </c>
      <c r="SVF271" s="75" t="s">
        <v>228</v>
      </c>
      <c r="SVG271" s="75">
        <v>3254</v>
      </c>
      <c r="SVH271" s="75" t="s">
        <v>228</v>
      </c>
      <c r="SVI271" s="75">
        <v>3254</v>
      </c>
      <c r="SVJ271" s="75" t="s">
        <v>228</v>
      </c>
      <c r="SVK271" s="75">
        <v>3254</v>
      </c>
      <c r="SVL271" s="75" t="s">
        <v>228</v>
      </c>
      <c r="SVM271" s="75">
        <v>3254</v>
      </c>
      <c r="SVN271" s="75" t="s">
        <v>228</v>
      </c>
      <c r="SVO271" s="75">
        <v>3254</v>
      </c>
      <c r="SVP271" s="75" t="s">
        <v>228</v>
      </c>
      <c r="SVQ271" s="75">
        <v>3254</v>
      </c>
      <c r="SVR271" s="75" t="s">
        <v>228</v>
      </c>
      <c r="SVS271" s="75">
        <v>3254</v>
      </c>
      <c r="SVT271" s="75" t="s">
        <v>228</v>
      </c>
      <c r="SVU271" s="75">
        <v>3254</v>
      </c>
      <c r="SVV271" s="75" t="s">
        <v>228</v>
      </c>
      <c r="SVW271" s="75">
        <v>3254</v>
      </c>
      <c r="SVX271" s="75" t="s">
        <v>228</v>
      </c>
      <c r="SVY271" s="75">
        <v>3254</v>
      </c>
      <c r="SVZ271" s="75" t="s">
        <v>228</v>
      </c>
      <c r="SWA271" s="75">
        <v>3254</v>
      </c>
      <c r="SWB271" s="75" t="s">
        <v>228</v>
      </c>
      <c r="SWC271" s="75">
        <v>3254</v>
      </c>
      <c r="SWD271" s="75" t="s">
        <v>228</v>
      </c>
      <c r="SWE271" s="75">
        <v>3254</v>
      </c>
      <c r="SWF271" s="75" t="s">
        <v>228</v>
      </c>
      <c r="SWG271" s="75">
        <v>3254</v>
      </c>
      <c r="SWH271" s="75" t="s">
        <v>228</v>
      </c>
      <c r="SWI271" s="75">
        <v>3254</v>
      </c>
      <c r="SWJ271" s="75" t="s">
        <v>228</v>
      </c>
      <c r="SWK271" s="75">
        <v>3254</v>
      </c>
      <c r="SWL271" s="75" t="s">
        <v>228</v>
      </c>
      <c r="SWM271" s="75">
        <v>3254</v>
      </c>
      <c r="SWN271" s="75" t="s">
        <v>228</v>
      </c>
      <c r="SWO271" s="75">
        <v>3254</v>
      </c>
      <c r="SWP271" s="75" t="s">
        <v>228</v>
      </c>
      <c r="SWQ271" s="75">
        <v>3254</v>
      </c>
      <c r="SWR271" s="75" t="s">
        <v>228</v>
      </c>
      <c r="SWS271" s="75">
        <v>3254</v>
      </c>
      <c r="SWT271" s="75" t="s">
        <v>228</v>
      </c>
      <c r="SWU271" s="75">
        <v>3254</v>
      </c>
      <c r="SWV271" s="75" t="s">
        <v>228</v>
      </c>
      <c r="SWW271" s="75">
        <v>3254</v>
      </c>
      <c r="SWX271" s="75" t="s">
        <v>228</v>
      </c>
      <c r="SWY271" s="75">
        <v>3254</v>
      </c>
      <c r="SWZ271" s="75" t="s">
        <v>228</v>
      </c>
      <c r="SXA271" s="75">
        <v>3254</v>
      </c>
      <c r="SXB271" s="75" t="s">
        <v>228</v>
      </c>
      <c r="SXC271" s="75">
        <v>3254</v>
      </c>
      <c r="SXD271" s="75" t="s">
        <v>228</v>
      </c>
      <c r="SXE271" s="75">
        <v>3254</v>
      </c>
      <c r="SXF271" s="75" t="s">
        <v>228</v>
      </c>
      <c r="SXG271" s="75">
        <v>3254</v>
      </c>
      <c r="SXH271" s="75" t="s">
        <v>228</v>
      </c>
      <c r="SXI271" s="75">
        <v>3254</v>
      </c>
      <c r="SXJ271" s="75" t="s">
        <v>228</v>
      </c>
      <c r="SXK271" s="75">
        <v>3254</v>
      </c>
      <c r="SXL271" s="75" t="s">
        <v>228</v>
      </c>
      <c r="SXM271" s="75">
        <v>3254</v>
      </c>
      <c r="SXN271" s="75" t="s">
        <v>228</v>
      </c>
      <c r="SXO271" s="75">
        <v>3254</v>
      </c>
      <c r="SXP271" s="75" t="s">
        <v>228</v>
      </c>
      <c r="SXQ271" s="75">
        <v>3254</v>
      </c>
      <c r="SXR271" s="75" t="s">
        <v>228</v>
      </c>
      <c r="SXS271" s="75">
        <v>3254</v>
      </c>
      <c r="SXT271" s="75" t="s">
        <v>228</v>
      </c>
      <c r="SXU271" s="75">
        <v>3254</v>
      </c>
      <c r="SXV271" s="75" t="s">
        <v>228</v>
      </c>
      <c r="SXW271" s="75">
        <v>3254</v>
      </c>
      <c r="SXX271" s="75" t="s">
        <v>228</v>
      </c>
      <c r="SXY271" s="75">
        <v>3254</v>
      </c>
      <c r="SXZ271" s="75" t="s">
        <v>228</v>
      </c>
      <c r="SYA271" s="75">
        <v>3254</v>
      </c>
      <c r="SYB271" s="75" t="s">
        <v>228</v>
      </c>
      <c r="SYC271" s="75">
        <v>3254</v>
      </c>
      <c r="SYD271" s="75" t="s">
        <v>228</v>
      </c>
      <c r="SYE271" s="75">
        <v>3254</v>
      </c>
      <c r="SYF271" s="75" t="s">
        <v>228</v>
      </c>
      <c r="SYG271" s="75">
        <v>3254</v>
      </c>
      <c r="SYH271" s="75" t="s">
        <v>228</v>
      </c>
      <c r="SYI271" s="75">
        <v>3254</v>
      </c>
      <c r="SYJ271" s="75" t="s">
        <v>228</v>
      </c>
      <c r="SYK271" s="75">
        <v>3254</v>
      </c>
      <c r="SYL271" s="75" t="s">
        <v>228</v>
      </c>
      <c r="SYM271" s="75">
        <v>3254</v>
      </c>
      <c r="SYN271" s="75" t="s">
        <v>228</v>
      </c>
      <c r="SYO271" s="75">
        <v>3254</v>
      </c>
      <c r="SYP271" s="75" t="s">
        <v>228</v>
      </c>
      <c r="SYQ271" s="75">
        <v>3254</v>
      </c>
      <c r="SYR271" s="75" t="s">
        <v>228</v>
      </c>
      <c r="SYS271" s="75">
        <v>3254</v>
      </c>
      <c r="SYT271" s="75" t="s">
        <v>228</v>
      </c>
      <c r="SYU271" s="75">
        <v>3254</v>
      </c>
      <c r="SYV271" s="75" t="s">
        <v>228</v>
      </c>
      <c r="SYW271" s="75">
        <v>3254</v>
      </c>
      <c r="SYX271" s="75" t="s">
        <v>228</v>
      </c>
      <c r="SYY271" s="75">
        <v>3254</v>
      </c>
      <c r="SYZ271" s="75" t="s">
        <v>228</v>
      </c>
      <c r="SZA271" s="75">
        <v>3254</v>
      </c>
      <c r="SZB271" s="75" t="s">
        <v>228</v>
      </c>
      <c r="SZC271" s="75">
        <v>3254</v>
      </c>
      <c r="SZD271" s="75" t="s">
        <v>228</v>
      </c>
      <c r="SZE271" s="75">
        <v>3254</v>
      </c>
      <c r="SZF271" s="75" t="s">
        <v>228</v>
      </c>
      <c r="SZG271" s="75">
        <v>3254</v>
      </c>
      <c r="SZH271" s="75" t="s">
        <v>228</v>
      </c>
      <c r="SZI271" s="75">
        <v>3254</v>
      </c>
      <c r="SZJ271" s="75" t="s">
        <v>228</v>
      </c>
      <c r="SZK271" s="75">
        <v>3254</v>
      </c>
      <c r="SZL271" s="75" t="s">
        <v>228</v>
      </c>
      <c r="SZM271" s="75">
        <v>3254</v>
      </c>
      <c r="SZN271" s="75" t="s">
        <v>228</v>
      </c>
      <c r="SZO271" s="75">
        <v>3254</v>
      </c>
      <c r="SZP271" s="75" t="s">
        <v>228</v>
      </c>
      <c r="SZQ271" s="75">
        <v>3254</v>
      </c>
      <c r="SZR271" s="75" t="s">
        <v>228</v>
      </c>
      <c r="SZS271" s="75">
        <v>3254</v>
      </c>
      <c r="SZT271" s="75" t="s">
        <v>228</v>
      </c>
      <c r="SZU271" s="75">
        <v>3254</v>
      </c>
      <c r="SZV271" s="75" t="s">
        <v>228</v>
      </c>
      <c r="SZW271" s="75">
        <v>3254</v>
      </c>
      <c r="SZX271" s="75" t="s">
        <v>228</v>
      </c>
      <c r="SZY271" s="75">
        <v>3254</v>
      </c>
      <c r="SZZ271" s="75" t="s">
        <v>228</v>
      </c>
      <c r="TAA271" s="75">
        <v>3254</v>
      </c>
      <c r="TAB271" s="75" t="s">
        <v>228</v>
      </c>
      <c r="TAC271" s="75">
        <v>3254</v>
      </c>
      <c r="TAD271" s="75" t="s">
        <v>228</v>
      </c>
      <c r="TAE271" s="75">
        <v>3254</v>
      </c>
      <c r="TAF271" s="75" t="s">
        <v>228</v>
      </c>
      <c r="TAG271" s="75">
        <v>3254</v>
      </c>
      <c r="TAH271" s="75" t="s">
        <v>228</v>
      </c>
      <c r="TAI271" s="75">
        <v>3254</v>
      </c>
      <c r="TAJ271" s="75" t="s">
        <v>228</v>
      </c>
      <c r="TAK271" s="75">
        <v>3254</v>
      </c>
      <c r="TAL271" s="75" t="s">
        <v>228</v>
      </c>
      <c r="TAM271" s="75">
        <v>3254</v>
      </c>
      <c r="TAN271" s="75" t="s">
        <v>228</v>
      </c>
      <c r="TAO271" s="75">
        <v>3254</v>
      </c>
      <c r="TAP271" s="75" t="s">
        <v>228</v>
      </c>
      <c r="TAQ271" s="75">
        <v>3254</v>
      </c>
      <c r="TAR271" s="75" t="s">
        <v>228</v>
      </c>
      <c r="TAS271" s="75">
        <v>3254</v>
      </c>
      <c r="TAT271" s="75" t="s">
        <v>228</v>
      </c>
      <c r="TAU271" s="75">
        <v>3254</v>
      </c>
      <c r="TAV271" s="75" t="s">
        <v>228</v>
      </c>
      <c r="TAW271" s="75">
        <v>3254</v>
      </c>
      <c r="TAX271" s="75" t="s">
        <v>228</v>
      </c>
      <c r="TAY271" s="75">
        <v>3254</v>
      </c>
      <c r="TAZ271" s="75" t="s">
        <v>228</v>
      </c>
      <c r="TBA271" s="75">
        <v>3254</v>
      </c>
      <c r="TBB271" s="75" t="s">
        <v>228</v>
      </c>
      <c r="TBC271" s="75">
        <v>3254</v>
      </c>
      <c r="TBD271" s="75" t="s">
        <v>228</v>
      </c>
      <c r="TBE271" s="75">
        <v>3254</v>
      </c>
      <c r="TBF271" s="75" t="s">
        <v>228</v>
      </c>
      <c r="TBG271" s="75">
        <v>3254</v>
      </c>
      <c r="TBH271" s="75" t="s">
        <v>228</v>
      </c>
      <c r="TBI271" s="75">
        <v>3254</v>
      </c>
      <c r="TBJ271" s="75" t="s">
        <v>228</v>
      </c>
      <c r="TBK271" s="75">
        <v>3254</v>
      </c>
      <c r="TBL271" s="75" t="s">
        <v>228</v>
      </c>
      <c r="TBM271" s="75">
        <v>3254</v>
      </c>
      <c r="TBN271" s="75" t="s">
        <v>228</v>
      </c>
      <c r="TBO271" s="75">
        <v>3254</v>
      </c>
      <c r="TBP271" s="75" t="s">
        <v>228</v>
      </c>
      <c r="TBQ271" s="75">
        <v>3254</v>
      </c>
      <c r="TBR271" s="75" t="s">
        <v>228</v>
      </c>
      <c r="TBS271" s="75">
        <v>3254</v>
      </c>
      <c r="TBT271" s="75" t="s">
        <v>228</v>
      </c>
      <c r="TBU271" s="75">
        <v>3254</v>
      </c>
      <c r="TBV271" s="75" t="s">
        <v>228</v>
      </c>
      <c r="TBW271" s="75">
        <v>3254</v>
      </c>
      <c r="TBX271" s="75" t="s">
        <v>228</v>
      </c>
      <c r="TBY271" s="75">
        <v>3254</v>
      </c>
      <c r="TBZ271" s="75" t="s">
        <v>228</v>
      </c>
      <c r="TCA271" s="75">
        <v>3254</v>
      </c>
      <c r="TCB271" s="75" t="s">
        <v>228</v>
      </c>
      <c r="TCC271" s="75">
        <v>3254</v>
      </c>
      <c r="TCD271" s="75" t="s">
        <v>228</v>
      </c>
      <c r="TCE271" s="75">
        <v>3254</v>
      </c>
      <c r="TCF271" s="75" t="s">
        <v>228</v>
      </c>
      <c r="TCG271" s="75">
        <v>3254</v>
      </c>
      <c r="TCH271" s="75" t="s">
        <v>228</v>
      </c>
      <c r="TCI271" s="75">
        <v>3254</v>
      </c>
      <c r="TCJ271" s="75" t="s">
        <v>228</v>
      </c>
      <c r="TCK271" s="75">
        <v>3254</v>
      </c>
      <c r="TCL271" s="75" t="s">
        <v>228</v>
      </c>
      <c r="TCM271" s="75">
        <v>3254</v>
      </c>
      <c r="TCN271" s="75" t="s">
        <v>228</v>
      </c>
      <c r="TCO271" s="75">
        <v>3254</v>
      </c>
      <c r="TCP271" s="75" t="s">
        <v>228</v>
      </c>
      <c r="TCQ271" s="75">
        <v>3254</v>
      </c>
      <c r="TCR271" s="75" t="s">
        <v>228</v>
      </c>
      <c r="TCS271" s="75">
        <v>3254</v>
      </c>
      <c r="TCT271" s="75" t="s">
        <v>228</v>
      </c>
      <c r="TCU271" s="75">
        <v>3254</v>
      </c>
      <c r="TCV271" s="75" t="s">
        <v>228</v>
      </c>
      <c r="TCW271" s="75">
        <v>3254</v>
      </c>
      <c r="TCX271" s="75" t="s">
        <v>228</v>
      </c>
      <c r="TCY271" s="75">
        <v>3254</v>
      </c>
      <c r="TCZ271" s="75" t="s">
        <v>228</v>
      </c>
      <c r="TDA271" s="75">
        <v>3254</v>
      </c>
      <c r="TDB271" s="75" t="s">
        <v>228</v>
      </c>
      <c r="TDC271" s="75">
        <v>3254</v>
      </c>
      <c r="TDD271" s="75" t="s">
        <v>228</v>
      </c>
      <c r="TDE271" s="75">
        <v>3254</v>
      </c>
      <c r="TDF271" s="75" t="s">
        <v>228</v>
      </c>
      <c r="TDG271" s="75">
        <v>3254</v>
      </c>
      <c r="TDH271" s="75" t="s">
        <v>228</v>
      </c>
      <c r="TDI271" s="75">
        <v>3254</v>
      </c>
      <c r="TDJ271" s="75" t="s">
        <v>228</v>
      </c>
      <c r="TDK271" s="75">
        <v>3254</v>
      </c>
      <c r="TDL271" s="75" t="s">
        <v>228</v>
      </c>
      <c r="TDM271" s="75">
        <v>3254</v>
      </c>
      <c r="TDN271" s="75" t="s">
        <v>228</v>
      </c>
      <c r="TDO271" s="75">
        <v>3254</v>
      </c>
      <c r="TDP271" s="75" t="s">
        <v>228</v>
      </c>
      <c r="TDQ271" s="75">
        <v>3254</v>
      </c>
      <c r="TDR271" s="75" t="s">
        <v>228</v>
      </c>
      <c r="TDS271" s="75">
        <v>3254</v>
      </c>
      <c r="TDT271" s="75" t="s">
        <v>228</v>
      </c>
      <c r="TDU271" s="75">
        <v>3254</v>
      </c>
      <c r="TDV271" s="75" t="s">
        <v>228</v>
      </c>
      <c r="TDW271" s="75">
        <v>3254</v>
      </c>
      <c r="TDX271" s="75" t="s">
        <v>228</v>
      </c>
      <c r="TDY271" s="75">
        <v>3254</v>
      </c>
      <c r="TDZ271" s="75" t="s">
        <v>228</v>
      </c>
      <c r="TEA271" s="75">
        <v>3254</v>
      </c>
      <c r="TEB271" s="75" t="s">
        <v>228</v>
      </c>
      <c r="TEC271" s="75">
        <v>3254</v>
      </c>
      <c r="TED271" s="75" t="s">
        <v>228</v>
      </c>
      <c r="TEE271" s="75">
        <v>3254</v>
      </c>
      <c r="TEF271" s="75" t="s">
        <v>228</v>
      </c>
      <c r="TEG271" s="75">
        <v>3254</v>
      </c>
      <c r="TEH271" s="75" t="s">
        <v>228</v>
      </c>
      <c r="TEI271" s="75">
        <v>3254</v>
      </c>
      <c r="TEJ271" s="75" t="s">
        <v>228</v>
      </c>
      <c r="TEK271" s="75">
        <v>3254</v>
      </c>
      <c r="TEL271" s="75" t="s">
        <v>228</v>
      </c>
      <c r="TEM271" s="75">
        <v>3254</v>
      </c>
      <c r="TEN271" s="75" t="s">
        <v>228</v>
      </c>
      <c r="TEO271" s="75">
        <v>3254</v>
      </c>
      <c r="TEP271" s="75" t="s">
        <v>228</v>
      </c>
      <c r="TEQ271" s="75">
        <v>3254</v>
      </c>
      <c r="TER271" s="75" t="s">
        <v>228</v>
      </c>
      <c r="TES271" s="75">
        <v>3254</v>
      </c>
      <c r="TET271" s="75" t="s">
        <v>228</v>
      </c>
      <c r="TEU271" s="75">
        <v>3254</v>
      </c>
      <c r="TEV271" s="75" t="s">
        <v>228</v>
      </c>
      <c r="TEW271" s="75">
        <v>3254</v>
      </c>
      <c r="TEX271" s="75" t="s">
        <v>228</v>
      </c>
      <c r="TEY271" s="75">
        <v>3254</v>
      </c>
      <c r="TEZ271" s="75" t="s">
        <v>228</v>
      </c>
      <c r="TFA271" s="75">
        <v>3254</v>
      </c>
      <c r="TFB271" s="75" t="s">
        <v>228</v>
      </c>
      <c r="TFC271" s="75">
        <v>3254</v>
      </c>
      <c r="TFD271" s="75" t="s">
        <v>228</v>
      </c>
      <c r="TFE271" s="75">
        <v>3254</v>
      </c>
      <c r="TFF271" s="75" t="s">
        <v>228</v>
      </c>
      <c r="TFG271" s="75">
        <v>3254</v>
      </c>
      <c r="TFH271" s="75" t="s">
        <v>228</v>
      </c>
      <c r="TFI271" s="75">
        <v>3254</v>
      </c>
      <c r="TFJ271" s="75" t="s">
        <v>228</v>
      </c>
      <c r="TFK271" s="75">
        <v>3254</v>
      </c>
      <c r="TFL271" s="75" t="s">
        <v>228</v>
      </c>
      <c r="TFM271" s="75">
        <v>3254</v>
      </c>
      <c r="TFN271" s="75" t="s">
        <v>228</v>
      </c>
      <c r="TFO271" s="75">
        <v>3254</v>
      </c>
      <c r="TFP271" s="75" t="s">
        <v>228</v>
      </c>
      <c r="TFQ271" s="75">
        <v>3254</v>
      </c>
      <c r="TFR271" s="75" t="s">
        <v>228</v>
      </c>
      <c r="TFS271" s="75">
        <v>3254</v>
      </c>
      <c r="TFT271" s="75" t="s">
        <v>228</v>
      </c>
      <c r="TFU271" s="75">
        <v>3254</v>
      </c>
      <c r="TFV271" s="75" t="s">
        <v>228</v>
      </c>
      <c r="TFW271" s="75">
        <v>3254</v>
      </c>
      <c r="TFX271" s="75" t="s">
        <v>228</v>
      </c>
      <c r="TFY271" s="75">
        <v>3254</v>
      </c>
      <c r="TFZ271" s="75" t="s">
        <v>228</v>
      </c>
      <c r="TGA271" s="75">
        <v>3254</v>
      </c>
      <c r="TGB271" s="75" t="s">
        <v>228</v>
      </c>
      <c r="TGC271" s="75">
        <v>3254</v>
      </c>
      <c r="TGD271" s="75" t="s">
        <v>228</v>
      </c>
      <c r="TGE271" s="75">
        <v>3254</v>
      </c>
      <c r="TGF271" s="75" t="s">
        <v>228</v>
      </c>
      <c r="TGG271" s="75">
        <v>3254</v>
      </c>
      <c r="TGH271" s="75" t="s">
        <v>228</v>
      </c>
      <c r="TGI271" s="75">
        <v>3254</v>
      </c>
      <c r="TGJ271" s="75" t="s">
        <v>228</v>
      </c>
      <c r="TGK271" s="75">
        <v>3254</v>
      </c>
      <c r="TGL271" s="75" t="s">
        <v>228</v>
      </c>
      <c r="TGM271" s="75">
        <v>3254</v>
      </c>
      <c r="TGN271" s="75" t="s">
        <v>228</v>
      </c>
      <c r="TGO271" s="75">
        <v>3254</v>
      </c>
      <c r="TGP271" s="75" t="s">
        <v>228</v>
      </c>
      <c r="TGQ271" s="75">
        <v>3254</v>
      </c>
      <c r="TGR271" s="75" t="s">
        <v>228</v>
      </c>
      <c r="TGS271" s="75">
        <v>3254</v>
      </c>
      <c r="TGT271" s="75" t="s">
        <v>228</v>
      </c>
      <c r="TGU271" s="75">
        <v>3254</v>
      </c>
      <c r="TGV271" s="75" t="s">
        <v>228</v>
      </c>
      <c r="TGW271" s="75">
        <v>3254</v>
      </c>
      <c r="TGX271" s="75" t="s">
        <v>228</v>
      </c>
      <c r="TGY271" s="75">
        <v>3254</v>
      </c>
      <c r="TGZ271" s="75" t="s">
        <v>228</v>
      </c>
      <c r="THA271" s="75">
        <v>3254</v>
      </c>
      <c r="THB271" s="75" t="s">
        <v>228</v>
      </c>
      <c r="THC271" s="75">
        <v>3254</v>
      </c>
      <c r="THD271" s="75" t="s">
        <v>228</v>
      </c>
      <c r="THE271" s="75">
        <v>3254</v>
      </c>
      <c r="THF271" s="75" t="s">
        <v>228</v>
      </c>
      <c r="THG271" s="75">
        <v>3254</v>
      </c>
      <c r="THH271" s="75" t="s">
        <v>228</v>
      </c>
      <c r="THI271" s="75">
        <v>3254</v>
      </c>
      <c r="THJ271" s="75" t="s">
        <v>228</v>
      </c>
      <c r="THK271" s="75">
        <v>3254</v>
      </c>
      <c r="THL271" s="75" t="s">
        <v>228</v>
      </c>
      <c r="THM271" s="75">
        <v>3254</v>
      </c>
      <c r="THN271" s="75" t="s">
        <v>228</v>
      </c>
      <c r="THO271" s="75">
        <v>3254</v>
      </c>
      <c r="THP271" s="75" t="s">
        <v>228</v>
      </c>
      <c r="THQ271" s="75">
        <v>3254</v>
      </c>
      <c r="THR271" s="75" t="s">
        <v>228</v>
      </c>
      <c r="THS271" s="75">
        <v>3254</v>
      </c>
      <c r="THT271" s="75" t="s">
        <v>228</v>
      </c>
      <c r="THU271" s="75">
        <v>3254</v>
      </c>
      <c r="THV271" s="75" t="s">
        <v>228</v>
      </c>
      <c r="THW271" s="75">
        <v>3254</v>
      </c>
      <c r="THX271" s="75" t="s">
        <v>228</v>
      </c>
      <c r="THY271" s="75">
        <v>3254</v>
      </c>
      <c r="THZ271" s="75" t="s">
        <v>228</v>
      </c>
      <c r="TIA271" s="75">
        <v>3254</v>
      </c>
      <c r="TIB271" s="75" t="s">
        <v>228</v>
      </c>
      <c r="TIC271" s="75">
        <v>3254</v>
      </c>
      <c r="TID271" s="75" t="s">
        <v>228</v>
      </c>
      <c r="TIE271" s="75">
        <v>3254</v>
      </c>
      <c r="TIF271" s="75" t="s">
        <v>228</v>
      </c>
      <c r="TIG271" s="75">
        <v>3254</v>
      </c>
      <c r="TIH271" s="75" t="s">
        <v>228</v>
      </c>
      <c r="TII271" s="75">
        <v>3254</v>
      </c>
      <c r="TIJ271" s="75" t="s">
        <v>228</v>
      </c>
      <c r="TIK271" s="75">
        <v>3254</v>
      </c>
      <c r="TIL271" s="75" t="s">
        <v>228</v>
      </c>
      <c r="TIM271" s="75">
        <v>3254</v>
      </c>
      <c r="TIN271" s="75" t="s">
        <v>228</v>
      </c>
      <c r="TIO271" s="75">
        <v>3254</v>
      </c>
      <c r="TIP271" s="75" t="s">
        <v>228</v>
      </c>
      <c r="TIQ271" s="75">
        <v>3254</v>
      </c>
      <c r="TIR271" s="75" t="s">
        <v>228</v>
      </c>
      <c r="TIS271" s="75">
        <v>3254</v>
      </c>
      <c r="TIT271" s="75" t="s">
        <v>228</v>
      </c>
      <c r="TIU271" s="75">
        <v>3254</v>
      </c>
      <c r="TIV271" s="75" t="s">
        <v>228</v>
      </c>
      <c r="TIW271" s="75">
        <v>3254</v>
      </c>
      <c r="TIX271" s="75" t="s">
        <v>228</v>
      </c>
      <c r="TIY271" s="75">
        <v>3254</v>
      </c>
      <c r="TIZ271" s="75" t="s">
        <v>228</v>
      </c>
      <c r="TJA271" s="75">
        <v>3254</v>
      </c>
      <c r="TJB271" s="75" t="s">
        <v>228</v>
      </c>
      <c r="TJC271" s="75">
        <v>3254</v>
      </c>
      <c r="TJD271" s="75" t="s">
        <v>228</v>
      </c>
      <c r="TJE271" s="75">
        <v>3254</v>
      </c>
      <c r="TJF271" s="75" t="s">
        <v>228</v>
      </c>
      <c r="TJG271" s="75">
        <v>3254</v>
      </c>
      <c r="TJH271" s="75" t="s">
        <v>228</v>
      </c>
      <c r="TJI271" s="75">
        <v>3254</v>
      </c>
      <c r="TJJ271" s="75" t="s">
        <v>228</v>
      </c>
      <c r="TJK271" s="75">
        <v>3254</v>
      </c>
      <c r="TJL271" s="75" t="s">
        <v>228</v>
      </c>
      <c r="TJM271" s="75">
        <v>3254</v>
      </c>
      <c r="TJN271" s="75" t="s">
        <v>228</v>
      </c>
      <c r="TJO271" s="75">
        <v>3254</v>
      </c>
      <c r="TJP271" s="75" t="s">
        <v>228</v>
      </c>
      <c r="TJQ271" s="75">
        <v>3254</v>
      </c>
      <c r="TJR271" s="75" t="s">
        <v>228</v>
      </c>
      <c r="TJS271" s="75">
        <v>3254</v>
      </c>
      <c r="TJT271" s="75" t="s">
        <v>228</v>
      </c>
      <c r="TJU271" s="75">
        <v>3254</v>
      </c>
      <c r="TJV271" s="75" t="s">
        <v>228</v>
      </c>
      <c r="TJW271" s="75">
        <v>3254</v>
      </c>
      <c r="TJX271" s="75" t="s">
        <v>228</v>
      </c>
      <c r="TJY271" s="75">
        <v>3254</v>
      </c>
      <c r="TJZ271" s="75" t="s">
        <v>228</v>
      </c>
      <c r="TKA271" s="75">
        <v>3254</v>
      </c>
      <c r="TKB271" s="75" t="s">
        <v>228</v>
      </c>
      <c r="TKC271" s="75">
        <v>3254</v>
      </c>
      <c r="TKD271" s="75" t="s">
        <v>228</v>
      </c>
      <c r="TKE271" s="75">
        <v>3254</v>
      </c>
      <c r="TKF271" s="75" t="s">
        <v>228</v>
      </c>
      <c r="TKG271" s="75">
        <v>3254</v>
      </c>
      <c r="TKH271" s="75" t="s">
        <v>228</v>
      </c>
      <c r="TKI271" s="75">
        <v>3254</v>
      </c>
      <c r="TKJ271" s="75" t="s">
        <v>228</v>
      </c>
      <c r="TKK271" s="75">
        <v>3254</v>
      </c>
      <c r="TKL271" s="75" t="s">
        <v>228</v>
      </c>
      <c r="TKM271" s="75">
        <v>3254</v>
      </c>
      <c r="TKN271" s="75" t="s">
        <v>228</v>
      </c>
      <c r="TKO271" s="75">
        <v>3254</v>
      </c>
      <c r="TKP271" s="75" t="s">
        <v>228</v>
      </c>
      <c r="TKQ271" s="75">
        <v>3254</v>
      </c>
      <c r="TKR271" s="75" t="s">
        <v>228</v>
      </c>
      <c r="TKS271" s="75">
        <v>3254</v>
      </c>
      <c r="TKT271" s="75" t="s">
        <v>228</v>
      </c>
      <c r="TKU271" s="75">
        <v>3254</v>
      </c>
      <c r="TKV271" s="75" t="s">
        <v>228</v>
      </c>
      <c r="TKW271" s="75">
        <v>3254</v>
      </c>
      <c r="TKX271" s="75" t="s">
        <v>228</v>
      </c>
      <c r="TKY271" s="75">
        <v>3254</v>
      </c>
      <c r="TKZ271" s="75" t="s">
        <v>228</v>
      </c>
      <c r="TLA271" s="75">
        <v>3254</v>
      </c>
      <c r="TLB271" s="75" t="s">
        <v>228</v>
      </c>
      <c r="TLC271" s="75">
        <v>3254</v>
      </c>
      <c r="TLD271" s="75" t="s">
        <v>228</v>
      </c>
      <c r="TLE271" s="75">
        <v>3254</v>
      </c>
      <c r="TLF271" s="75" t="s">
        <v>228</v>
      </c>
      <c r="TLG271" s="75">
        <v>3254</v>
      </c>
      <c r="TLH271" s="75" t="s">
        <v>228</v>
      </c>
      <c r="TLI271" s="75">
        <v>3254</v>
      </c>
      <c r="TLJ271" s="75" t="s">
        <v>228</v>
      </c>
      <c r="TLK271" s="75">
        <v>3254</v>
      </c>
      <c r="TLL271" s="75" t="s">
        <v>228</v>
      </c>
      <c r="TLM271" s="75">
        <v>3254</v>
      </c>
      <c r="TLN271" s="75" t="s">
        <v>228</v>
      </c>
      <c r="TLO271" s="75">
        <v>3254</v>
      </c>
      <c r="TLP271" s="75" t="s">
        <v>228</v>
      </c>
      <c r="TLQ271" s="75">
        <v>3254</v>
      </c>
      <c r="TLR271" s="75" t="s">
        <v>228</v>
      </c>
      <c r="TLS271" s="75">
        <v>3254</v>
      </c>
      <c r="TLT271" s="75" t="s">
        <v>228</v>
      </c>
      <c r="TLU271" s="75">
        <v>3254</v>
      </c>
      <c r="TLV271" s="75" t="s">
        <v>228</v>
      </c>
      <c r="TLW271" s="75">
        <v>3254</v>
      </c>
      <c r="TLX271" s="75" t="s">
        <v>228</v>
      </c>
      <c r="TLY271" s="75">
        <v>3254</v>
      </c>
      <c r="TLZ271" s="75" t="s">
        <v>228</v>
      </c>
      <c r="TMA271" s="75">
        <v>3254</v>
      </c>
      <c r="TMB271" s="75" t="s">
        <v>228</v>
      </c>
      <c r="TMC271" s="75">
        <v>3254</v>
      </c>
      <c r="TMD271" s="75" t="s">
        <v>228</v>
      </c>
      <c r="TME271" s="75">
        <v>3254</v>
      </c>
      <c r="TMF271" s="75" t="s">
        <v>228</v>
      </c>
      <c r="TMG271" s="75">
        <v>3254</v>
      </c>
      <c r="TMH271" s="75" t="s">
        <v>228</v>
      </c>
      <c r="TMI271" s="75">
        <v>3254</v>
      </c>
      <c r="TMJ271" s="75" t="s">
        <v>228</v>
      </c>
      <c r="TMK271" s="75">
        <v>3254</v>
      </c>
      <c r="TML271" s="75" t="s">
        <v>228</v>
      </c>
      <c r="TMM271" s="75">
        <v>3254</v>
      </c>
      <c r="TMN271" s="75" t="s">
        <v>228</v>
      </c>
      <c r="TMO271" s="75">
        <v>3254</v>
      </c>
      <c r="TMP271" s="75" t="s">
        <v>228</v>
      </c>
      <c r="TMQ271" s="75">
        <v>3254</v>
      </c>
      <c r="TMR271" s="75" t="s">
        <v>228</v>
      </c>
      <c r="TMS271" s="75">
        <v>3254</v>
      </c>
      <c r="TMT271" s="75" t="s">
        <v>228</v>
      </c>
      <c r="TMU271" s="75">
        <v>3254</v>
      </c>
      <c r="TMV271" s="75" t="s">
        <v>228</v>
      </c>
      <c r="TMW271" s="75">
        <v>3254</v>
      </c>
      <c r="TMX271" s="75" t="s">
        <v>228</v>
      </c>
      <c r="TMY271" s="75">
        <v>3254</v>
      </c>
      <c r="TMZ271" s="75" t="s">
        <v>228</v>
      </c>
      <c r="TNA271" s="75">
        <v>3254</v>
      </c>
      <c r="TNB271" s="75" t="s">
        <v>228</v>
      </c>
      <c r="TNC271" s="75">
        <v>3254</v>
      </c>
      <c r="TND271" s="75" t="s">
        <v>228</v>
      </c>
      <c r="TNE271" s="75">
        <v>3254</v>
      </c>
      <c r="TNF271" s="75" t="s">
        <v>228</v>
      </c>
      <c r="TNG271" s="75">
        <v>3254</v>
      </c>
      <c r="TNH271" s="75" t="s">
        <v>228</v>
      </c>
      <c r="TNI271" s="75">
        <v>3254</v>
      </c>
      <c r="TNJ271" s="75" t="s">
        <v>228</v>
      </c>
      <c r="TNK271" s="75">
        <v>3254</v>
      </c>
      <c r="TNL271" s="75" t="s">
        <v>228</v>
      </c>
      <c r="TNM271" s="75">
        <v>3254</v>
      </c>
      <c r="TNN271" s="75" t="s">
        <v>228</v>
      </c>
      <c r="TNO271" s="75">
        <v>3254</v>
      </c>
      <c r="TNP271" s="75" t="s">
        <v>228</v>
      </c>
      <c r="TNQ271" s="75">
        <v>3254</v>
      </c>
      <c r="TNR271" s="75" t="s">
        <v>228</v>
      </c>
      <c r="TNS271" s="75">
        <v>3254</v>
      </c>
      <c r="TNT271" s="75" t="s">
        <v>228</v>
      </c>
      <c r="TNU271" s="75">
        <v>3254</v>
      </c>
      <c r="TNV271" s="75" t="s">
        <v>228</v>
      </c>
      <c r="TNW271" s="75">
        <v>3254</v>
      </c>
      <c r="TNX271" s="75" t="s">
        <v>228</v>
      </c>
      <c r="TNY271" s="75">
        <v>3254</v>
      </c>
      <c r="TNZ271" s="75" t="s">
        <v>228</v>
      </c>
      <c r="TOA271" s="75">
        <v>3254</v>
      </c>
      <c r="TOB271" s="75" t="s">
        <v>228</v>
      </c>
      <c r="TOC271" s="75">
        <v>3254</v>
      </c>
      <c r="TOD271" s="75" t="s">
        <v>228</v>
      </c>
      <c r="TOE271" s="75">
        <v>3254</v>
      </c>
      <c r="TOF271" s="75" t="s">
        <v>228</v>
      </c>
      <c r="TOG271" s="75">
        <v>3254</v>
      </c>
      <c r="TOH271" s="75" t="s">
        <v>228</v>
      </c>
      <c r="TOI271" s="75">
        <v>3254</v>
      </c>
      <c r="TOJ271" s="75" t="s">
        <v>228</v>
      </c>
      <c r="TOK271" s="75">
        <v>3254</v>
      </c>
      <c r="TOL271" s="75" t="s">
        <v>228</v>
      </c>
      <c r="TOM271" s="75">
        <v>3254</v>
      </c>
      <c r="TON271" s="75" t="s">
        <v>228</v>
      </c>
      <c r="TOO271" s="75">
        <v>3254</v>
      </c>
      <c r="TOP271" s="75" t="s">
        <v>228</v>
      </c>
      <c r="TOQ271" s="75">
        <v>3254</v>
      </c>
      <c r="TOR271" s="75" t="s">
        <v>228</v>
      </c>
      <c r="TOS271" s="75">
        <v>3254</v>
      </c>
      <c r="TOT271" s="75" t="s">
        <v>228</v>
      </c>
      <c r="TOU271" s="75">
        <v>3254</v>
      </c>
      <c r="TOV271" s="75" t="s">
        <v>228</v>
      </c>
      <c r="TOW271" s="75">
        <v>3254</v>
      </c>
      <c r="TOX271" s="75" t="s">
        <v>228</v>
      </c>
      <c r="TOY271" s="75">
        <v>3254</v>
      </c>
      <c r="TOZ271" s="75" t="s">
        <v>228</v>
      </c>
      <c r="TPA271" s="75">
        <v>3254</v>
      </c>
      <c r="TPB271" s="75" t="s">
        <v>228</v>
      </c>
      <c r="TPC271" s="75">
        <v>3254</v>
      </c>
      <c r="TPD271" s="75" t="s">
        <v>228</v>
      </c>
      <c r="TPE271" s="75">
        <v>3254</v>
      </c>
      <c r="TPF271" s="75" t="s">
        <v>228</v>
      </c>
      <c r="TPG271" s="75">
        <v>3254</v>
      </c>
      <c r="TPH271" s="75" t="s">
        <v>228</v>
      </c>
      <c r="TPI271" s="75">
        <v>3254</v>
      </c>
      <c r="TPJ271" s="75" t="s">
        <v>228</v>
      </c>
      <c r="TPK271" s="75">
        <v>3254</v>
      </c>
      <c r="TPL271" s="75" t="s">
        <v>228</v>
      </c>
      <c r="TPM271" s="75">
        <v>3254</v>
      </c>
      <c r="TPN271" s="75" t="s">
        <v>228</v>
      </c>
      <c r="TPO271" s="75">
        <v>3254</v>
      </c>
      <c r="TPP271" s="75" t="s">
        <v>228</v>
      </c>
      <c r="TPQ271" s="75">
        <v>3254</v>
      </c>
      <c r="TPR271" s="75" t="s">
        <v>228</v>
      </c>
      <c r="TPS271" s="75">
        <v>3254</v>
      </c>
      <c r="TPT271" s="75" t="s">
        <v>228</v>
      </c>
      <c r="TPU271" s="75">
        <v>3254</v>
      </c>
      <c r="TPV271" s="75" t="s">
        <v>228</v>
      </c>
      <c r="TPW271" s="75">
        <v>3254</v>
      </c>
      <c r="TPX271" s="75" t="s">
        <v>228</v>
      </c>
      <c r="TPY271" s="75">
        <v>3254</v>
      </c>
      <c r="TPZ271" s="75" t="s">
        <v>228</v>
      </c>
      <c r="TQA271" s="75">
        <v>3254</v>
      </c>
      <c r="TQB271" s="75" t="s">
        <v>228</v>
      </c>
      <c r="TQC271" s="75">
        <v>3254</v>
      </c>
      <c r="TQD271" s="75" t="s">
        <v>228</v>
      </c>
      <c r="TQE271" s="75">
        <v>3254</v>
      </c>
      <c r="TQF271" s="75" t="s">
        <v>228</v>
      </c>
      <c r="TQG271" s="75">
        <v>3254</v>
      </c>
      <c r="TQH271" s="75" t="s">
        <v>228</v>
      </c>
      <c r="TQI271" s="75">
        <v>3254</v>
      </c>
      <c r="TQJ271" s="75" t="s">
        <v>228</v>
      </c>
      <c r="TQK271" s="75">
        <v>3254</v>
      </c>
      <c r="TQL271" s="75" t="s">
        <v>228</v>
      </c>
      <c r="TQM271" s="75">
        <v>3254</v>
      </c>
      <c r="TQN271" s="75" t="s">
        <v>228</v>
      </c>
      <c r="TQO271" s="75">
        <v>3254</v>
      </c>
      <c r="TQP271" s="75" t="s">
        <v>228</v>
      </c>
      <c r="TQQ271" s="75">
        <v>3254</v>
      </c>
      <c r="TQR271" s="75" t="s">
        <v>228</v>
      </c>
      <c r="TQS271" s="75">
        <v>3254</v>
      </c>
      <c r="TQT271" s="75" t="s">
        <v>228</v>
      </c>
      <c r="TQU271" s="75">
        <v>3254</v>
      </c>
      <c r="TQV271" s="75" t="s">
        <v>228</v>
      </c>
      <c r="TQW271" s="75">
        <v>3254</v>
      </c>
      <c r="TQX271" s="75" t="s">
        <v>228</v>
      </c>
      <c r="TQY271" s="75">
        <v>3254</v>
      </c>
      <c r="TQZ271" s="75" t="s">
        <v>228</v>
      </c>
      <c r="TRA271" s="75">
        <v>3254</v>
      </c>
      <c r="TRB271" s="75" t="s">
        <v>228</v>
      </c>
      <c r="TRC271" s="75">
        <v>3254</v>
      </c>
      <c r="TRD271" s="75" t="s">
        <v>228</v>
      </c>
      <c r="TRE271" s="75">
        <v>3254</v>
      </c>
      <c r="TRF271" s="75" t="s">
        <v>228</v>
      </c>
      <c r="TRG271" s="75">
        <v>3254</v>
      </c>
      <c r="TRH271" s="75" t="s">
        <v>228</v>
      </c>
      <c r="TRI271" s="75">
        <v>3254</v>
      </c>
      <c r="TRJ271" s="75" t="s">
        <v>228</v>
      </c>
      <c r="TRK271" s="75">
        <v>3254</v>
      </c>
      <c r="TRL271" s="75" t="s">
        <v>228</v>
      </c>
      <c r="TRM271" s="75">
        <v>3254</v>
      </c>
      <c r="TRN271" s="75" t="s">
        <v>228</v>
      </c>
      <c r="TRO271" s="75">
        <v>3254</v>
      </c>
      <c r="TRP271" s="75" t="s">
        <v>228</v>
      </c>
      <c r="TRQ271" s="75">
        <v>3254</v>
      </c>
      <c r="TRR271" s="75" t="s">
        <v>228</v>
      </c>
      <c r="TRS271" s="75">
        <v>3254</v>
      </c>
      <c r="TRT271" s="75" t="s">
        <v>228</v>
      </c>
      <c r="TRU271" s="75">
        <v>3254</v>
      </c>
      <c r="TRV271" s="75" t="s">
        <v>228</v>
      </c>
      <c r="TRW271" s="75">
        <v>3254</v>
      </c>
      <c r="TRX271" s="75" t="s">
        <v>228</v>
      </c>
      <c r="TRY271" s="75">
        <v>3254</v>
      </c>
      <c r="TRZ271" s="75" t="s">
        <v>228</v>
      </c>
      <c r="TSA271" s="75">
        <v>3254</v>
      </c>
      <c r="TSB271" s="75" t="s">
        <v>228</v>
      </c>
      <c r="TSC271" s="75">
        <v>3254</v>
      </c>
      <c r="TSD271" s="75" t="s">
        <v>228</v>
      </c>
      <c r="TSE271" s="75">
        <v>3254</v>
      </c>
      <c r="TSF271" s="75" t="s">
        <v>228</v>
      </c>
      <c r="TSG271" s="75">
        <v>3254</v>
      </c>
      <c r="TSH271" s="75" t="s">
        <v>228</v>
      </c>
      <c r="TSI271" s="75">
        <v>3254</v>
      </c>
      <c r="TSJ271" s="75" t="s">
        <v>228</v>
      </c>
      <c r="TSK271" s="75">
        <v>3254</v>
      </c>
      <c r="TSL271" s="75" t="s">
        <v>228</v>
      </c>
      <c r="TSM271" s="75">
        <v>3254</v>
      </c>
      <c r="TSN271" s="75" t="s">
        <v>228</v>
      </c>
      <c r="TSO271" s="75">
        <v>3254</v>
      </c>
      <c r="TSP271" s="75" t="s">
        <v>228</v>
      </c>
      <c r="TSQ271" s="75">
        <v>3254</v>
      </c>
      <c r="TSR271" s="75" t="s">
        <v>228</v>
      </c>
      <c r="TSS271" s="75">
        <v>3254</v>
      </c>
      <c r="TST271" s="75" t="s">
        <v>228</v>
      </c>
      <c r="TSU271" s="75">
        <v>3254</v>
      </c>
      <c r="TSV271" s="75" t="s">
        <v>228</v>
      </c>
      <c r="TSW271" s="75">
        <v>3254</v>
      </c>
      <c r="TSX271" s="75" t="s">
        <v>228</v>
      </c>
      <c r="TSY271" s="75">
        <v>3254</v>
      </c>
      <c r="TSZ271" s="75" t="s">
        <v>228</v>
      </c>
      <c r="TTA271" s="75">
        <v>3254</v>
      </c>
      <c r="TTB271" s="75" t="s">
        <v>228</v>
      </c>
      <c r="TTC271" s="75">
        <v>3254</v>
      </c>
      <c r="TTD271" s="75" t="s">
        <v>228</v>
      </c>
      <c r="TTE271" s="75">
        <v>3254</v>
      </c>
      <c r="TTF271" s="75" t="s">
        <v>228</v>
      </c>
      <c r="TTG271" s="75">
        <v>3254</v>
      </c>
      <c r="TTH271" s="75" t="s">
        <v>228</v>
      </c>
      <c r="TTI271" s="75">
        <v>3254</v>
      </c>
      <c r="TTJ271" s="75" t="s">
        <v>228</v>
      </c>
      <c r="TTK271" s="75">
        <v>3254</v>
      </c>
      <c r="TTL271" s="75" t="s">
        <v>228</v>
      </c>
      <c r="TTM271" s="75">
        <v>3254</v>
      </c>
      <c r="TTN271" s="75" t="s">
        <v>228</v>
      </c>
      <c r="TTO271" s="75">
        <v>3254</v>
      </c>
      <c r="TTP271" s="75" t="s">
        <v>228</v>
      </c>
      <c r="TTQ271" s="75">
        <v>3254</v>
      </c>
      <c r="TTR271" s="75" t="s">
        <v>228</v>
      </c>
      <c r="TTS271" s="75">
        <v>3254</v>
      </c>
      <c r="TTT271" s="75" t="s">
        <v>228</v>
      </c>
      <c r="TTU271" s="75">
        <v>3254</v>
      </c>
      <c r="TTV271" s="75" t="s">
        <v>228</v>
      </c>
      <c r="TTW271" s="75">
        <v>3254</v>
      </c>
      <c r="TTX271" s="75" t="s">
        <v>228</v>
      </c>
      <c r="TTY271" s="75">
        <v>3254</v>
      </c>
      <c r="TTZ271" s="75" t="s">
        <v>228</v>
      </c>
      <c r="TUA271" s="75">
        <v>3254</v>
      </c>
      <c r="TUB271" s="75" t="s">
        <v>228</v>
      </c>
      <c r="TUC271" s="75">
        <v>3254</v>
      </c>
      <c r="TUD271" s="75" t="s">
        <v>228</v>
      </c>
      <c r="TUE271" s="75">
        <v>3254</v>
      </c>
      <c r="TUF271" s="75" t="s">
        <v>228</v>
      </c>
      <c r="TUG271" s="75">
        <v>3254</v>
      </c>
      <c r="TUH271" s="75" t="s">
        <v>228</v>
      </c>
      <c r="TUI271" s="75">
        <v>3254</v>
      </c>
      <c r="TUJ271" s="75" t="s">
        <v>228</v>
      </c>
      <c r="TUK271" s="75">
        <v>3254</v>
      </c>
      <c r="TUL271" s="75" t="s">
        <v>228</v>
      </c>
      <c r="TUM271" s="75">
        <v>3254</v>
      </c>
      <c r="TUN271" s="75" t="s">
        <v>228</v>
      </c>
      <c r="TUO271" s="75">
        <v>3254</v>
      </c>
      <c r="TUP271" s="75" t="s">
        <v>228</v>
      </c>
      <c r="TUQ271" s="75">
        <v>3254</v>
      </c>
      <c r="TUR271" s="75" t="s">
        <v>228</v>
      </c>
      <c r="TUS271" s="75">
        <v>3254</v>
      </c>
      <c r="TUT271" s="75" t="s">
        <v>228</v>
      </c>
      <c r="TUU271" s="75">
        <v>3254</v>
      </c>
      <c r="TUV271" s="75" t="s">
        <v>228</v>
      </c>
      <c r="TUW271" s="75">
        <v>3254</v>
      </c>
      <c r="TUX271" s="75" t="s">
        <v>228</v>
      </c>
      <c r="TUY271" s="75">
        <v>3254</v>
      </c>
      <c r="TUZ271" s="75" t="s">
        <v>228</v>
      </c>
      <c r="TVA271" s="75">
        <v>3254</v>
      </c>
      <c r="TVB271" s="75" t="s">
        <v>228</v>
      </c>
      <c r="TVC271" s="75">
        <v>3254</v>
      </c>
      <c r="TVD271" s="75" t="s">
        <v>228</v>
      </c>
      <c r="TVE271" s="75">
        <v>3254</v>
      </c>
      <c r="TVF271" s="75" t="s">
        <v>228</v>
      </c>
      <c r="TVG271" s="75">
        <v>3254</v>
      </c>
      <c r="TVH271" s="75" t="s">
        <v>228</v>
      </c>
      <c r="TVI271" s="75">
        <v>3254</v>
      </c>
      <c r="TVJ271" s="75" t="s">
        <v>228</v>
      </c>
      <c r="TVK271" s="75">
        <v>3254</v>
      </c>
      <c r="TVL271" s="75" t="s">
        <v>228</v>
      </c>
      <c r="TVM271" s="75">
        <v>3254</v>
      </c>
      <c r="TVN271" s="75" t="s">
        <v>228</v>
      </c>
      <c r="TVO271" s="75">
        <v>3254</v>
      </c>
      <c r="TVP271" s="75" t="s">
        <v>228</v>
      </c>
      <c r="TVQ271" s="75">
        <v>3254</v>
      </c>
      <c r="TVR271" s="75" t="s">
        <v>228</v>
      </c>
      <c r="TVS271" s="75">
        <v>3254</v>
      </c>
      <c r="TVT271" s="75" t="s">
        <v>228</v>
      </c>
      <c r="TVU271" s="75">
        <v>3254</v>
      </c>
      <c r="TVV271" s="75" t="s">
        <v>228</v>
      </c>
      <c r="TVW271" s="75">
        <v>3254</v>
      </c>
      <c r="TVX271" s="75" t="s">
        <v>228</v>
      </c>
      <c r="TVY271" s="75">
        <v>3254</v>
      </c>
      <c r="TVZ271" s="75" t="s">
        <v>228</v>
      </c>
      <c r="TWA271" s="75">
        <v>3254</v>
      </c>
      <c r="TWB271" s="75" t="s">
        <v>228</v>
      </c>
      <c r="TWC271" s="75">
        <v>3254</v>
      </c>
      <c r="TWD271" s="75" t="s">
        <v>228</v>
      </c>
      <c r="TWE271" s="75">
        <v>3254</v>
      </c>
      <c r="TWF271" s="75" t="s">
        <v>228</v>
      </c>
      <c r="TWG271" s="75">
        <v>3254</v>
      </c>
      <c r="TWH271" s="75" t="s">
        <v>228</v>
      </c>
      <c r="TWI271" s="75">
        <v>3254</v>
      </c>
      <c r="TWJ271" s="75" t="s">
        <v>228</v>
      </c>
      <c r="TWK271" s="75">
        <v>3254</v>
      </c>
      <c r="TWL271" s="75" t="s">
        <v>228</v>
      </c>
      <c r="TWM271" s="75">
        <v>3254</v>
      </c>
      <c r="TWN271" s="75" t="s">
        <v>228</v>
      </c>
      <c r="TWO271" s="75">
        <v>3254</v>
      </c>
      <c r="TWP271" s="75" t="s">
        <v>228</v>
      </c>
      <c r="TWQ271" s="75">
        <v>3254</v>
      </c>
      <c r="TWR271" s="75" t="s">
        <v>228</v>
      </c>
      <c r="TWS271" s="75">
        <v>3254</v>
      </c>
      <c r="TWT271" s="75" t="s">
        <v>228</v>
      </c>
      <c r="TWU271" s="75">
        <v>3254</v>
      </c>
      <c r="TWV271" s="75" t="s">
        <v>228</v>
      </c>
      <c r="TWW271" s="75">
        <v>3254</v>
      </c>
      <c r="TWX271" s="75" t="s">
        <v>228</v>
      </c>
      <c r="TWY271" s="75">
        <v>3254</v>
      </c>
      <c r="TWZ271" s="75" t="s">
        <v>228</v>
      </c>
      <c r="TXA271" s="75">
        <v>3254</v>
      </c>
      <c r="TXB271" s="75" t="s">
        <v>228</v>
      </c>
      <c r="TXC271" s="75">
        <v>3254</v>
      </c>
      <c r="TXD271" s="75" t="s">
        <v>228</v>
      </c>
      <c r="TXE271" s="75">
        <v>3254</v>
      </c>
      <c r="TXF271" s="75" t="s">
        <v>228</v>
      </c>
      <c r="TXG271" s="75">
        <v>3254</v>
      </c>
      <c r="TXH271" s="75" t="s">
        <v>228</v>
      </c>
      <c r="TXI271" s="75">
        <v>3254</v>
      </c>
      <c r="TXJ271" s="75" t="s">
        <v>228</v>
      </c>
      <c r="TXK271" s="75">
        <v>3254</v>
      </c>
      <c r="TXL271" s="75" t="s">
        <v>228</v>
      </c>
      <c r="TXM271" s="75">
        <v>3254</v>
      </c>
      <c r="TXN271" s="75" t="s">
        <v>228</v>
      </c>
      <c r="TXO271" s="75">
        <v>3254</v>
      </c>
      <c r="TXP271" s="75" t="s">
        <v>228</v>
      </c>
      <c r="TXQ271" s="75">
        <v>3254</v>
      </c>
      <c r="TXR271" s="75" t="s">
        <v>228</v>
      </c>
      <c r="TXS271" s="75">
        <v>3254</v>
      </c>
      <c r="TXT271" s="75" t="s">
        <v>228</v>
      </c>
      <c r="TXU271" s="75">
        <v>3254</v>
      </c>
      <c r="TXV271" s="75" t="s">
        <v>228</v>
      </c>
      <c r="TXW271" s="75">
        <v>3254</v>
      </c>
      <c r="TXX271" s="75" t="s">
        <v>228</v>
      </c>
      <c r="TXY271" s="75">
        <v>3254</v>
      </c>
      <c r="TXZ271" s="75" t="s">
        <v>228</v>
      </c>
      <c r="TYA271" s="75">
        <v>3254</v>
      </c>
      <c r="TYB271" s="75" t="s">
        <v>228</v>
      </c>
      <c r="TYC271" s="75">
        <v>3254</v>
      </c>
      <c r="TYD271" s="75" t="s">
        <v>228</v>
      </c>
      <c r="TYE271" s="75">
        <v>3254</v>
      </c>
      <c r="TYF271" s="75" t="s">
        <v>228</v>
      </c>
      <c r="TYG271" s="75">
        <v>3254</v>
      </c>
      <c r="TYH271" s="75" t="s">
        <v>228</v>
      </c>
      <c r="TYI271" s="75">
        <v>3254</v>
      </c>
      <c r="TYJ271" s="75" t="s">
        <v>228</v>
      </c>
      <c r="TYK271" s="75">
        <v>3254</v>
      </c>
      <c r="TYL271" s="75" t="s">
        <v>228</v>
      </c>
      <c r="TYM271" s="75">
        <v>3254</v>
      </c>
      <c r="TYN271" s="75" t="s">
        <v>228</v>
      </c>
      <c r="TYO271" s="75">
        <v>3254</v>
      </c>
      <c r="TYP271" s="75" t="s">
        <v>228</v>
      </c>
      <c r="TYQ271" s="75">
        <v>3254</v>
      </c>
      <c r="TYR271" s="75" t="s">
        <v>228</v>
      </c>
      <c r="TYS271" s="75">
        <v>3254</v>
      </c>
      <c r="TYT271" s="75" t="s">
        <v>228</v>
      </c>
      <c r="TYU271" s="75">
        <v>3254</v>
      </c>
      <c r="TYV271" s="75" t="s">
        <v>228</v>
      </c>
      <c r="TYW271" s="75">
        <v>3254</v>
      </c>
      <c r="TYX271" s="75" t="s">
        <v>228</v>
      </c>
      <c r="TYY271" s="75">
        <v>3254</v>
      </c>
      <c r="TYZ271" s="75" t="s">
        <v>228</v>
      </c>
      <c r="TZA271" s="75">
        <v>3254</v>
      </c>
      <c r="TZB271" s="75" t="s">
        <v>228</v>
      </c>
      <c r="TZC271" s="75">
        <v>3254</v>
      </c>
      <c r="TZD271" s="75" t="s">
        <v>228</v>
      </c>
      <c r="TZE271" s="75">
        <v>3254</v>
      </c>
      <c r="TZF271" s="75" t="s">
        <v>228</v>
      </c>
      <c r="TZG271" s="75">
        <v>3254</v>
      </c>
      <c r="TZH271" s="75" t="s">
        <v>228</v>
      </c>
      <c r="TZI271" s="75">
        <v>3254</v>
      </c>
      <c r="TZJ271" s="75" t="s">
        <v>228</v>
      </c>
      <c r="TZK271" s="75">
        <v>3254</v>
      </c>
      <c r="TZL271" s="75" t="s">
        <v>228</v>
      </c>
      <c r="TZM271" s="75">
        <v>3254</v>
      </c>
      <c r="TZN271" s="75" t="s">
        <v>228</v>
      </c>
      <c r="TZO271" s="75">
        <v>3254</v>
      </c>
      <c r="TZP271" s="75" t="s">
        <v>228</v>
      </c>
      <c r="TZQ271" s="75">
        <v>3254</v>
      </c>
      <c r="TZR271" s="75" t="s">
        <v>228</v>
      </c>
      <c r="TZS271" s="75">
        <v>3254</v>
      </c>
      <c r="TZT271" s="75" t="s">
        <v>228</v>
      </c>
      <c r="TZU271" s="75">
        <v>3254</v>
      </c>
      <c r="TZV271" s="75" t="s">
        <v>228</v>
      </c>
      <c r="TZW271" s="75">
        <v>3254</v>
      </c>
      <c r="TZX271" s="75" t="s">
        <v>228</v>
      </c>
      <c r="TZY271" s="75">
        <v>3254</v>
      </c>
      <c r="TZZ271" s="75" t="s">
        <v>228</v>
      </c>
      <c r="UAA271" s="75">
        <v>3254</v>
      </c>
      <c r="UAB271" s="75" t="s">
        <v>228</v>
      </c>
      <c r="UAC271" s="75">
        <v>3254</v>
      </c>
      <c r="UAD271" s="75" t="s">
        <v>228</v>
      </c>
      <c r="UAE271" s="75">
        <v>3254</v>
      </c>
      <c r="UAF271" s="75" t="s">
        <v>228</v>
      </c>
      <c r="UAG271" s="75">
        <v>3254</v>
      </c>
      <c r="UAH271" s="75" t="s">
        <v>228</v>
      </c>
      <c r="UAI271" s="75">
        <v>3254</v>
      </c>
      <c r="UAJ271" s="75" t="s">
        <v>228</v>
      </c>
      <c r="UAK271" s="75">
        <v>3254</v>
      </c>
      <c r="UAL271" s="75" t="s">
        <v>228</v>
      </c>
      <c r="UAM271" s="75">
        <v>3254</v>
      </c>
      <c r="UAN271" s="75" t="s">
        <v>228</v>
      </c>
      <c r="UAO271" s="75">
        <v>3254</v>
      </c>
      <c r="UAP271" s="75" t="s">
        <v>228</v>
      </c>
      <c r="UAQ271" s="75">
        <v>3254</v>
      </c>
      <c r="UAR271" s="75" t="s">
        <v>228</v>
      </c>
      <c r="UAS271" s="75">
        <v>3254</v>
      </c>
      <c r="UAT271" s="75" t="s">
        <v>228</v>
      </c>
      <c r="UAU271" s="75">
        <v>3254</v>
      </c>
      <c r="UAV271" s="75" t="s">
        <v>228</v>
      </c>
      <c r="UAW271" s="75">
        <v>3254</v>
      </c>
      <c r="UAX271" s="75" t="s">
        <v>228</v>
      </c>
      <c r="UAY271" s="75">
        <v>3254</v>
      </c>
      <c r="UAZ271" s="75" t="s">
        <v>228</v>
      </c>
      <c r="UBA271" s="75">
        <v>3254</v>
      </c>
      <c r="UBB271" s="75" t="s">
        <v>228</v>
      </c>
      <c r="UBC271" s="75">
        <v>3254</v>
      </c>
      <c r="UBD271" s="75" t="s">
        <v>228</v>
      </c>
      <c r="UBE271" s="75">
        <v>3254</v>
      </c>
      <c r="UBF271" s="75" t="s">
        <v>228</v>
      </c>
      <c r="UBG271" s="75">
        <v>3254</v>
      </c>
      <c r="UBH271" s="75" t="s">
        <v>228</v>
      </c>
      <c r="UBI271" s="75">
        <v>3254</v>
      </c>
      <c r="UBJ271" s="75" t="s">
        <v>228</v>
      </c>
      <c r="UBK271" s="75">
        <v>3254</v>
      </c>
      <c r="UBL271" s="75" t="s">
        <v>228</v>
      </c>
      <c r="UBM271" s="75">
        <v>3254</v>
      </c>
      <c r="UBN271" s="75" t="s">
        <v>228</v>
      </c>
      <c r="UBO271" s="75">
        <v>3254</v>
      </c>
      <c r="UBP271" s="75" t="s">
        <v>228</v>
      </c>
      <c r="UBQ271" s="75">
        <v>3254</v>
      </c>
      <c r="UBR271" s="75" t="s">
        <v>228</v>
      </c>
      <c r="UBS271" s="75">
        <v>3254</v>
      </c>
      <c r="UBT271" s="75" t="s">
        <v>228</v>
      </c>
      <c r="UBU271" s="75">
        <v>3254</v>
      </c>
      <c r="UBV271" s="75" t="s">
        <v>228</v>
      </c>
      <c r="UBW271" s="75">
        <v>3254</v>
      </c>
      <c r="UBX271" s="75" t="s">
        <v>228</v>
      </c>
      <c r="UBY271" s="75">
        <v>3254</v>
      </c>
      <c r="UBZ271" s="75" t="s">
        <v>228</v>
      </c>
      <c r="UCA271" s="75">
        <v>3254</v>
      </c>
      <c r="UCB271" s="75" t="s">
        <v>228</v>
      </c>
      <c r="UCC271" s="75">
        <v>3254</v>
      </c>
      <c r="UCD271" s="75" t="s">
        <v>228</v>
      </c>
      <c r="UCE271" s="75">
        <v>3254</v>
      </c>
      <c r="UCF271" s="75" t="s">
        <v>228</v>
      </c>
      <c r="UCG271" s="75">
        <v>3254</v>
      </c>
      <c r="UCH271" s="75" t="s">
        <v>228</v>
      </c>
      <c r="UCI271" s="75">
        <v>3254</v>
      </c>
      <c r="UCJ271" s="75" t="s">
        <v>228</v>
      </c>
      <c r="UCK271" s="75">
        <v>3254</v>
      </c>
      <c r="UCL271" s="75" t="s">
        <v>228</v>
      </c>
      <c r="UCM271" s="75">
        <v>3254</v>
      </c>
      <c r="UCN271" s="75" t="s">
        <v>228</v>
      </c>
      <c r="UCO271" s="75">
        <v>3254</v>
      </c>
      <c r="UCP271" s="75" t="s">
        <v>228</v>
      </c>
      <c r="UCQ271" s="75">
        <v>3254</v>
      </c>
      <c r="UCR271" s="75" t="s">
        <v>228</v>
      </c>
      <c r="UCS271" s="75">
        <v>3254</v>
      </c>
      <c r="UCT271" s="75" t="s">
        <v>228</v>
      </c>
      <c r="UCU271" s="75">
        <v>3254</v>
      </c>
      <c r="UCV271" s="75" t="s">
        <v>228</v>
      </c>
      <c r="UCW271" s="75">
        <v>3254</v>
      </c>
      <c r="UCX271" s="75" t="s">
        <v>228</v>
      </c>
      <c r="UCY271" s="75">
        <v>3254</v>
      </c>
      <c r="UCZ271" s="75" t="s">
        <v>228</v>
      </c>
      <c r="UDA271" s="75">
        <v>3254</v>
      </c>
      <c r="UDB271" s="75" t="s">
        <v>228</v>
      </c>
      <c r="UDC271" s="75">
        <v>3254</v>
      </c>
      <c r="UDD271" s="75" t="s">
        <v>228</v>
      </c>
      <c r="UDE271" s="75">
        <v>3254</v>
      </c>
      <c r="UDF271" s="75" t="s">
        <v>228</v>
      </c>
      <c r="UDG271" s="75">
        <v>3254</v>
      </c>
      <c r="UDH271" s="75" t="s">
        <v>228</v>
      </c>
      <c r="UDI271" s="75">
        <v>3254</v>
      </c>
      <c r="UDJ271" s="75" t="s">
        <v>228</v>
      </c>
      <c r="UDK271" s="75">
        <v>3254</v>
      </c>
      <c r="UDL271" s="75" t="s">
        <v>228</v>
      </c>
      <c r="UDM271" s="75">
        <v>3254</v>
      </c>
      <c r="UDN271" s="75" t="s">
        <v>228</v>
      </c>
      <c r="UDO271" s="75">
        <v>3254</v>
      </c>
      <c r="UDP271" s="75" t="s">
        <v>228</v>
      </c>
      <c r="UDQ271" s="75">
        <v>3254</v>
      </c>
      <c r="UDR271" s="75" t="s">
        <v>228</v>
      </c>
      <c r="UDS271" s="75">
        <v>3254</v>
      </c>
      <c r="UDT271" s="75" t="s">
        <v>228</v>
      </c>
      <c r="UDU271" s="75">
        <v>3254</v>
      </c>
      <c r="UDV271" s="75" t="s">
        <v>228</v>
      </c>
      <c r="UDW271" s="75">
        <v>3254</v>
      </c>
      <c r="UDX271" s="75" t="s">
        <v>228</v>
      </c>
      <c r="UDY271" s="75">
        <v>3254</v>
      </c>
      <c r="UDZ271" s="75" t="s">
        <v>228</v>
      </c>
      <c r="UEA271" s="75">
        <v>3254</v>
      </c>
      <c r="UEB271" s="75" t="s">
        <v>228</v>
      </c>
      <c r="UEC271" s="75">
        <v>3254</v>
      </c>
      <c r="UED271" s="75" t="s">
        <v>228</v>
      </c>
      <c r="UEE271" s="75">
        <v>3254</v>
      </c>
      <c r="UEF271" s="75" t="s">
        <v>228</v>
      </c>
      <c r="UEG271" s="75">
        <v>3254</v>
      </c>
      <c r="UEH271" s="75" t="s">
        <v>228</v>
      </c>
      <c r="UEI271" s="75">
        <v>3254</v>
      </c>
      <c r="UEJ271" s="75" t="s">
        <v>228</v>
      </c>
      <c r="UEK271" s="75">
        <v>3254</v>
      </c>
      <c r="UEL271" s="75" t="s">
        <v>228</v>
      </c>
      <c r="UEM271" s="75">
        <v>3254</v>
      </c>
      <c r="UEN271" s="75" t="s">
        <v>228</v>
      </c>
      <c r="UEO271" s="75">
        <v>3254</v>
      </c>
      <c r="UEP271" s="75" t="s">
        <v>228</v>
      </c>
      <c r="UEQ271" s="75">
        <v>3254</v>
      </c>
      <c r="UER271" s="75" t="s">
        <v>228</v>
      </c>
      <c r="UES271" s="75">
        <v>3254</v>
      </c>
      <c r="UET271" s="75" t="s">
        <v>228</v>
      </c>
      <c r="UEU271" s="75">
        <v>3254</v>
      </c>
      <c r="UEV271" s="75" t="s">
        <v>228</v>
      </c>
      <c r="UEW271" s="75">
        <v>3254</v>
      </c>
      <c r="UEX271" s="75" t="s">
        <v>228</v>
      </c>
      <c r="UEY271" s="75">
        <v>3254</v>
      </c>
      <c r="UEZ271" s="75" t="s">
        <v>228</v>
      </c>
      <c r="UFA271" s="75">
        <v>3254</v>
      </c>
      <c r="UFB271" s="75" t="s">
        <v>228</v>
      </c>
      <c r="UFC271" s="75">
        <v>3254</v>
      </c>
      <c r="UFD271" s="75" t="s">
        <v>228</v>
      </c>
      <c r="UFE271" s="75">
        <v>3254</v>
      </c>
      <c r="UFF271" s="75" t="s">
        <v>228</v>
      </c>
      <c r="UFG271" s="75">
        <v>3254</v>
      </c>
      <c r="UFH271" s="75" t="s">
        <v>228</v>
      </c>
      <c r="UFI271" s="75">
        <v>3254</v>
      </c>
      <c r="UFJ271" s="75" t="s">
        <v>228</v>
      </c>
      <c r="UFK271" s="75">
        <v>3254</v>
      </c>
      <c r="UFL271" s="75" t="s">
        <v>228</v>
      </c>
      <c r="UFM271" s="75">
        <v>3254</v>
      </c>
      <c r="UFN271" s="75" t="s">
        <v>228</v>
      </c>
      <c r="UFO271" s="75">
        <v>3254</v>
      </c>
      <c r="UFP271" s="75" t="s">
        <v>228</v>
      </c>
      <c r="UFQ271" s="75">
        <v>3254</v>
      </c>
      <c r="UFR271" s="75" t="s">
        <v>228</v>
      </c>
      <c r="UFS271" s="75">
        <v>3254</v>
      </c>
      <c r="UFT271" s="75" t="s">
        <v>228</v>
      </c>
      <c r="UFU271" s="75">
        <v>3254</v>
      </c>
      <c r="UFV271" s="75" t="s">
        <v>228</v>
      </c>
      <c r="UFW271" s="75">
        <v>3254</v>
      </c>
      <c r="UFX271" s="75" t="s">
        <v>228</v>
      </c>
      <c r="UFY271" s="75">
        <v>3254</v>
      </c>
      <c r="UFZ271" s="75" t="s">
        <v>228</v>
      </c>
      <c r="UGA271" s="75">
        <v>3254</v>
      </c>
      <c r="UGB271" s="75" t="s">
        <v>228</v>
      </c>
      <c r="UGC271" s="75">
        <v>3254</v>
      </c>
      <c r="UGD271" s="75" t="s">
        <v>228</v>
      </c>
      <c r="UGE271" s="75">
        <v>3254</v>
      </c>
      <c r="UGF271" s="75" t="s">
        <v>228</v>
      </c>
      <c r="UGG271" s="75">
        <v>3254</v>
      </c>
      <c r="UGH271" s="75" t="s">
        <v>228</v>
      </c>
      <c r="UGI271" s="75">
        <v>3254</v>
      </c>
      <c r="UGJ271" s="75" t="s">
        <v>228</v>
      </c>
      <c r="UGK271" s="75">
        <v>3254</v>
      </c>
      <c r="UGL271" s="75" t="s">
        <v>228</v>
      </c>
      <c r="UGM271" s="75">
        <v>3254</v>
      </c>
      <c r="UGN271" s="75" t="s">
        <v>228</v>
      </c>
      <c r="UGO271" s="75">
        <v>3254</v>
      </c>
      <c r="UGP271" s="75" t="s">
        <v>228</v>
      </c>
      <c r="UGQ271" s="75">
        <v>3254</v>
      </c>
      <c r="UGR271" s="75" t="s">
        <v>228</v>
      </c>
      <c r="UGS271" s="75">
        <v>3254</v>
      </c>
      <c r="UGT271" s="75" t="s">
        <v>228</v>
      </c>
      <c r="UGU271" s="75">
        <v>3254</v>
      </c>
      <c r="UGV271" s="75" t="s">
        <v>228</v>
      </c>
      <c r="UGW271" s="75">
        <v>3254</v>
      </c>
      <c r="UGX271" s="75" t="s">
        <v>228</v>
      </c>
      <c r="UGY271" s="75">
        <v>3254</v>
      </c>
      <c r="UGZ271" s="75" t="s">
        <v>228</v>
      </c>
      <c r="UHA271" s="75">
        <v>3254</v>
      </c>
      <c r="UHB271" s="75" t="s">
        <v>228</v>
      </c>
      <c r="UHC271" s="75">
        <v>3254</v>
      </c>
      <c r="UHD271" s="75" t="s">
        <v>228</v>
      </c>
      <c r="UHE271" s="75">
        <v>3254</v>
      </c>
      <c r="UHF271" s="75" t="s">
        <v>228</v>
      </c>
      <c r="UHG271" s="75">
        <v>3254</v>
      </c>
      <c r="UHH271" s="75" t="s">
        <v>228</v>
      </c>
      <c r="UHI271" s="75">
        <v>3254</v>
      </c>
      <c r="UHJ271" s="75" t="s">
        <v>228</v>
      </c>
      <c r="UHK271" s="75">
        <v>3254</v>
      </c>
      <c r="UHL271" s="75" t="s">
        <v>228</v>
      </c>
      <c r="UHM271" s="75">
        <v>3254</v>
      </c>
      <c r="UHN271" s="75" t="s">
        <v>228</v>
      </c>
      <c r="UHO271" s="75">
        <v>3254</v>
      </c>
      <c r="UHP271" s="75" t="s">
        <v>228</v>
      </c>
      <c r="UHQ271" s="75">
        <v>3254</v>
      </c>
      <c r="UHR271" s="75" t="s">
        <v>228</v>
      </c>
      <c r="UHS271" s="75">
        <v>3254</v>
      </c>
      <c r="UHT271" s="75" t="s">
        <v>228</v>
      </c>
      <c r="UHU271" s="75">
        <v>3254</v>
      </c>
      <c r="UHV271" s="75" t="s">
        <v>228</v>
      </c>
      <c r="UHW271" s="75">
        <v>3254</v>
      </c>
      <c r="UHX271" s="75" t="s">
        <v>228</v>
      </c>
      <c r="UHY271" s="75">
        <v>3254</v>
      </c>
      <c r="UHZ271" s="75" t="s">
        <v>228</v>
      </c>
      <c r="UIA271" s="75">
        <v>3254</v>
      </c>
      <c r="UIB271" s="75" t="s">
        <v>228</v>
      </c>
      <c r="UIC271" s="75">
        <v>3254</v>
      </c>
      <c r="UID271" s="75" t="s">
        <v>228</v>
      </c>
      <c r="UIE271" s="75">
        <v>3254</v>
      </c>
      <c r="UIF271" s="75" t="s">
        <v>228</v>
      </c>
      <c r="UIG271" s="75">
        <v>3254</v>
      </c>
      <c r="UIH271" s="75" t="s">
        <v>228</v>
      </c>
      <c r="UII271" s="75">
        <v>3254</v>
      </c>
      <c r="UIJ271" s="75" t="s">
        <v>228</v>
      </c>
      <c r="UIK271" s="75">
        <v>3254</v>
      </c>
      <c r="UIL271" s="75" t="s">
        <v>228</v>
      </c>
      <c r="UIM271" s="75">
        <v>3254</v>
      </c>
      <c r="UIN271" s="75" t="s">
        <v>228</v>
      </c>
      <c r="UIO271" s="75">
        <v>3254</v>
      </c>
      <c r="UIP271" s="75" t="s">
        <v>228</v>
      </c>
      <c r="UIQ271" s="75">
        <v>3254</v>
      </c>
      <c r="UIR271" s="75" t="s">
        <v>228</v>
      </c>
      <c r="UIS271" s="75">
        <v>3254</v>
      </c>
      <c r="UIT271" s="75" t="s">
        <v>228</v>
      </c>
      <c r="UIU271" s="75">
        <v>3254</v>
      </c>
      <c r="UIV271" s="75" t="s">
        <v>228</v>
      </c>
      <c r="UIW271" s="75">
        <v>3254</v>
      </c>
      <c r="UIX271" s="75" t="s">
        <v>228</v>
      </c>
      <c r="UIY271" s="75">
        <v>3254</v>
      </c>
      <c r="UIZ271" s="75" t="s">
        <v>228</v>
      </c>
      <c r="UJA271" s="75">
        <v>3254</v>
      </c>
      <c r="UJB271" s="75" t="s">
        <v>228</v>
      </c>
      <c r="UJC271" s="75">
        <v>3254</v>
      </c>
      <c r="UJD271" s="75" t="s">
        <v>228</v>
      </c>
      <c r="UJE271" s="75">
        <v>3254</v>
      </c>
      <c r="UJF271" s="75" t="s">
        <v>228</v>
      </c>
      <c r="UJG271" s="75">
        <v>3254</v>
      </c>
      <c r="UJH271" s="75" t="s">
        <v>228</v>
      </c>
      <c r="UJI271" s="75">
        <v>3254</v>
      </c>
      <c r="UJJ271" s="75" t="s">
        <v>228</v>
      </c>
      <c r="UJK271" s="75">
        <v>3254</v>
      </c>
      <c r="UJL271" s="75" t="s">
        <v>228</v>
      </c>
      <c r="UJM271" s="75">
        <v>3254</v>
      </c>
      <c r="UJN271" s="75" t="s">
        <v>228</v>
      </c>
      <c r="UJO271" s="75">
        <v>3254</v>
      </c>
      <c r="UJP271" s="75" t="s">
        <v>228</v>
      </c>
      <c r="UJQ271" s="75">
        <v>3254</v>
      </c>
      <c r="UJR271" s="75" t="s">
        <v>228</v>
      </c>
      <c r="UJS271" s="75">
        <v>3254</v>
      </c>
      <c r="UJT271" s="75" t="s">
        <v>228</v>
      </c>
      <c r="UJU271" s="75">
        <v>3254</v>
      </c>
      <c r="UJV271" s="75" t="s">
        <v>228</v>
      </c>
      <c r="UJW271" s="75">
        <v>3254</v>
      </c>
      <c r="UJX271" s="75" t="s">
        <v>228</v>
      </c>
      <c r="UJY271" s="75">
        <v>3254</v>
      </c>
      <c r="UJZ271" s="75" t="s">
        <v>228</v>
      </c>
      <c r="UKA271" s="75">
        <v>3254</v>
      </c>
      <c r="UKB271" s="75" t="s">
        <v>228</v>
      </c>
      <c r="UKC271" s="75">
        <v>3254</v>
      </c>
      <c r="UKD271" s="75" t="s">
        <v>228</v>
      </c>
      <c r="UKE271" s="75">
        <v>3254</v>
      </c>
      <c r="UKF271" s="75" t="s">
        <v>228</v>
      </c>
      <c r="UKG271" s="75">
        <v>3254</v>
      </c>
      <c r="UKH271" s="75" t="s">
        <v>228</v>
      </c>
      <c r="UKI271" s="75">
        <v>3254</v>
      </c>
      <c r="UKJ271" s="75" t="s">
        <v>228</v>
      </c>
      <c r="UKK271" s="75">
        <v>3254</v>
      </c>
      <c r="UKL271" s="75" t="s">
        <v>228</v>
      </c>
      <c r="UKM271" s="75">
        <v>3254</v>
      </c>
      <c r="UKN271" s="75" t="s">
        <v>228</v>
      </c>
      <c r="UKO271" s="75">
        <v>3254</v>
      </c>
      <c r="UKP271" s="75" t="s">
        <v>228</v>
      </c>
      <c r="UKQ271" s="75">
        <v>3254</v>
      </c>
      <c r="UKR271" s="75" t="s">
        <v>228</v>
      </c>
      <c r="UKS271" s="75">
        <v>3254</v>
      </c>
      <c r="UKT271" s="75" t="s">
        <v>228</v>
      </c>
      <c r="UKU271" s="75">
        <v>3254</v>
      </c>
      <c r="UKV271" s="75" t="s">
        <v>228</v>
      </c>
      <c r="UKW271" s="75">
        <v>3254</v>
      </c>
      <c r="UKX271" s="75" t="s">
        <v>228</v>
      </c>
      <c r="UKY271" s="75">
        <v>3254</v>
      </c>
      <c r="UKZ271" s="75" t="s">
        <v>228</v>
      </c>
      <c r="ULA271" s="75">
        <v>3254</v>
      </c>
      <c r="ULB271" s="75" t="s">
        <v>228</v>
      </c>
      <c r="ULC271" s="75">
        <v>3254</v>
      </c>
      <c r="ULD271" s="75" t="s">
        <v>228</v>
      </c>
      <c r="ULE271" s="75">
        <v>3254</v>
      </c>
      <c r="ULF271" s="75" t="s">
        <v>228</v>
      </c>
      <c r="ULG271" s="75">
        <v>3254</v>
      </c>
      <c r="ULH271" s="75" t="s">
        <v>228</v>
      </c>
      <c r="ULI271" s="75">
        <v>3254</v>
      </c>
      <c r="ULJ271" s="75" t="s">
        <v>228</v>
      </c>
      <c r="ULK271" s="75">
        <v>3254</v>
      </c>
      <c r="ULL271" s="75" t="s">
        <v>228</v>
      </c>
      <c r="ULM271" s="75">
        <v>3254</v>
      </c>
      <c r="ULN271" s="75" t="s">
        <v>228</v>
      </c>
      <c r="ULO271" s="75">
        <v>3254</v>
      </c>
      <c r="ULP271" s="75" t="s">
        <v>228</v>
      </c>
      <c r="ULQ271" s="75">
        <v>3254</v>
      </c>
      <c r="ULR271" s="75" t="s">
        <v>228</v>
      </c>
      <c r="ULS271" s="75">
        <v>3254</v>
      </c>
      <c r="ULT271" s="75" t="s">
        <v>228</v>
      </c>
      <c r="ULU271" s="75">
        <v>3254</v>
      </c>
      <c r="ULV271" s="75" t="s">
        <v>228</v>
      </c>
      <c r="ULW271" s="75">
        <v>3254</v>
      </c>
      <c r="ULX271" s="75" t="s">
        <v>228</v>
      </c>
      <c r="ULY271" s="75">
        <v>3254</v>
      </c>
      <c r="ULZ271" s="75" t="s">
        <v>228</v>
      </c>
      <c r="UMA271" s="75">
        <v>3254</v>
      </c>
      <c r="UMB271" s="75" t="s">
        <v>228</v>
      </c>
      <c r="UMC271" s="75">
        <v>3254</v>
      </c>
      <c r="UMD271" s="75" t="s">
        <v>228</v>
      </c>
      <c r="UME271" s="75">
        <v>3254</v>
      </c>
      <c r="UMF271" s="75" t="s">
        <v>228</v>
      </c>
      <c r="UMG271" s="75">
        <v>3254</v>
      </c>
      <c r="UMH271" s="75" t="s">
        <v>228</v>
      </c>
      <c r="UMI271" s="75">
        <v>3254</v>
      </c>
      <c r="UMJ271" s="75" t="s">
        <v>228</v>
      </c>
      <c r="UMK271" s="75">
        <v>3254</v>
      </c>
      <c r="UML271" s="75" t="s">
        <v>228</v>
      </c>
      <c r="UMM271" s="75">
        <v>3254</v>
      </c>
      <c r="UMN271" s="75" t="s">
        <v>228</v>
      </c>
      <c r="UMO271" s="75">
        <v>3254</v>
      </c>
      <c r="UMP271" s="75" t="s">
        <v>228</v>
      </c>
      <c r="UMQ271" s="75">
        <v>3254</v>
      </c>
      <c r="UMR271" s="75" t="s">
        <v>228</v>
      </c>
      <c r="UMS271" s="75">
        <v>3254</v>
      </c>
      <c r="UMT271" s="75" t="s">
        <v>228</v>
      </c>
      <c r="UMU271" s="75">
        <v>3254</v>
      </c>
      <c r="UMV271" s="75" t="s">
        <v>228</v>
      </c>
      <c r="UMW271" s="75">
        <v>3254</v>
      </c>
      <c r="UMX271" s="75" t="s">
        <v>228</v>
      </c>
      <c r="UMY271" s="75">
        <v>3254</v>
      </c>
      <c r="UMZ271" s="75" t="s">
        <v>228</v>
      </c>
      <c r="UNA271" s="75">
        <v>3254</v>
      </c>
      <c r="UNB271" s="75" t="s">
        <v>228</v>
      </c>
      <c r="UNC271" s="75">
        <v>3254</v>
      </c>
      <c r="UND271" s="75" t="s">
        <v>228</v>
      </c>
      <c r="UNE271" s="75">
        <v>3254</v>
      </c>
      <c r="UNF271" s="75" t="s">
        <v>228</v>
      </c>
      <c r="UNG271" s="75">
        <v>3254</v>
      </c>
      <c r="UNH271" s="75" t="s">
        <v>228</v>
      </c>
      <c r="UNI271" s="75">
        <v>3254</v>
      </c>
      <c r="UNJ271" s="75" t="s">
        <v>228</v>
      </c>
      <c r="UNK271" s="75">
        <v>3254</v>
      </c>
      <c r="UNL271" s="75" t="s">
        <v>228</v>
      </c>
      <c r="UNM271" s="75">
        <v>3254</v>
      </c>
      <c r="UNN271" s="75" t="s">
        <v>228</v>
      </c>
      <c r="UNO271" s="75">
        <v>3254</v>
      </c>
      <c r="UNP271" s="75" t="s">
        <v>228</v>
      </c>
      <c r="UNQ271" s="75">
        <v>3254</v>
      </c>
      <c r="UNR271" s="75" t="s">
        <v>228</v>
      </c>
      <c r="UNS271" s="75">
        <v>3254</v>
      </c>
      <c r="UNT271" s="75" t="s">
        <v>228</v>
      </c>
      <c r="UNU271" s="75">
        <v>3254</v>
      </c>
      <c r="UNV271" s="75" t="s">
        <v>228</v>
      </c>
      <c r="UNW271" s="75">
        <v>3254</v>
      </c>
      <c r="UNX271" s="75" t="s">
        <v>228</v>
      </c>
      <c r="UNY271" s="75">
        <v>3254</v>
      </c>
      <c r="UNZ271" s="75" t="s">
        <v>228</v>
      </c>
      <c r="UOA271" s="75">
        <v>3254</v>
      </c>
      <c r="UOB271" s="75" t="s">
        <v>228</v>
      </c>
      <c r="UOC271" s="75">
        <v>3254</v>
      </c>
      <c r="UOD271" s="75" t="s">
        <v>228</v>
      </c>
      <c r="UOE271" s="75">
        <v>3254</v>
      </c>
      <c r="UOF271" s="75" t="s">
        <v>228</v>
      </c>
      <c r="UOG271" s="75">
        <v>3254</v>
      </c>
      <c r="UOH271" s="75" t="s">
        <v>228</v>
      </c>
      <c r="UOI271" s="75">
        <v>3254</v>
      </c>
      <c r="UOJ271" s="75" t="s">
        <v>228</v>
      </c>
      <c r="UOK271" s="75">
        <v>3254</v>
      </c>
      <c r="UOL271" s="75" t="s">
        <v>228</v>
      </c>
      <c r="UOM271" s="75">
        <v>3254</v>
      </c>
      <c r="UON271" s="75" t="s">
        <v>228</v>
      </c>
      <c r="UOO271" s="75">
        <v>3254</v>
      </c>
      <c r="UOP271" s="75" t="s">
        <v>228</v>
      </c>
      <c r="UOQ271" s="75">
        <v>3254</v>
      </c>
      <c r="UOR271" s="75" t="s">
        <v>228</v>
      </c>
      <c r="UOS271" s="75">
        <v>3254</v>
      </c>
      <c r="UOT271" s="75" t="s">
        <v>228</v>
      </c>
      <c r="UOU271" s="75">
        <v>3254</v>
      </c>
      <c r="UOV271" s="75" t="s">
        <v>228</v>
      </c>
      <c r="UOW271" s="75">
        <v>3254</v>
      </c>
      <c r="UOX271" s="75" t="s">
        <v>228</v>
      </c>
      <c r="UOY271" s="75">
        <v>3254</v>
      </c>
      <c r="UOZ271" s="75" t="s">
        <v>228</v>
      </c>
      <c r="UPA271" s="75">
        <v>3254</v>
      </c>
      <c r="UPB271" s="75" t="s">
        <v>228</v>
      </c>
      <c r="UPC271" s="75">
        <v>3254</v>
      </c>
      <c r="UPD271" s="75" t="s">
        <v>228</v>
      </c>
      <c r="UPE271" s="75">
        <v>3254</v>
      </c>
      <c r="UPF271" s="75" t="s">
        <v>228</v>
      </c>
      <c r="UPG271" s="75">
        <v>3254</v>
      </c>
      <c r="UPH271" s="75" t="s">
        <v>228</v>
      </c>
      <c r="UPI271" s="75">
        <v>3254</v>
      </c>
      <c r="UPJ271" s="75" t="s">
        <v>228</v>
      </c>
      <c r="UPK271" s="75">
        <v>3254</v>
      </c>
      <c r="UPL271" s="75" t="s">
        <v>228</v>
      </c>
      <c r="UPM271" s="75">
        <v>3254</v>
      </c>
      <c r="UPN271" s="75" t="s">
        <v>228</v>
      </c>
      <c r="UPO271" s="75">
        <v>3254</v>
      </c>
      <c r="UPP271" s="75" t="s">
        <v>228</v>
      </c>
      <c r="UPQ271" s="75">
        <v>3254</v>
      </c>
      <c r="UPR271" s="75" t="s">
        <v>228</v>
      </c>
      <c r="UPS271" s="75">
        <v>3254</v>
      </c>
      <c r="UPT271" s="75" t="s">
        <v>228</v>
      </c>
      <c r="UPU271" s="75">
        <v>3254</v>
      </c>
      <c r="UPV271" s="75" t="s">
        <v>228</v>
      </c>
      <c r="UPW271" s="75">
        <v>3254</v>
      </c>
      <c r="UPX271" s="75" t="s">
        <v>228</v>
      </c>
      <c r="UPY271" s="75">
        <v>3254</v>
      </c>
      <c r="UPZ271" s="75" t="s">
        <v>228</v>
      </c>
      <c r="UQA271" s="75">
        <v>3254</v>
      </c>
      <c r="UQB271" s="75" t="s">
        <v>228</v>
      </c>
      <c r="UQC271" s="75">
        <v>3254</v>
      </c>
      <c r="UQD271" s="75" t="s">
        <v>228</v>
      </c>
      <c r="UQE271" s="75">
        <v>3254</v>
      </c>
      <c r="UQF271" s="75" t="s">
        <v>228</v>
      </c>
      <c r="UQG271" s="75">
        <v>3254</v>
      </c>
      <c r="UQH271" s="75" t="s">
        <v>228</v>
      </c>
      <c r="UQI271" s="75">
        <v>3254</v>
      </c>
      <c r="UQJ271" s="75" t="s">
        <v>228</v>
      </c>
      <c r="UQK271" s="75">
        <v>3254</v>
      </c>
      <c r="UQL271" s="75" t="s">
        <v>228</v>
      </c>
      <c r="UQM271" s="75">
        <v>3254</v>
      </c>
      <c r="UQN271" s="75" t="s">
        <v>228</v>
      </c>
      <c r="UQO271" s="75">
        <v>3254</v>
      </c>
      <c r="UQP271" s="75" t="s">
        <v>228</v>
      </c>
      <c r="UQQ271" s="75">
        <v>3254</v>
      </c>
      <c r="UQR271" s="75" t="s">
        <v>228</v>
      </c>
      <c r="UQS271" s="75">
        <v>3254</v>
      </c>
      <c r="UQT271" s="75" t="s">
        <v>228</v>
      </c>
      <c r="UQU271" s="75">
        <v>3254</v>
      </c>
      <c r="UQV271" s="75" t="s">
        <v>228</v>
      </c>
      <c r="UQW271" s="75">
        <v>3254</v>
      </c>
      <c r="UQX271" s="75" t="s">
        <v>228</v>
      </c>
      <c r="UQY271" s="75">
        <v>3254</v>
      </c>
      <c r="UQZ271" s="75" t="s">
        <v>228</v>
      </c>
      <c r="URA271" s="75">
        <v>3254</v>
      </c>
      <c r="URB271" s="75" t="s">
        <v>228</v>
      </c>
      <c r="URC271" s="75">
        <v>3254</v>
      </c>
      <c r="URD271" s="75" t="s">
        <v>228</v>
      </c>
      <c r="URE271" s="75">
        <v>3254</v>
      </c>
      <c r="URF271" s="75" t="s">
        <v>228</v>
      </c>
      <c r="URG271" s="75">
        <v>3254</v>
      </c>
      <c r="URH271" s="75" t="s">
        <v>228</v>
      </c>
      <c r="URI271" s="75">
        <v>3254</v>
      </c>
      <c r="URJ271" s="75" t="s">
        <v>228</v>
      </c>
      <c r="URK271" s="75">
        <v>3254</v>
      </c>
      <c r="URL271" s="75" t="s">
        <v>228</v>
      </c>
      <c r="URM271" s="75">
        <v>3254</v>
      </c>
      <c r="URN271" s="75" t="s">
        <v>228</v>
      </c>
      <c r="URO271" s="75">
        <v>3254</v>
      </c>
      <c r="URP271" s="75" t="s">
        <v>228</v>
      </c>
      <c r="URQ271" s="75">
        <v>3254</v>
      </c>
      <c r="URR271" s="75" t="s">
        <v>228</v>
      </c>
      <c r="URS271" s="75">
        <v>3254</v>
      </c>
      <c r="URT271" s="75" t="s">
        <v>228</v>
      </c>
      <c r="URU271" s="75">
        <v>3254</v>
      </c>
      <c r="URV271" s="75" t="s">
        <v>228</v>
      </c>
      <c r="URW271" s="75">
        <v>3254</v>
      </c>
      <c r="URX271" s="75" t="s">
        <v>228</v>
      </c>
      <c r="URY271" s="75">
        <v>3254</v>
      </c>
      <c r="URZ271" s="75" t="s">
        <v>228</v>
      </c>
      <c r="USA271" s="75">
        <v>3254</v>
      </c>
      <c r="USB271" s="75" t="s">
        <v>228</v>
      </c>
      <c r="USC271" s="75">
        <v>3254</v>
      </c>
      <c r="USD271" s="75" t="s">
        <v>228</v>
      </c>
      <c r="USE271" s="75">
        <v>3254</v>
      </c>
      <c r="USF271" s="75" t="s">
        <v>228</v>
      </c>
      <c r="USG271" s="75">
        <v>3254</v>
      </c>
      <c r="USH271" s="75" t="s">
        <v>228</v>
      </c>
      <c r="USI271" s="75">
        <v>3254</v>
      </c>
      <c r="USJ271" s="75" t="s">
        <v>228</v>
      </c>
      <c r="USK271" s="75">
        <v>3254</v>
      </c>
      <c r="USL271" s="75" t="s">
        <v>228</v>
      </c>
      <c r="USM271" s="75">
        <v>3254</v>
      </c>
      <c r="USN271" s="75" t="s">
        <v>228</v>
      </c>
      <c r="USO271" s="75">
        <v>3254</v>
      </c>
      <c r="USP271" s="75" t="s">
        <v>228</v>
      </c>
      <c r="USQ271" s="75">
        <v>3254</v>
      </c>
      <c r="USR271" s="75" t="s">
        <v>228</v>
      </c>
      <c r="USS271" s="75">
        <v>3254</v>
      </c>
      <c r="UST271" s="75" t="s">
        <v>228</v>
      </c>
      <c r="USU271" s="75">
        <v>3254</v>
      </c>
      <c r="USV271" s="75" t="s">
        <v>228</v>
      </c>
      <c r="USW271" s="75">
        <v>3254</v>
      </c>
      <c r="USX271" s="75" t="s">
        <v>228</v>
      </c>
      <c r="USY271" s="75">
        <v>3254</v>
      </c>
      <c r="USZ271" s="75" t="s">
        <v>228</v>
      </c>
      <c r="UTA271" s="75">
        <v>3254</v>
      </c>
      <c r="UTB271" s="75" t="s">
        <v>228</v>
      </c>
      <c r="UTC271" s="75">
        <v>3254</v>
      </c>
      <c r="UTD271" s="75" t="s">
        <v>228</v>
      </c>
      <c r="UTE271" s="75">
        <v>3254</v>
      </c>
      <c r="UTF271" s="75" t="s">
        <v>228</v>
      </c>
      <c r="UTG271" s="75">
        <v>3254</v>
      </c>
      <c r="UTH271" s="75" t="s">
        <v>228</v>
      </c>
      <c r="UTI271" s="75">
        <v>3254</v>
      </c>
      <c r="UTJ271" s="75" t="s">
        <v>228</v>
      </c>
      <c r="UTK271" s="75">
        <v>3254</v>
      </c>
      <c r="UTL271" s="75" t="s">
        <v>228</v>
      </c>
      <c r="UTM271" s="75">
        <v>3254</v>
      </c>
      <c r="UTN271" s="75" t="s">
        <v>228</v>
      </c>
      <c r="UTO271" s="75">
        <v>3254</v>
      </c>
      <c r="UTP271" s="75" t="s">
        <v>228</v>
      </c>
      <c r="UTQ271" s="75">
        <v>3254</v>
      </c>
      <c r="UTR271" s="75" t="s">
        <v>228</v>
      </c>
      <c r="UTS271" s="75">
        <v>3254</v>
      </c>
      <c r="UTT271" s="75" t="s">
        <v>228</v>
      </c>
      <c r="UTU271" s="75">
        <v>3254</v>
      </c>
      <c r="UTV271" s="75" t="s">
        <v>228</v>
      </c>
      <c r="UTW271" s="75">
        <v>3254</v>
      </c>
      <c r="UTX271" s="75" t="s">
        <v>228</v>
      </c>
      <c r="UTY271" s="75">
        <v>3254</v>
      </c>
      <c r="UTZ271" s="75" t="s">
        <v>228</v>
      </c>
      <c r="UUA271" s="75">
        <v>3254</v>
      </c>
      <c r="UUB271" s="75" t="s">
        <v>228</v>
      </c>
      <c r="UUC271" s="75">
        <v>3254</v>
      </c>
      <c r="UUD271" s="75" t="s">
        <v>228</v>
      </c>
      <c r="UUE271" s="75">
        <v>3254</v>
      </c>
      <c r="UUF271" s="75" t="s">
        <v>228</v>
      </c>
      <c r="UUG271" s="75">
        <v>3254</v>
      </c>
      <c r="UUH271" s="75" t="s">
        <v>228</v>
      </c>
      <c r="UUI271" s="75">
        <v>3254</v>
      </c>
      <c r="UUJ271" s="75" t="s">
        <v>228</v>
      </c>
      <c r="UUK271" s="75">
        <v>3254</v>
      </c>
      <c r="UUL271" s="75" t="s">
        <v>228</v>
      </c>
      <c r="UUM271" s="75">
        <v>3254</v>
      </c>
      <c r="UUN271" s="75" t="s">
        <v>228</v>
      </c>
      <c r="UUO271" s="75">
        <v>3254</v>
      </c>
      <c r="UUP271" s="75" t="s">
        <v>228</v>
      </c>
      <c r="UUQ271" s="75">
        <v>3254</v>
      </c>
      <c r="UUR271" s="75" t="s">
        <v>228</v>
      </c>
      <c r="UUS271" s="75">
        <v>3254</v>
      </c>
      <c r="UUT271" s="75" t="s">
        <v>228</v>
      </c>
      <c r="UUU271" s="75">
        <v>3254</v>
      </c>
      <c r="UUV271" s="75" t="s">
        <v>228</v>
      </c>
      <c r="UUW271" s="75">
        <v>3254</v>
      </c>
      <c r="UUX271" s="75" t="s">
        <v>228</v>
      </c>
      <c r="UUY271" s="75">
        <v>3254</v>
      </c>
      <c r="UUZ271" s="75" t="s">
        <v>228</v>
      </c>
      <c r="UVA271" s="75">
        <v>3254</v>
      </c>
      <c r="UVB271" s="75" t="s">
        <v>228</v>
      </c>
      <c r="UVC271" s="75">
        <v>3254</v>
      </c>
      <c r="UVD271" s="75" t="s">
        <v>228</v>
      </c>
      <c r="UVE271" s="75">
        <v>3254</v>
      </c>
      <c r="UVF271" s="75" t="s">
        <v>228</v>
      </c>
      <c r="UVG271" s="75">
        <v>3254</v>
      </c>
      <c r="UVH271" s="75" t="s">
        <v>228</v>
      </c>
      <c r="UVI271" s="75">
        <v>3254</v>
      </c>
      <c r="UVJ271" s="75" t="s">
        <v>228</v>
      </c>
      <c r="UVK271" s="75">
        <v>3254</v>
      </c>
      <c r="UVL271" s="75" t="s">
        <v>228</v>
      </c>
      <c r="UVM271" s="75">
        <v>3254</v>
      </c>
      <c r="UVN271" s="75" t="s">
        <v>228</v>
      </c>
      <c r="UVO271" s="75">
        <v>3254</v>
      </c>
      <c r="UVP271" s="75" t="s">
        <v>228</v>
      </c>
      <c r="UVQ271" s="75">
        <v>3254</v>
      </c>
      <c r="UVR271" s="75" t="s">
        <v>228</v>
      </c>
      <c r="UVS271" s="75">
        <v>3254</v>
      </c>
      <c r="UVT271" s="75" t="s">
        <v>228</v>
      </c>
      <c r="UVU271" s="75">
        <v>3254</v>
      </c>
      <c r="UVV271" s="75" t="s">
        <v>228</v>
      </c>
      <c r="UVW271" s="75">
        <v>3254</v>
      </c>
      <c r="UVX271" s="75" t="s">
        <v>228</v>
      </c>
      <c r="UVY271" s="75">
        <v>3254</v>
      </c>
      <c r="UVZ271" s="75" t="s">
        <v>228</v>
      </c>
      <c r="UWA271" s="75">
        <v>3254</v>
      </c>
      <c r="UWB271" s="75" t="s">
        <v>228</v>
      </c>
      <c r="UWC271" s="75">
        <v>3254</v>
      </c>
      <c r="UWD271" s="75" t="s">
        <v>228</v>
      </c>
      <c r="UWE271" s="75">
        <v>3254</v>
      </c>
      <c r="UWF271" s="75" t="s">
        <v>228</v>
      </c>
      <c r="UWG271" s="75">
        <v>3254</v>
      </c>
      <c r="UWH271" s="75" t="s">
        <v>228</v>
      </c>
      <c r="UWI271" s="75">
        <v>3254</v>
      </c>
      <c r="UWJ271" s="75" t="s">
        <v>228</v>
      </c>
      <c r="UWK271" s="75">
        <v>3254</v>
      </c>
      <c r="UWL271" s="75" t="s">
        <v>228</v>
      </c>
      <c r="UWM271" s="75">
        <v>3254</v>
      </c>
      <c r="UWN271" s="75" t="s">
        <v>228</v>
      </c>
      <c r="UWO271" s="75">
        <v>3254</v>
      </c>
      <c r="UWP271" s="75" t="s">
        <v>228</v>
      </c>
      <c r="UWQ271" s="75">
        <v>3254</v>
      </c>
      <c r="UWR271" s="75" t="s">
        <v>228</v>
      </c>
      <c r="UWS271" s="75">
        <v>3254</v>
      </c>
      <c r="UWT271" s="75" t="s">
        <v>228</v>
      </c>
      <c r="UWU271" s="75">
        <v>3254</v>
      </c>
      <c r="UWV271" s="75" t="s">
        <v>228</v>
      </c>
      <c r="UWW271" s="75">
        <v>3254</v>
      </c>
      <c r="UWX271" s="75" t="s">
        <v>228</v>
      </c>
      <c r="UWY271" s="75">
        <v>3254</v>
      </c>
      <c r="UWZ271" s="75" t="s">
        <v>228</v>
      </c>
      <c r="UXA271" s="75">
        <v>3254</v>
      </c>
      <c r="UXB271" s="75" t="s">
        <v>228</v>
      </c>
      <c r="UXC271" s="75">
        <v>3254</v>
      </c>
      <c r="UXD271" s="75" t="s">
        <v>228</v>
      </c>
      <c r="UXE271" s="75">
        <v>3254</v>
      </c>
      <c r="UXF271" s="75" t="s">
        <v>228</v>
      </c>
      <c r="UXG271" s="75">
        <v>3254</v>
      </c>
      <c r="UXH271" s="75" t="s">
        <v>228</v>
      </c>
      <c r="UXI271" s="75">
        <v>3254</v>
      </c>
      <c r="UXJ271" s="75" t="s">
        <v>228</v>
      </c>
      <c r="UXK271" s="75">
        <v>3254</v>
      </c>
      <c r="UXL271" s="75" t="s">
        <v>228</v>
      </c>
      <c r="UXM271" s="75">
        <v>3254</v>
      </c>
      <c r="UXN271" s="75" t="s">
        <v>228</v>
      </c>
      <c r="UXO271" s="75">
        <v>3254</v>
      </c>
      <c r="UXP271" s="75" t="s">
        <v>228</v>
      </c>
      <c r="UXQ271" s="75">
        <v>3254</v>
      </c>
      <c r="UXR271" s="75" t="s">
        <v>228</v>
      </c>
      <c r="UXS271" s="75">
        <v>3254</v>
      </c>
      <c r="UXT271" s="75" t="s">
        <v>228</v>
      </c>
      <c r="UXU271" s="75">
        <v>3254</v>
      </c>
      <c r="UXV271" s="75" t="s">
        <v>228</v>
      </c>
      <c r="UXW271" s="75">
        <v>3254</v>
      </c>
      <c r="UXX271" s="75" t="s">
        <v>228</v>
      </c>
      <c r="UXY271" s="75">
        <v>3254</v>
      </c>
      <c r="UXZ271" s="75" t="s">
        <v>228</v>
      </c>
      <c r="UYA271" s="75">
        <v>3254</v>
      </c>
      <c r="UYB271" s="75" t="s">
        <v>228</v>
      </c>
      <c r="UYC271" s="75">
        <v>3254</v>
      </c>
      <c r="UYD271" s="75" t="s">
        <v>228</v>
      </c>
      <c r="UYE271" s="75">
        <v>3254</v>
      </c>
      <c r="UYF271" s="75" t="s">
        <v>228</v>
      </c>
      <c r="UYG271" s="75">
        <v>3254</v>
      </c>
      <c r="UYH271" s="75" t="s">
        <v>228</v>
      </c>
      <c r="UYI271" s="75">
        <v>3254</v>
      </c>
      <c r="UYJ271" s="75" t="s">
        <v>228</v>
      </c>
      <c r="UYK271" s="75">
        <v>3254</v>
      </c>
      <c r="UYL271" s="75" t="s">
        <v>228</v>
      </c>
      <c r="UYM271" s="75">
        <v>3254</v>
      </c>
      <c r="UYN271" s="75" t="s">
        <v>228</v>
      </c>
      <c r="UYO271" s="75">
        <v>3254</v>
      </c>
      <c r="UYP271" s="75" t="s">
        <v>228</v>
      </c>
      <c r="UYQ271" s="75">
        <v>3254</v>
      </c>
      <c r="UYR271" s="75" t="s">
        <v>228</v>
      </c>
      <c r="UYS271" s="75">
        <v>3254</v>
      </c>
      <c r="UYT271" s="75" t="s">
        <v>228</v>
      </c>
      <c r="UYU271" s="75">
        <v>3254</v>
      </c>
      <c r="UYV271" s="75" t="s">
        <v>228</v>
      </c>
      <c r="UYW271" s="75">
        <v>3254</v>
      </c>
      <c r="UYX271" s="75" t="s">
        <v>228</v>
      </c>
      <c r="UYY271" s="75">
        <v>3254</v>
      </c>
      <c r="UYZ271" s="75" t="s">
        <v>228</v>
      </c>
      <c r="UZA271" s="75">
        <v>3254</v>
      </c>
      <c r="UZB271" s="75" t="s">
        <v>228</v>
      </c>
      <c r="UZC271" s="75">
        <v>3254</v>
      </c>
      <c r="UZD271" s="75" t="s">
        <v>228</v>
      </c>
      <c r="UZE271" s="75">
        <v>3254</v>
      </c>
      <c r="UZF271" s="75" t="s">
        <v>228</v>
      </c>
      <c r="UZG271" s="75">
        <v>3254</v>
      </c>
      <c r="UZH271" s="75" t="s">
        <v>228</v>
      </c>
      <c r="UZI271" s="75">
        <v>3254</v>
      </c>
      <c r="UZJ271" s="75" t="s">
        <v>228</v>
      </c>
      <c r="UZK271" s="75">
        <v>3254</v>
      </c>
      <c r="UZL271" s="75" t="s">
        <v>228</v>
      </c>
      <c r="UZM271" s="75">
        <v>3254</v>
      </c>
      <c r="UZN271" s="75" t="s">
        <v>228</v>
      </c>
      <c r="UZO271" s="75">
        <v>3254</v>
      </c>
      <c r="UZP271" s="75" t="s">
        <v>228</v>
      </c>
      <c r="UZQ271" s="75">
        <v>3254</v>
      </c>
      <c r="UZR271" s="75" t="s">
        <v>228</v>
      </c>
      <c r="UZS271" s="75">
        <v>3254</v>
      </c>
      <c r="UZT271" s="75" t="s">
        <v>228</v>
      </c>
      <c r="UZU271" s="75">
        <v>3254</v>
      </c>
      <c r="UZV271" s="75" t="s">
        <v>228</v>
      </c>
      <c r="UZW271" s="75">
        <v>3254</v>
      </c>
      <c r="UZX271" s="75" t="s">
        <v>228</v>
      </c>
      <c r="UZY271" s="75">
        <v>3254</v>
      </c>
      <c r="UZZ271" s="75" t="s">
        <v>228</v>
      </c>
      <c r="VAA271" s="75">
        <v>3254</v>
      </c>
      <c r="VAB271" s="75" t="s">
        <v>228</v>
      </c>
      <c r="VAC271" s="75">
        <v>3254</v>
      </c>
      <c r="VAD271" s="75" t="s">
        <v>228</v>
      </c>
      <c r="VAE271" s="75">
        <v>3254</v>
      </c>
      <c r="VAF271" s="75" t="s">
        <v>228</v>
      </c>
      <c r="VAG271" s="75">
        <v>3254</v>
      </c>
      <c r="VAH271" s="75" t="s">
        <v>228</v>
      </c>
      <c r="VAI271" s="75">
        <v>3254</v>
      </c>
      <c r="VAJ271" s="75" t="s">
        <v>228</v>
      </c>
      <c r="VAK271" s="75">
        <v>3254</v>
      </c>
      <c r="VAL271" s="75" t="s">
        <v>228</v>
      </c>
      <c r="VAM271" s="75">
        <v>3254</v>
      </c>
      <c r="VAN271" s="75" t="s">
        <v>228</v>
      </c>
      <c r="VAO271" s="75">
        <v>3254</v>
      </c>
      <c r="VAP271" s="75" t="s">
        <v>228</v>
      </c>
      <c r="VAQ271" s="75">
        <v>3254</v>
      </c>
      <c r="VAR271" s="75" t="s">
        <v>228</v>
      </c>
      <c r="VAS271" s="75">
        <v>3254</v>
      </c>
      <c r="VAT271" s="75" t="s">
        <v>228</v>
      </c>
      <c r="VAU271" s="75">
        <v>3254</v>
      </c>
      <c r="VAV271" s="75" t="s">
        <v>228</v>
      </c>
      <c r="VAW271" s="75">
        <v>3254</v>
      </c>
      <c r="VAX271" s="75" t="s">
        <v>228</v>
      </c>
      <c r="VAY271" s="75">
        <v>3254</v>
      </c>
      <c r="VAZ271" s="75" t="s">
        <v>228</v>
      </c>
      <c r="VBA271" s="75">
        <v>3254</v>
      </c>
      <c r="VBB271" s="75" t="s">
        <v>228</v>
      </c>
      <c r="VBC271" s="75">
        <v>3254</v>
      </c>
      <c r="VBD271" s="75" t="s">
        <v>228</v>
      </c>
      <c r="VBE271" s="75">
        <v>3254</v>
      </c>
      <c r="VBF271" s="75" t="s">
        <v>228</v>
      </c>
      <c r="VBG271" s="75">
        <v>3254</v>
      </c>
      <c r="VBH271" s="75" t="s">
        <v>228</v>
      </c>
      <c r="VBI271" s="75">
        <v>3254</v>
      </c>
      <c r="VBJ271" s="75" t="s">
        <v>228</v>
      </c>
      <c r="VBK271" s="75">
        <v>3254</v>
      </c>
      <c r="VBL271" s="75" t="s">
        <v>228</v>
      </c>
      <c r="VBM271" s="75">
        <v>3254</v>
      </c>
      <c r="VBN271" s="75" t="s">
        <v>228</v>
      </c>
      <c r="VBO271" s="75">
        <v>3254</v>
      </c>
      <c r="VBP271" s="75" t="s">
        <v>228</v>
      </c>
      <c r="VBQ271" s="75">
        <v>3254</v>
      </c>
      <c r="VBR271" s="75" t="s">
        <v>228</v>
      </c>
      <c r="VBS271" s="75">
        <v>3254</v>
      </c>
      <c r="VBT271" s="75" t="s">
        <v>228</v>
      </c>
      <c r="VBU271" s="75">
        <v>3254</v>
      </c>
      <c r="VBV271" s="75" t="s">
        <v>228</v>
      </c>
      <c r="VBW271" s="75">
        <v>3254</v>
      </c>
      <c r="VBX271" s="75" t="s">
        <v>228</v>
      </c>
      <c r="VBY271" s="75">
        <v>3254</v>
      </c>
      <c r="VBZ271" s="75" t="s">
        <v>228</v>
      </c>
      <c r="VCA271" s="75">
        <v>3254</v>
      </c>
      <c r="VCB271" s="75" t="s">
        <v>228</v>
      </c>
      <c r="VCC271" s="75">
        <v>3254</v>
      </c>
      <c r="VCD271" s="75" t="s">
        <v>228</v>
      </c>
      <c r="VCE271" s="75">
        <v>3254</v>
      </c>
      <c r="VCF271" s="75" t="s">
        <v>228</v>
      </c>
      <c r="VCG271" s="75">
        <v>3254</v>
      </c>
      <c r="VCH271" s="75" t="s">
        <v>228</v>
      </c>
      <c r="VCI271" s="75">
        <v>3254</v>
      </c>
      <c r="VCJ271" s="75" t="s">
        <v>228</v>
      </c>
      <c r="VCK271" s="75">
        <v>3254</v>
      </c>
      <c r="VCL271" s="75" t="s">
        <v>228</v>
      </c>
      <c r="VCM271" s="75">
        <v>3254</v>
      </c>
      <c r="VCN271" s="75" t="s">
        <v>228</v>
      </c>
      <c r="VCO271" s="75">
        <v>3254</v>
      </c>
      <c r="VCP271" s="75" t="s">
        <v>228</v>
      </c>
      <c r="VCQ271" s="75">
        <v>3254</v>
      </c>
      <c r="VCR271" s="75" t="s">
        <v>228</v>
      </c>
      <c r="VCS271" s="75">
        <v>3254</v>
      </c>
      <c r="VCT271" s="75" t="s">
        <v>228</v>
      </c>
      <c r="VCU271" s="75">
        <v>3254</v>
      </c>
      <c r="VCV271" s="75" t="s">
        <v>228</v>
      </c>
      <c r="VCW271" s="75">
        <v>3254</v>
      </c>
      <c r="VCX271" s="75" t="s">
        <v>228</v>
      </c>
      <c r="VCY271" s="75">
        <v>3254</v>
      </c>
      <c r="VCZ271" s="75" t="s">
        <v>228</v>
      </c>
      <c r="VDA271" s="75">
        <v>3254</v>
      </c>
      <c r="VDB271" s="75" t="s">
        <v>228</v>
      </c>
      <c r="VDC271" s="75">
        <v>3254</v>
      </c>
      <c r="VDD271" s="75" t="s">
        <v>228</v>
      </c>
      <c r="VDE271" s="75">
        <v>3254</v>
      </c>
      <c r="VDF271" s="75" t="s">
        <v>228</v>
      </c>
      <c r="VDG271" s="75">
        <v>3254</v>
      </c>
      <c r="VDH271" s="75" t="s">
        <v>228</v>
      </c>
      <c r="VDI271" s="75">
        <v>3254</v>
      </c>
      <c r="VDJ271" s="75" t="s">
        <v>228</v>
      </c>
      <c r="VDK271" s="75">
        <v>3254</v>
      </c>
      <c r="VDL271" s="75" t="s">
        <v>228</v>
      </c>
      <c r="VDM271" s="75">
        <v>3254</v>
      </c>
      <c r="VDN271" s="75" t="s">
        <v>228</v>
      </c>
      <c r="VDO271" s="75">
        <v>3254</v>
      </c>
      <c r="VDP271" s="75" t="s">
        <v>228</v>
      </c>
      <c r="VDQ271" s="75">
        <v>3254</v>
      </c>
      <c r="VDR271" s="75" t="s">
        <v>228</v>
      </c>
      <c r="VDS271" s="75">
        <v>3254</v>
      </c>
      <c r="VDT271" s="75" t="s">
        <v>228</v>
      </c>
      <c r="VDU271" s="75">
        <v>3254</v>
      </c>
      <c r="VDV271" s="75" t="s">
        <v>228</v>
      </c>
      <c r="VDW271" s="75">
        <v>3254</v>
      </c>
      <c r="VDX271" s="75" t="s">
        <v>228</v>
      </c>
      <c r="VDY271" s="75">
        <v>3254</v>
      </c>
      <c r="VDZ271" s="75" t="s">
        <v>228</v>
      </c>
      <c r="VEA271" s="75">
        <v>3254</v>
      </c>
      <c r="VEB271" s="75" t="s">
        <v>228</v>
      </c>
      <c r="VEC271" s="75">
        <v>3254</v>
      </c>
      <c r="VED271" s="75" t="s">
        <v>228</v>
      </c>
      <c r="VEE271" s="75">
        <v>3254</v>
      </c>
      <c r="VEF271" s="75" t="s">
        <v>228</v>
      </c>
      <c r="VEG271" s="75">
        <v>3254</v>
      </c>
      <c r="VEH271" s="75" t="s">
        <v>228</v>
      </c>
      <c r="VEI271" s="75">
        <v>3254</v>
      </c>
      <c r="VEJ271" s="75" t="s">
        <v>228</v>
      </c>
      <c r="VEK271" s="75">
        <v>3254</v>
      </c>
      <c r="VEL271" s="75" t="s">
        <v>228</v>
      </c>
      <c r="VEM271" s="75">
        <v>3254</v>
      </c>
      <c r="VEN271" s="75" t="s">
        <v>228</v>
      </c>
      <c r="VEO271" s="75">
        <v>3254</v>
      </c>
      <c r="VEP271" s="75" t="s">
        <v>228</v>
      </c>
      <c r="VEQ271" s="75">
        <v>3254</v>
      </c>
      <c r="VER271" s="75" t="s">
        <v>228</v>
      </c>
      <c r="VES271" s="75">
        <v>3254</v>
      </c>
      <c r="VET271" s="75" t="s">
        <v>228</v>
      </c>
      <c r="VEU271" s="75">
        <v>3254</v>
      </c>
      <c r="VEV271" s="75" t="s">
        <v>228</v>
      </c>
      <c r="VEW271" s="75">
        <v>3254</v>
      </c>
      <c r="VEX271" s="75" t="s">
        <v>228</v>
      </c>
      <c r="VEY271" s="75">
        <v>3254</v>
      </c>
      <c r="VEZ271" s="75" t="s">
        <v>228</v>
      </c>
      <c r="VFA271" s="75">
        <v>3254</v>
      </c>
      <c r="VFB271" s="75" t="s">
        <v>228</v>
      </c>
      <c r="VFC271" s="75">
        <v>3254</v>
      </c>
      <c r="VFD271" s="75" t="s">
        <v>228</v>
      </c>
      <c r="VFE271" s="75">
        <v>3254</v>
      </c>
      <c r="VFF271" s="75" t="s">
        <v>228</v>
      </c>
      <c r="VFG271" s="75">
        <v>3254</v>
      </c>
      <c r="VFH271" s="75" t="s">
        <v>228</v>
      </c>
      <c r="VFI271" s="75">
        <v>3254</v>
      </c>
      <c r="VFJ271" s="75" t="s">
        <v>228</v>
      </c>
      <c r="VFK271" s="75">
        <v>3254</v>
      </c>
      <c r="VFL271" s="75" t="s">
        <v>228</v>
      </c>
      <c r="VFM271" s="75">
        <v>3254</v>
      </c>
      <c r="VFN271" s="75" t="s">
        <v>228</v>
      </c>
      <c r="VFO271" s="75">
        <v>3254</v>
      </c>
      <c r="VFP271" s="75" t="s">
        <v>228</v>
      </c>
      <c r="VFQ271" s="75">
        <v>3254</v>
      </c>
      <c r="VFR271" s="75" t="s">
        <v>228</v>
      </c>
      <c r="VFS271" s="75">
        <v>3254</v>
      </c>
      <c r="VFT271" s="75" t="s">
        <v>228</v>
      </c>
      <c r="VFU271" s="75">
        <v>3254</v>
      </c>
      <c r="VFV271" s="75" t="s">
        <v>228</v>
      </c>
      <c r="VFW271" s="75">
        <v>3254</v>
      </c>
      <c r="VFX271" s="75" t="s">
        <v>228</v>
      </c>
      <c r="VFY271" s="75">
        <v>3254</v>
      </c>
      <c r="VFZ271" s="75" t="s">
        <v>228</v>
      </c>
      <c r="VGA271" s="75">
        <v>3254</v>
      </c>
      <c r="VGB271" s="75" t="s">
        <v>228</v>
      </c>
      <c r="VGC271" s="75">
        <v>3254</v>
      </c>
      <c r="VGD271" s="75" t="s">
        <v>228</v>
      </c>
      <c r="VGE271" s="75">
        <v>3254</v>
      </c>
      <c r="VGF271" s="75" t="s">
        <v>228</v>
      </c>
      <c r="VGG271" s="75">
        <v>3254</v>
      </c>
      <c r="VGH271" s="75" t="s">
        <v>228</v>
      </c>
      <c r="VGI271" s="75">
        <v>3254</v>
      </c>
      <c r="VGJ271" s="75" t="s">
        <v>228</v>
      </c>
      <c r="VGK271" s="75">
        <v>3254</v>
      </c>
      <c r="VGL271" s="75" t="s">
        <v>228</v>
      </c>
      <c r="VGM271" s="75">
        <v>3254</v>
      </c>
      <c r="VGN271" s="75" t="s">
        <v>228</v>
      </c>
      <c r="VGO271" s="75">
        <v>3254</v>
      </c>
      <c r="VGP271" s="75" t="s">
        <v>228</v>
      </c>
      <c r="VGQ271" s="75">
        <v>3254</v>
      </c>
      <c r="VGR271" s="75" t="s">
        <v>228</v>
      </c>
      <c r="VGS271" s="75">
        <v>3254</v>
      </c>
      <c r="VGT271" s="75" t="s">
        <v>228</v>
      </c>
      <c r="VGU271" s="75">
        <v>3254</v>
      </c>
      <c r="VGV271" s="75" t="s">
        <v>228</v>
      </c>
      <c r="VGW271" s="75">
        <v>3254</v>
      </c>
      <c r="VGX271" s="75" t="s">
        <v>228</v>
      </c>
      <c r="VGY271" s="75">
        <v>3254</v>
      </c>
      <c r="VGZ271" s="75" t="s">
        <v>228</v>
      </c>
      <c r="VHA271" s="75">
        <v>3254</v>
      </c>
      <c r="VHB271" s="75" t="s">
        <v>228</v>
      </c>
      <c r="VHC271" s="75">
        <v>3254</v>
      </c>
      <c r="VHD271" s="75" t="s">
        <v>228</v>
      </c>
      <c r="VHE271" s="75">
        <v>3254</v>
      </c>
      <c r="VHF271" s="75" t="s">
        <v>228</v>
      </c>
      <c r="VHG271" s="75">
        <v>3254</v>
      </c>
      <c r="VHH271" s="75" t="s">
        <v>228</v>
      </c>
      <c r="VHI271" s="75">
        <v>3254</v>
      </c>
      <c r="VHJ271" s="75" t="s">
        <v>228</v>
      </c>
      <c r="VHK271" s="75">
        <v>3254</v>
      </c>
      <c r="VHL271" s="75" t="s">
        <v>228</v>
      </c>
      <c r="VHM271" s="75">
        <v>3254</v>
      </c>
      <c r="VHN271" s="75" t="s">
        <v>228</v>
      </c>
      <c r="VHO271" s="75">
        <v>3254</v>
      </c>
      <c r="VHP271" s="75" t="s">
        <v>228</v>
      </c>
      <c r="VHQ271" s="75">
        <v>3254</v>
      </c>
      <c r="VHR271" s="75" t="s">
        <v>228</v>
      </c>
      <c r="VHS271" s="75">
        <v>3254</v>
      </c>
      <c r="VHT271" s="75" t="s">
        <v>228</v>
      </c>
      <c r="VHU271" s="75">
        <v>3254</v>
      </c>
      <c r="VHV271" s="75" t="s">
        <v>228</v>
      </c>
      <c r="VHW271" s="75">
        <v>3254</v>
      </c>
      <c r="VHX271" s="75" t="s">
        <v>228</v>
      </c>
      <c r="VHY271" s="75">
        <v>3254</v>
      </c>
      <c r="VHZ271" s="75" t="s">
        <v>228</v>
      </c>
      <c r="VIA271" s="75">
        <v>3254</v>
      </c>
      <c r="VIB271" s="75" t="s">
        <v>228</v>
      </c>
      <c r="VIC271" s="75">
        <v>3254</v>
      </c>
      <c r="VID271" s="75" t="s">
        <v>228</v>
      </c>
      <c r="VIE271" s="75">
        <v>3254</v>
      </c>
      <c r="VIF271" s="75" t="s">
        <v>228</v>
      </c>
      <c r="VIG271" s="75">
        <v>3254</v>
      </c>
      <c r="VIH271" s="75" t="s">
        <v>228</v>
      </c>
      <c r="VII271" s="75">
        <v>3254</v>
      </c>
      <c r="VIJ271" s="75" t="s">
        <v>228</v>
      </c>
      <c r="VIK271" s="75">
        <v>3254</v>
      </c>
      <c r="VIL271" s="75" t="s">
        <v>228</v>
      </c>
      <c r="VIM271" s="75">
        <v>3254</v>
      </c>
      <c r="VIN271" s="75" t="s">
        <v>228</v>
      </c>
      <c r="VIO271" s="75">
        <v>3254</v>
      </c>
      <c r="VIP271" s="75" t="s">
        <v>228</v>
      </c>
      <c r="VIQ271" s="75">
        <v>3254</v>
      </c>
      <c r="VIR271" s="75" t="s">
        <v>228</v>
      </c>
      <c r="VIS271" s="75">
        <v>3254</v>
      </c>
      <c r="VIT271" s="75" t="s">
        <v>228</v>
      </c>
      <c r="VIU271" s="75">
        <v>3254</v>
      </c>
      <c r="VIV271" s="75" t="s">
        <v>228</v>
      </c>
      <c r="VIW271" s="75">
        <v>3254</v>
      </c>
      <c r="VIX271" s="75" t="s">
        <v>228</v>
      </c>
      <c r="VIY271" s="75">
        <v>3254</v>
      </c>
      <c r="VIZ271" s="75" t="s">
        <v>228</v>
      </c>
      <c r="VJA271" s="75">
        <v>3254</v>
      </c>
      <c r="VJB271" s="75" t="s">
        <v>228</v>
      </c>
      <c r="VJC271" s="75">
        <v>3254</v>
      </c>
      <c r="VJD271" s="75" t="s">
        <v>228</v>
      </c>
      <c r="VJE271" s="75">
        <v>3254</v>
      </c>
      <c r="VJF271" s="75" t="s">
        <v>228</v>
      </c>
      <c r="VJG271" s="75">
        <v>3254</v>
      </c>
      <c r="VJH271" s="75" t="s">
        <v>228</v>
      </c>
      <c r="VJI271" s="75">
        <v>3254</v>
      </c>
      <c r="VJJ271" s="75" t="s">
        <v>228</v>
      </c>
      <c r="VJK271" s="75">
        <v>3254</v>
      </c>
      <c r="VJL271" s="75" t="s">
        <v>228</v>
      </c>
      <c r="VJM271" s="75">
        <v>3254</v>
      </c>
      <c r="VJN271" s="75" t="s">
        <v>228</v>
      </c>
      <c r="VJO271" s="75">
        <v>3254</v>
      </c>
      <c r="VJP271" s="75" t="s">
        <v>228</v>
      </c>
      <c r="VJQ271" s="75">
        <v>3254</v>
      </c>
      <c r="VJR271" s="75" t="s">
        <v>228</v>
      </c>
      <c r="VJS271" s="75">
        <v>3254</v>
      </c>
      <c r="VJT271" s="75" t="s">
        <v>228</v>
      </c>
      <c r="VJU271" s="75">
        <v>3254</v>
      </c>
      <c r="VJV271" s="75" t="s">
        <v>228</v>
      </c>
      <c r="VJW271" s="75">
        <v>3254</v>
      </c>
      <c r="VJX271" s="75" t="s">
        <v>228</v>
      </c>
      <c r="VJY271" s="75">
        <v>3254</v>
      </c>
      <c r="VJZ271" s="75" t="s">
        <v>228</v>
      </c>
      <c r="VKA271" s="75">
        <v>3254</v>
      </c>
      <c r="VKB271" s="75" t="s">
        <v>228</v>
      </c>
      <c r="VKC271" s="75">
        <v>3254</v>
      </c>
      <c r="VKD271" s="75" t="s">
        <v>228</v>
      </c>
      <c r="VKE271" s="75">
        <v>3254</v>
      </c>
      <c r="VKF271" s="75" t="s">
        <v>228</v>
      </c>
      <c r="VKG271" s="75">
        <v>3254</v>
      </c>
      <c r="VKH271" s="75" t="s">
        <v>228</v>
      </c>
      <c r="VKI271" s="75">
        <v>3254</v>
      </c>
      <c r="VKJ271" s="75" t="s">
        <v>228</v>
      </c>
      <c r="VKK271" s="75">
        <v>3254</v>
      </c>
      <c r="VKL271" s="75" t="s">
        <v>228</v>
      </c>
      <c r="VKM271" s="75">
        <v>3254</v>
      </c>
      <c r="VKN271" s="75" t="s">
        <v>228</v>
      </c>
      <c r="VKO271" s="75">
        <v>3254</v>
      </c>
      <c r="VKP271" s="75" t="s">
        <v>228</v>
      </c>
      <c r="VKQ271" s="75">
        <v>3254</v>
      </c>
      <c r="VKR271" s="75" t="s">
        <v>228</v>
      </c>
      <c r="VKS271" s="75">
        <v>3254</v>
      </c>
      <c r="VKT271" s="75" t="s">
        <v>228</v>
      </c>
      <c r="VKU271" s="75">
        <v>3254</v>
      </c>
      <c r="VKV271" s="75" t="s">
        <v>228</v>
      </c>
      <c r="VKW271" s="75">
        <v>3254</v>
      </c>
      <c r="VKX271" s="75" t="s">
        <v>228</v>
      </c>
      <c r="VKY271" s="75">
        <v>3254</v>
      </c>
      <c r="VKZ271" s="75" t="s">
        <v>228</v>
      </c>
      <c r="VLA271" s="75">
        <v>3254</v>
      </c>
      <c r="VLB271" s="75" t="s">
        <v>228</v>
      </c>
      <c r="VLC271" s="75">
        <v>3254</v>
      </c>
      <c r="VLD271" s="75" t="s">
        <v>228</v>
      </c>
      <c r="VLE271" s="75">
        <v>3254</v>
      </c>
      <c r="VLF271" s="75" t="s">
        <v>228</v>
      </c>
      <c r="VLG271" s="75">
        <v>3254</v>
      </c>
      <c r="VLH271" s="75" t="s">
        <v>228</v>
      </c>
      <c r="VLI271" s="75">
        <v>3254</v>
      </c>
      <c r="VLJ271" s="75" t="s">
        <v>228</v>
      </c>
      <c r="VLK271" s="75">
        <v>3254</v>
      </c>
      <c r="VLL271" s="75" t="s">
        <v>228</v>
      </c>
      <c r="VLM271" s="75">
        <v>3254</v>
      </c>
      <c r="VLN271" s="75" t="s">
        <v>228</v>
      </c>
      <c r="VLO271" s="75">
        <v>3254</v>
      </c>
      <c r="VLP271" s="75" t="s">
        <v>228</v>
      </c>
      <c r="VLQ271" s="75">
        <v>3254</v>
      </c>
      <c r="VLR271" s="75" t="s">
        <v>228</v>
      </c>
      <c r="VLS271" s="75">
        <v>3254</v>
      </c>
      <c r="VLT271" s="75" t="s">
        <v>228</v>
      </c>
      <c r="VLU271" s="75">
        <v>3254</v>
      </c>
      <c r="VLV271" s="75" t="s">
        <v>228</v>
      </c>
      <c r="VLW271" s="75">
        <v>3254</v>
      </c>
      <c r="VLX271" s="75" t="s">
        <v>228</v>
      </c>
      <c r="VLY271" s="75">
        <v>3254</v>
      </c>
      <c r="VLZ271" s="75" t="s">
        <v>228</v>
      </c>
      <c r="VMA271" s="75">
        <v>3254</v>
      </c>
      <c r="VMB271" s="75" t="s">
        <v>228</v>
      </c>
      <c r="VMC271" s="75">
        <v>3254</v>
      </c>
      <c r="VMD271" s="75" t="s">
        <v>228</v>
      </c>
      <c r="VME271" s="75">
        <v>3254</v>
      </c>
      <c r="VMF271" s="75" t="s">
        <v>228</v>
      </c>
      <c r="VMG271" s="75">
        <v>3254</v>
      </c>
      <c r="VMH271" s="75" t="s">
        <v>228</v>
      </c>
      <c r="VMI271" s="75">
        <v>3254</v>
      </c>
      <c r="VMJ271" s="75" t="s">
        <v>228</v>
      </c>
      <c r="VMK271" s="75">
        <v>3254</v>
      </c>
      <c r="VML271" s="75" t="s">
        <v>228</v>
      </c>
      <c r="VMM271" s="75">
        <v>3254</v>
      </c>
      <c r="VMN271" s="75" t="s">
        <v>228</v>
      </c>
      <c r="VMO271" s="75">
        <v>3254</v>
      </c>
      <c r="VMP271" s="75" t="s">
        <v>228</v>
      </c>
      <c r="VMQ271" s="75">
        <v>3254</v>
      </c>
      <c r="VMR271" s="75" t="s">
        <v>228</v>
      </c>
      <c r="VMS271" s="75">
        <v>3254</v>
      </c>
      <c r="VMT271" s="75" t="s">
        <v>228</v>
      </c>
      <c r="VMU271" s="75">
        <v>3254</v>
      </c>
      <c r="VMV271" s="75" t="s">
        <v>228</v>
      </c>
      <c r="VMW271" s="75">
        <v>3254</v>
      </c>
      <c r="VMX271" s="75" t="s">
        <v>228</v>
      </c>
      <c r="VMY271" s="75">
        <v>3254</v>
      </c>
      <c r="VMZ271" s="75" t="s">
        <v>228</v>
      </c>
      <c r="VNA271" s="75">
        <v>3254</v>
      </c>
      <c r="VNB271" s="75" t="s">
        <v>228</v>
      </c>
      <c r="VNC271" s="75">
        <v>3254</v>
      </c>
      <c r="VND271" s="75" t="s">
        <v>228</v>
      </c>
      <c r="VNE271" s="75">
        <v>3254</v>
      </c>
      <c r="VNF271" s="75" t="s">
        <v>228</v>
      </c>
      <c r="VNG271" s="75">
        <v>3254</v>
      </c>
      <c r="VNH271" s="75" t="s">
        <v>228</v>
      </c>
      <c r="VNI271" s="75">
        <v>3254</v>
      </c>
      <c r="VNJ271" s="75" t="s">
        <v>228</v>
      </c>
      <c r="VNK271" s="75">
        <v>3254</v>
      </c>
      <c r="VNL271" s="75" t="s">
        <v>228</v>
      </c>
      <c r="VNM271" s="75">
        <v>3254</v>
      </c>
      <c r="VNN271" s="75" t="s">
        <v>228</v>
      </c>
      <c r="VNO271" s="75">
        <v>3254</v>
      </c>
      <c r="VNP271" s="75" t="s">
        <v>228</v>
      </c>
      <c r="VNQ271" s="75">
        <v>3254</v>
      </c>
      <c r="VNR271" s="75" t="s">
        <v>228</v>
      </c>
      <c r="VNS271" s="75">
        <v>3254</v>
      </c>
      <c r="VNT271" s="75" t="s">
        <v>228</v>
      </c>
      <c r="VNU271" s="75">
        <v>3254</v>
      </c>
      <c r="VNV271" s="75" t="s">
        <v>228</v>
      </c>
      <c r="VNW271" s="75">
        <v>3254</v>
      </c>
      <c r="VNX271" s="75" t="s">
        <v>228</v>
      </c>
      <c r="VNY271" s="75">
        <v>3254</v>
      </c>
      <c r="VNZ271" s="75" t="s">
        <v>228</v>
      </c>
      <c r="VOA271" s="75">
        <v>3254</v>
      </c>
      <c r="VOB271" s="75" t="s">
        <v>228</v>
      </c>
      <c r="VOC271" s="75">
        <v>3254</v>
      </c>
      <c r="VOD271" s="75" t="s">
        <v>228</v>
      </c>
      <c r="VOE271" s="75">
        <v>3254</v>
      </c>
      <c r="VOF271" s="75" t="s">
        <v>228</v>
      </c>
      <c r="VOG271" s="75">
        <v>3254</v>
      </c>
      <c r="VOH271" s="75" t="s">
        <v>228</v>
      </c>
      <c r="VOI271" s="75">
        <v>3254</v>
      </c>
      <c r="VOJ271" s="75" t="s">
        <v>228</v>
      </c>
      <c r="VOK271" s="75">
        <v>3254</v>
      </c>
      <c r="VOL271" s="75" t="s">
        <v>228</v>
      </c>
      <c r="VOM271" s="75">
        <v>3254</v>
      </c>
      <c r="VON271" s="75" t="s">
        <v>228</v>
      </c>
      <c r="VOO271" s="75">
        <v>3254</v>
      </c>
      <c r="VOP271" s="75" t="s">
        <v>228</v>
      </c>
      <c r="VOQ271" s="75">
        <v>3254</v>
      </c>
      <c r="VOR271" s="75" t="s">
        <v>228</v>
      </c>
      <c r="VOS271" s="75">
        <v>3254</v>
      </c>
      <c r="VOT271" s="75" t="s">
        <v>228</v>
      </c>
      <c r="VOU271" s="75">
        <v>3254</v>
      </c>
      <c r="VOV271" s="75" t="s">
        <v>228</v>
      </c>
      <c r="VOW271" s="75">
        <v>3254</v>
      </c>
      <c r="VOX271" s="75" t="s">
        <v>228</v>
      </c>
      <c r="VOY271" s="75">
        <v>3254</v>
      </c>
      <c r="VOZ271" s="75" t="s">
        <v>228</v>
      </c>
      <c r="VPA271" s="75">
        <v>3254</v>
      </c>
      <c r="VPB271" s="75" t="s">
        <v>228</v>
      </c>
      <c r="VPC271" s="75">
        <v>3254</v>
      </c>
      <c r="VPD271" s="75" t="s">
        <v>228</v>
      </c>
      <c r="VPE271" s="75">
        <v>3254</v>
      </c>
      <c r="VPF271" s="75" t="s">
        <v>228</v>
      </c>
      <c r="VPG271" s="75">
        <v>3254</v>
      </c>
      <c r="VPH271" s="75" t="s">
        <v>228</v>
      </c>
      <c r="VPI271" s="75">
        <v>3254</v>
      </c>
      <c r="VPJ271" s="75" t="s">
        <v>228</v>
      </c>
      <c r="VPK271" s="75">
        <v>3254</v>
      </c>
      <c r="VPL271" s="75" t="s">
        <v>228</v>
      </c>
      <c r="VPM271" s="75">
        <v>3254</v>
      </c>
      <c r="VPN271" s="75" t="s">
        <v>228</v>
      </c>
      <c r="VPO271" s="75">
        <v>3254</v>
      </c>
      <c r="VPP271" s="75" t="s">
        <v>228</v>
      </c>
      <c r="VPQ271" s="75">
        <v>3254</v>
      </c>
      <c r="VPR271" s="75" t="s">
        <v>228</v>
      </c>
      <c r="VPS271" s="75">
        <v>3254</v>
      </c>
      <c r="VPT271" s="75" t="s">
        <v>228</v>
      </c>
      <c r="VPU271" s="75">
        <v>3254</v>
      </c>
      <c r="VPV271" s="75" t="s">
        <v>228</v>
      </c>
      <c r="VPW271" s="75">
        <v>3254</v>
      </c>
      <c r="VPX271" s="75" t="s">
        <v>228</v>
      </c>
      <c r="VPY271" s="75">
        <v>3254</v>
      </c>
      <c r="VPZ271" s="75" t="s">
        <v>228</v>
      </c>
      <c r="VQA271" s="75">
        <v>3254</v>
      </c>
      <c r="VQB271" s="75" t="s">
        <v>228</v>
      </c>
      <c r="VQC271" s="75">
        <v>3254</v>
      </c>
      <c r="VQD271" s="75" t="s">
        <v>228</v>
      </c>
      <c r="VQE271" s="75">
        <v>3254</v>
      </c>
      <c r="VQF271" s="75" t="s">
        <v>228</v>
      </c>
      <c r="VQG271" s="75">
        <v>3254</v>
      </c>
      <c r="VQH271" s="75" t="s">
        <v>228</v>
      </c>
      <c r="VQI271" s="75">
        <v>3254</v>
      </c>
      <c r="VQJ271" s="75" t="s">
        <v>228</v>
      </c>
      <c r="VQK271" s="75">
        <v>3254</v>
      </c>
      <c r="VQL271" s="75" t="s">
        <v>228</v>
      </c>
      <c r="VQM271" s="75">
        <v>3254</v>
      </c>
      <c r="VQN271" s="75" t="s">
        <v>228</v>
      </c>
      <c r="VQO271" s="75">
        <v>3254</v>
      </c>
      <c r="VQP271" s="75" t="s">
        <v>228</v>
      </c>
      <c r="VQQ271" s="75">
        <v>3254</v>
      </c>
      <c r="VQR271" s="75" t="s">
        <v>228</v>
      </c>
      <c r="VQS271" s="75">
        <v>3254</v>
      </c>
      <c r="VQT271" s="75" t="s">
        <v>228</v>
      </c>
      <c r="VQU271" s="75">
        <v>3254</v>
      </c>
      <c r="VQV271" s="75" t="s">
        <v>228</v>
      </c>
      <c r="VQW271" s="75">
        <v>3254</v>
      </c>
      <c r="VQX271" s="75" t="s">
        <v>228</v>
      </c>
      <c r="VQY271" s="75">
        <v>3254</v>
      </c>
      <c r="VQZ271" s="75" t="s">
        <v>228</v>
      </c>
      <c r="VRA271" s="75">
        <v>3254</v>
      </c>
      <c r="VRB271" s="75" t="s">
        <v>228</v>
      </c>
      <c r="VRC271" s="75">
        <v>3254</v>
      </c>
      <c r="VRD271" s="75" t="s">
        <v>228</v>
      </c>
      <c r="VRE271" s="75">
        <v>3254</v>
      </c>
      <c r="VRF271" s="75" t="s">
        <v>228</v>
      </c>
      <c r="VRG271" s="75">
        <v>3254</v>
      </c>
      <c r="VRH271" s="75" t="s">
        <v>228</v>
      </c>
      <c r="VRI271" s="75">
        <v>3254</v>
      </c>
      <c r="VRJ271" s="75" t="s">
        <v>228</v>
      </c>
      <c r="VRK271" s="75">
        <v>3254</v>
      </c>
      <c r="VRL271" s="75" t="s">
        <v>228</v>
      </c>
      <c r="VRM271" s="75">
        <v>3254</v>
      </c>
      <c r="VRN271" s="75" t="s">
        <v>228</v>
      </c>
      <c r="VRO271" s="75">
        <v>3254</v>
      </c>
      <c r="VRP271" s="75" t="s">
        <v>228</v>
      </c>
      <c r="VRQ271" s="75">
        <v>3254</v>
      </c>
      <c r="VRR271" s="75" t="s">
        <v>228</v>
      </c>
      <c r="VRS271" s="75">
        <v>3254</v>
      </c>
      <c r="VRT271" s="75" t="s">
        <v>228</v>
      </c>
      <c r="VRU271" s="75">
        <v>3254</v>
      </c>
      <c r="VRV271" s="75" t="s">
        <v>228</v>
      </c>
      <c r="VRW271" s="75">
        <v>3254</v>
      </c>
      <c r="VRX271" s="75" t="s">
        <v>228</v>
      </c>
      <c r="VRY271" s="75">
        <v>3254</v>
      </c>
      <c r="VRZ271" s="75" t="s">
        <v>228</v>
      </c>
      <c r="VSA271" s="75">
        <v>3254</v>
      </c>
      <c r="VSB271" s="75" t="s">
        <v>228</v>
      </c>
      <c r="VSC271" s="75">
        <v>3254</v>
      </c>
      <c r="VSD271" s="75" t="s">
        <v>228</v>
      </c>
      <c r="VSE271" s="75">
        <v>3254</v>
      </c>
      <c r="VSF271" s="75" t="s">
        <v>228</v>
      </c>
      <c r="VSG271" s="75">
        <v>3254</v>
      </c>
      <c r="VSH271" s="75" t="s">
        <v>228</v>
      </c>
      <c r="VSI271" s="75">
        <v>3254</v>
      </c>
      <c r="VSJ271" s="75" t="s">
        <v>228</v>
      </c>
      <c r="VSK271" s="75">
        <v>3254</v>
      </c>
      <c r="VSL271" s="75" t="s">
        <v>228</v>
      </c>
      <c r="VSM271" s="75">
        <v>3254</v>
      </c>
      <c r="VSN271" s="75" t="s">
        <v>228</v>
      </c>
      <c r="VSO271" s="75">
        <v>3254</v>
      </c>
      <c r="VSP271" s="75" t="s">
        <v>228</v>
      </c>
      <c r="VSQ271" s="75">
        <v>3254</v>
      </c>
      <c r="VSR271" s="75" t="s">
        <v>228</v>
      </c>
      <c r="VSS271" s="75">
        <v>3254</v>
      </c>
      <c r="VST271" s="75" t="s">
        <v>228</v>
      </c>
      <c r="VSU271" s="75">
        <v>3254</v>
      </c>
      <c r="VSV271" s="75" t="s">
        <v>228</v>
      </c>
      <c r="VSW271" s="75">
        <v>3254</v>
      </c>
      <c r="VSX271" s="75" t="s">
        <v>228</v>
      </c>
      <c r="VSY271" s="75">
        <v>3254</v>
      </c>
      <c r="VSZ271" s="75" t="s">
        <v>228</v>
      </c>
      <c r="VTA271" s="75">
        <v>3254</v>
      </c>
      <c r="VTB271" s="75" t="s">
        <v>228</v>
      </c>
      <c r="VTC271" s="75">
        <v>3254</v>
      </c>
      <c r="VTD271" s="75" t="s">
        <v>228</v>
      </c>
      <c r="VTE271" s="75">
        <v>3254</v>
      </c>
      <c r="VTF271" s="75" t="s">
        <v>228</v>
      </c>
      <c r="VTG271" s="75">
        <v>3254</v>
      </c>
      <c r="VTH271" s="75" t="s">
        <v>228</v>
      </c>
      <c r="VTI271" s="75">
        <v>3254</v>
      </c>
      <c r="VTJ271" s="75" t="s">
        <v>228</v>
      </c>
      <c r="VTK271" s="75">
        <v>3254</v>
      </c>
      <c r="VTL271" s="75" t="s">
        <v>228</v>
      </c>
      <c r="VTM271" s="75">
        <v>3254</v>
      </c>
      <c r="VTN271" s="75" t="s">
        <v>228</v>
      </c>
      <c r="VTO271" s="75">
        <v>3254</v>
      </c>
      <c r="VTP271" s="75" t="s">
        <v>228</v>
      </c>
      <c r="VTQ271" s="75">
        <v>3254</v>
      </c>
      <c r="VTR271" s="75" t="s">
        <v>228</v>
      </c>
      <c r="VTS271" s="75">
        <v>3254</v>
      </c>
      <c r="VTT271" s="75" t="s">
        <v>228</v>
      </c>
      <c r="VTU271" s="75">
        <v>3254</v>
      </c>
      <c r="VTV271" s="75" t="s">
        <v>228</v>
      </c>
      <c r="VTW271" s="75">
        <v>3254</v>
      </c>
      <c r="VTX271" s="75" t="s">
        <v>228</v>
      </c>
      <c r="VTY271" s="75">
        <v>3254</v>
      </c>
      <c r="VTZ271" s="75" t="s">
        <v>228</v>
      </c>
      <c r="VUA271" s="75">
        <v>3254</v>
      </c>
      <c r="VUB271" s="75" t="s">
        <v>228</v>
      </c>
      <c r="VUC271" s="75">
        <v>3254</v>
      </c>
      <c r="VUD271" s="75" t="s">
        <v>228</v>
      </c>
      <c r="VUE271" s="75">
        <v>3254</v>
      </c>
      <c r="VUF271" s="75" t="s">
        <v>228</v>
      </c>
      <c r="VUG271" s="75">
        <v>3254</v>
      </c>
      <c r="VUH271" s="75" t="s">
        <v>228</v>
      </c>
      <c r="VUI271" s="75">
        <v>3254</v>
      </c>
      <c r="VUJ271" s="75" t="s">
        <v>228</v>
      </c>
      <c r="VUK271" s="75">
        <v>3254</v>
      </c>
      <c r="VUL271" s="75" t="s">
        <v>228</v>
      </c>
      <c r="VUM271" s="75">
        <v>3254</v>
      </c>
      <c r="VUN271" s="75" t="s">
        <v>228</v>
      </c>
      <c r="VUO271" s="75">
        <v>3254</v>
      </c>
      <c r="VUP271" s="75" t="s">
        <v>228</v>
      </c>
      <c r="VUQ271" s="75">
        <v>3254</v>
      </c>
      <c r="VUR271" s="75" t="s">
        <v>228</v>
      </c>
      <c r="VUS271" s="75">
        <v>3254</v>
      </c>
      <c r="VUT271" s="75" t="s">
        <v>228</v>
      </c>
      <c r="VUU271" s="75">
        <v>3254</v>
      </c>
      <c r="VUV271" s="75" t="s">
        <v>228</v>
      </c>
      <c r="VUW271" s="75">
        <v>3254</v>
      </c>
      <c r="VUX271" s="75" t="s">
        <v>228</v>
      </c>
      <c r="VUY271" s="75">
        <v>3254</v>
      </c>
      <c r="VUZ271" s="75" t="s">
        <v>228</v>
      </c>
      <c r="VVA271" s="75">
        <v>3254</v>
      </c>
      <c r="VVB271" s="75" t="s">
        <v>228</v>
      </c>
      <c r="VVC271" s="75">
        <v>3254</v>
      </c>
      <c r="VVD271" s="75" t="s">
        <v>228</v>
      </c>
      <c r="VVE271" s="75">
        <v>3254</v>
      </c>
      <c r="VVF271" s="75" t="s">
        <v>228</v>
      </c>
      <c r="VVG271" s="75">
        <v>3254</v>
      </c>
      <c r="VVH271" s="75" t="s">
        <v>228</v>
      </c>
      <c r="VVI271" s="75">
        <v>3254</v>
      </c>
      <c r="VVJ271" s="75" t="s">
        <v>228</v>
      </c>
      <c r="VVK271" s="75">
        <v>3254</v>
      </c>
      <c r="VVL271" s="75" t="s">
        <v>228</v>
      </c>
      <c r="VVM271" s="75">
        <v>3254</v>
      </c>
      <c r="VVN271" s="75" t="s">
        <v>228</v>
      </c>
      <c r="VVO271" s="75">
        <v>3254</v>
      </c>
      <c r="VVP271" s="75" t="s">
        <v>228</v>
      </c>
      <c r="VVQ271" s="75">
        <v>3254</v>
      </c>
      <c r="VVR271" s="75" t="s">
        <v>228</v>
      </c>
      <c r="VVS271" s="75">
        <v>3254</v>
      </c>
      <c r="VVT271" s="75" t="s">
        <v>228</v>
      </c>
      <c r="VVU271" s="75">
        <v>3254</v>
      </c>
      <c r="VVV271" s="75" t="s">
        <v>228</v>
      </c>
      <c r="VVW271" s="75">
        <v>3254</v>
      </c>
      <c r="VVX271" s="75" t="s">
        <v>228</v>
      </c>
      <c r="VVY271" s="75">
        <v>3254</v>
      </c>
      <c r="VVZ271" s="75" t="s">
        <v>228</v>
      </c>
      <c r="VWA271" s="75">
        <v>3254</v>
      </c>
      <c r="VWB271" s="75" t="s">
        <v>228</v>
      </c>
      <c r="VWC271" s="75">
        <v>3254</v>
      </c>
      <c r="VWD271" s="75" t="s">
        <v>228</v>
      </c>
      <c r="VWE271" s="75">
        <v>3254</v>
      </c>
      <c r="VWF271" s="75" t="s">
        <v>228</v>
      </c>
      <c r="VWG271" s="75">
        <v>3254</v>
      </c>
      <c r="VWH271" s="75" t="s">
        <v>228</v>
      </c>
      <c r="VWI271" s="75">
        <v>3254</v>
      </c>
      <c r="VWJ271" s="75" t="s">
        <v>228</v>
      </c>
      <c r="VWK271" s="75">
        <v>3254</v>
      </c>
      <c r="VWL271" s="75" t="s">
        <v>228</v>
      </c>
      <c r="VWM271" s="75">
        <v>3254</v>
      </c>
      <c r="VWN271" s="75" t="s">
        <v>228</v>
      </c>
      <c r="VWO271" s="75">
        <v>3254</v>
      </c>
      <c r="VWP271" s="75" t="s">
        <v>228</v>
      </c>
      <c r="VWQ271" s="75">
        <v>3254</v>
      </c>
      <c r="VWR271" s="75" t="s">
        <v>228</v>
      </c>
      <c r="VWS271" s="75">
        <v>3254</v>
      </c>
      <c r="VWT271" s="75" t="s">
        <v>228</v>
      </c>
      <c r="VWU271" s="75">
        <v>3254</v>
      </c>
      <c r="VWV271" s="75" t="s">
        <v>228</v>
      </c>
      <c r="VWW271" s="75">
        <v>3254</v>
      </c>
      <c r="VWX271" s="75" t="s">
        <v>228</v>
      </c>
      <c r="VWY271" s="75">
        <v>3254</v>
      </c>
      <c r="VWZ271" s="75" t="s">
        <v>228</v>
      </c>
      <c r="VXA271" s="75">
        <v>3254</v>
      </c>
      <c r="VXB271" s="75" t="s">
        <v>228</v>
      </c>
      <c r="VXC271" s="75">
        <v>3254</v>
      </c>
      <c r="VXD271" s="75" t="s">
        <v>228</v>
      </c>
      <c r="VXE271" s="75">
        <v>3254</v>
      </c>
      <c r="VXF271" s="75" t="s">
        <v>228</v>
      </c>
      <c r="VXG271" s="75">
        <v>3254</v>
      </c>
      <c r="VXH271" s="75" t="s">
        <v>228</v>
      </c>
      <c r="VXI271" s="75">
        <v>3254</v>
      </c>
      <c r="VXJ271" s="75" t="s">
        <v>228</v>
      </c>
      <c r="VXK271" s="75">
        <v>3254</v>
      </c>
      <c r="VXL271" s="75" t="s">
        <v>228</v>
      </c>
      <c r="VXM271" s="75">
        <v>3254</v>
      </c>
      <c r="VXN271" s="75" t="s">
        <v>228</v>
      </c>
      <c r="VXO271" s="75">
        <v>3254</v>
      </c>
      <c r="VXP271" s="75" t="s">
        <v>228</v>
      </c>
      <c r="VXQ271" s="75">
        <v>3254</v>
      </c>
      <c r="VXR271" s="75" t="s">
        <v>228</v>
      </c>
      <c r="VXS271" s="75">
        <v>3254</v>
      </c>
      <c r="VXT271" s="75" t="s">
        <v>228</v>
      </c>
      <c r="VXU271" s="75">
        <v>3254</v>
      </c>
      <c r="VXV271" s="75" t="s">
        <v>228</v>
      </c>
      <c r="VXW271" s="75">
        <v>3254</v>
      </c>
      <c r="VXX271" s="75" t="s">
        <v>228</v>
      </c>
      <c r="VXY271" s="75">
        <v>3254</v>
      </c>
      <c r="VXZ271" s="75" t="s">
        <v>228</v>
      </c>
      <c r="VYA271" s="75">
        <v>3254</v>
      </c>
      <c r="VYB271" s="75" t="s">
        <v>228</v>
      </c>
      <c r="VYC271" s="75">
        <v>3254</v>
      </c>
      <c r="VYD271" s="75" t="s">
        <v>228</v>
      </c>
      <c r="VYE271" s="75">
        <v>3254</v>
      </c>
      <c r="VYF271" s="75" t="s">
        <v>228</v>
      </c>
      <c r="VYG271" s="75">
        <v>3254</v>
      </c>
      <c r="VYH271" s="75" t="s">
        <v>228</v>
      </c>
      <c r="VYI271" s="75">
        <v>3254</v>
      </c>
      <c r="VYJ271" s="75" t="s">
        <v>228</v>
      </c>
      <c r="VYK271" s="75">
        <v>3254</v>
      </c>
      <c r="VYL271" s="75" t="s">
        <v>228</v>
      </c>
      <c r="VYM271" s="75">
        <v>3254</v>
      </c>
      <c r="VYN271" s="75" t="s">
        <v>228</v>
      </c>
      <c r="VYO271" s="75">
        <v>3254</v>
      </c>
      <c r="VYP271" s="75" t="s">
        <v>228</v>
      </c>
      <c r="VYQ271" s="75">
        <v>3254</v>
      </c>
      <c r="VYR271" s="75" t="s">
        <v>228</v>
      </c>
      <c r="VYS271" s="75">
        <v>3254</v>
      </c>
      <c r="VYT271" s="75" t="s">
        <v>228</v>
      </c>
      <c r="VYU271" s="75">
        <v>3254</v>
      </c>
      <c r="VYV271" s="75" t="s">
        <v>228</v>
      </c>
      <c r="VYW271" s="75">
        <v>3254</v>
      </c>
      <c r="VYX271" s="75" t="s">
        <v>228</v>
      </c>
      <c r="VYY271" s="75">
        <v>3254</v>
      </c>
      <c r="VYZ271" s="75" t="s">
        <v>228</v>
      </c>
      <c r="VZA271" s="75">
        <v>3254</v>
      </c>
      <c r="VZB271" s="75" t="s">
        <v>228</v>
      </c>
      <c r="VZC271" s="75">
        <v>3254</v>
      </c>
      <c r="VZD271" s="75" t="s">
        <v>228</v>
      </c>
      <c r="VZE271" s="75">
        <v>3254</v>
      </c>
      <c r="VZF271" s="75" t="s">
        <v>228</v>
      </c>
      <c r="VZG271" s="75">
        <v>3254</v>
      </c>
      <c r="VZH271" s="75" t="s">
        <v>228</v>
      </c>
      <c r="VZI271" s="75">
        <v>3254</v>
      </c>
      <c r="VZJ271" s="75" t="s">
        <v>228</v>
      </c>
      <c r="VZK271" s="75">
        <v>3254</v>
      </c>
      <c r="VZL271" s="75" t="s">
        <v>228</v>
      </c>
      <c r="VZM271" s="75">
        <v>3254</v>
      </c>
      <c r="VZN271" s="75" t="s">
        <v>228</v>
      </c>
      <c r="VZO271" s="75">
        <v>3254</v>
      </c>
      <c r="VZP271" s="75" t="s">
        <v>228</v>
      </c>
      <c r="VZQ271" s="75">
        <v>3254</v>
      </c>
      <c r="VZR271" s="75" t="s">
        <v>228</v>
      </c>
      <c r="VZS271" s="75">
        <v>3254</v>
      </c>
      <c r="VZT271" s="75" t="s">
        <v>228</v>
      </c>
      <c r="VZU271" s="75">
        <v>3254</v>
      </c>
      <c r="VZV271" s="75" t="s">
        <v>228</v>
      </c>
      <c r="VZW271" s="75">
        <v>3254</v>
      </c>
      <c r="VZX271" s="75" t="s">
        <v>228</v>
      </c>
      <c r="VZY271" s="75">
        <v>3254</v>
      </c>
      <c r="VZZ271" s="75" t="s">
        <v>228</v>
      </c>
      <c r="WAA271" s="75">
        <v>3254</v>
      </c>
      <c r="WAB271" s="75" t="s">
        <v>228</v>
      </c>
      <c r="WAC271" s="75">
        <v>3254</v>
      </c>
      <c r="WAD271" s="75" t="s">
        <v>228</v>
      </c>
      <c r="WAE271" s="75">
        <v>3254</v>
      </c>
      <c r="WAF271" s="75" t="s">
        <v>228</v>
      </c>
      <c r="WAG271" s="75">
        <v>3254</v>
      </c>
      <c r="WAH271" s="75" t="s">
        <v>228</v>
      </c>
      <c r="WAI271" s="75">
        <v>3254</v>
      </c>
      <c r="WAJ271" s="75" t="s">
        <v>228</v>
      </c>
      <c r="WAK271" s="75">
        <v>3254</v>
      </c>
      <c r="WAL271" s="75" t="s">
        <v>228</v>
      </c>
      <c r="WAM271" s="75">
        <v>3254</v>
      </c>
      <c r="WAN271" s="75" t="s">
        <v>228</v>
      </c>
      <c r="WAO271" s="75">
        <v>3254</v>
      </c>
      <c r="WAP271" s="75" t="s">
        <v>228</v>
      </c>
      <c r="WAQ271" s="75">
        <v>3254</v>
      </c>
      <c r="WAR271" s="75" t="s">
        <v>228</v>
      </c>
      <c r="WAS271" s="75">
        <v>3254</v>
      </c>
      <c r="WAT271" s="75" t="s">
        <v>228</v>
      </c>
      <c r="WAU271" s="75">
        <v>3254</v>
      </c>
      <c r="WAV271" s="75" t="s">
        <v>228</v>
      </c>
      <c r="WAW271" s="75">
        <v>3254</v>
      </c>
      <c r="WAX271" s="75" t="s">
        <v>228</v>
      </c>
      <c r="WAY271" s="75">
        <v>3254</v>
      </c>
      <c r="WAZ271" s="75" t="s">
        <v>228</v>
      </c>
      <c r="WBA271" s="75">
        <v>3254</v>
      </c>
      <c r="WBB271" s="75" t="s">
        <v>228</v>
      </c>
      <c r="WBC271" s="75">
        <v>3254</v>
      </c>
      <c r="WBD271" s="75" t="s">
        <v>228</v>
      </c>
      <c r="WBE271" s="75">
        <v>3254</v>
      </c>
      <c r="WBF271" s="75" t="s">
        <v>228</v>
      </c>
      <c r="WBG271" s="75">
        <v>3254</v>
      </c>
      <c r="WBH271" s="75" t="s">
        <v>228</v>
      </c>
      <c r="WBI271" s="75">
        <v>3254</v>
      </c>
      <c r="WBJ271" s="75" t="s">
        <v>228</v>
      </c>
      <c r="WBK271" s="75">
        <v>3254</v>
      </c>
      <c r="WBL271" s="75" t="s">
        <v>228</v>
      </c>
      <c r="WBM271" s="75">
        <v>3254</v>
      </c>
      <c r="WBN271" s="75" t="s">
        <v>228</v>
      </c>
      <c r="WBO271" s="75">
        <v>3254</v>
      </c>
      <c r="WBP271" s="75" t="s">
        <v>228</v>
      </c>
      <c r="WBQ271" s="75">
        <v>3254</v>
      </c>
      <c r="WBR271" s="75" t="s">
        <v>228</v>
      </c>
      <c r="WBS271" s="75">
        <v>3254</v>
      </c>
      <c r="WBT271" s="75" t="s">
        <v>228</v>
      </c>
      <c r="WBU271" s="75">
        <v>3254</v>
      </c>
      <c r="WBV271" s="75" t="s">
        <v>228</v>
      </c>
      <c r="WBW271" s="75">
        <v>3254</v>
      </c>
      <c r="WBX271" s="75" t="s">
        <v>228</v>
      </c>
      <c r="WBY271" s="75">
        <v>3254</v>
      </c>
      <c r="WBZ271" s="75" t="s">
        <v>228</v>
      </c>
      <c r="WCA271" s="75">
        <v>3254</v>
      </c>
      <c r="WCB271" s="75" t="s">
        <v>228</v>
      </c>
      <c r="WCC271" s="75">
        <v>3254</v>
      </c>
      <c r="WCD271" s="75" t="s">
        <v>228</v>
      </c>
      <c r="WCE271" s="75">
        <v>3254</v>
      </c>
      <c r="WCF271" s="75" t="s">
        <v>228</v>
      </c>
      <c r="WCG271" s="75">
        <v>3254</v>
      </c>
      <c r="WCH271" s="75" t="s">
        <v>228</v>
      </c>
      <c r="WCI271" s="75">
        <v>3254</v>
      </c>
      <c r="WCJ271" s="75" t="s">
        <v>228</v>
      </c>
      <c r="WCK271" s="75">
        <v>3254</v>
      </c>
      <c r="WCL271" s="75" t="s">
        <v>228</v>
      </c>
      <c r="WCM271" s="75">
        <v>3254</v>
      </c>
      <c r="WCN271" s="75" t="s">
        <v>228</v>
      </c>
      <c r="WCO271" s="75">
        <v>3254</v>
      </c>
      <c r="WCP271" s="75" t="s">
        <v>228</v>
      </c>
      <c r="WCQ271" s="75">
        <v>3254</v>
      </c>
      <c r="WCR271" s="75" t="s">
        <v>228</v>
      </c>
      <c r="WCS271" s="75">
        <v>3254</v>
      </c>
      <c r="WCT271" s="75" t="s">
        <v>228</v>
      </c>
      <c r="WCU271" s="75">
        <v>3254</v>
      </c>
      <c r="WCV271" s="75" t="s">
        <v>228</v>
      </c>
      <c r="WCW271" s="75">
        <v>3254</v>
      </c>
      <c r="WCX271" s="75" t="s">
        <v>228</v>
      </c>
      <c r="WCY271" s="75">
        <v>3254</v>
      </c>
      <c r="WCZ271" s="75" t="s">
        <v>228</v>
      </c>
      <c r="WDA271" s="75">
        <v>3254</v>
      </c>
      <c r="WDB271" s="75" t="s">
        <v>228</v>
      </c>
      <c r="WDC271" s="75">
        <v>3254</v>
      </c>
      <c r="WDD271" s="75" t="s">
        <v>228</v>
      </c>
      <c r="WDE271" s="75">
        <v>3254</v>
      </c>
      <c r="WDF271" s="75" t="s">
        <v>228</v>
      </c>
      <c r="WDG271" s="75">
        <v>3254</v>
      </c>
      <c r="WDH271" s="75" t="s">
        <v>228</v>
      </c>
      <c r="WDI271" s="75">
        <v>3254</v>
      </c>
      <c r="WDJ271" s="75" t="s">
        <v>228</v>
      </c>
      <c r="WDK271" s="75">
        <v>3254</v>
      </c>
      <c r="WDL271" s="75" t="s">
        <v>228</v>
      </c>
      <c r="WDM271" s="75">
        <v>3254</v>
      </c>
      <c r="WDN271" s="75" t="s">
        <v>228</v>
      </c>
      <c r="WDO271" s="75">
        <v>3254</v>
      </c>
      <c r="WDP271" s="75" t="s">
        <v>228</v>
      </c>
      <c r="WDQ271" s="75">
        <v>3254</v>
      </c>
      <c r="WDR271" s="75" t="s">
        <v>228</v>
      </c>
      <c r="WDS271" s="75">
        <v>3254</v>
      </c>
      <c r="WDT271" s="75" t="s">
        <v>228</v>
      </c>
      <c r="WDU271" s="75">
        <v>3254</v>
      </c>
      <c r="WDV271" s="75" t="s">
        <v>228</v>
      </c>
      <c r="WDW271" s="75">
        <v>3254</v>
      </c>
      <c r="WDX271" s="75" t="s">
        <v>228</v>
      </c>
      <c r="WDY271" s="75">
        <v>3254</v>
      </c>
      <c r="WDZ271" s="75" t="s">
        <v>228</v>
      </c>
      <c r="WEA271" s="75">
        <v>3254</v>
      </c>
      <c r="WEB271" s="75" t="s">
        <v>228</v>
      </c>
      <c r="WEC271" s="75">
        <v>3254</v>
      </c>
      <c r="WED271" s="75" t="s">
        <v>228</v>
      </c>
      <c r="WEE271" s="75">
        <v>3254</v>
      </c>
      <c r="WEF271" s="75" t="s">
        <v>228</v>
      </c>
      <c r="WEG271" s="75">
        <v>3254</v>
      </c>
      <c r="WEH271" s="75" t="s">
        <v>228</v>
      </c>
      <c r="WEI271" s="75">
        <v>3254</v>
      </c>
      <c r="WEJ271" s="75" t="s">
        <v>228</v>
      </c>
      <c r="WEK271" s="75">
        <v>3254</v>
      </c>
      <c r="WEL271" s="75" t="s">
        <v>228</v>
      </c>
      <c r="WEM271" s="75">
        <v>3254</v>
      </c>
      <c r="WEN271" s="75" t="s">
        <v>228</v>
      </c>
      <c r="WEO271" s="75">
        <v>3254</v>
      </c>
      <c r="WEP271" s="75" t="s">
        <v>228</v>
      </c>
      <c r="WEQ271" s="75">
        <v>3254</v>
      </c>
      <c r="WER271" s="75" t="s">
        <v>228</v>
      </c>
      <c r="WES271" s="75">
        <v>3254</v>
      </c>
      <c r="WET271" s="75" t="s">
        <v>228</v>
      </c>
      <c r="WEU271" s="75">
        <v>3254</v>
      </c>
      <c r="WEV271" s="75" t="s">
        <v>228</v>
      </c>
      <c r="WEW271" s="75">
        <v>3254</v>
      </c>
      <c r="WEX271" s="75" t="s">
        <v>228</v>
      </c>
      <c r="WEY271" s="75">
        <v>3254</v>
      </c>
      <c r="WEZ271" s="75" t="s">
        <v>228</v>
      </c>
      <c r="WFA271" s="75">
        <v>3254</v>
      </c>
      <c r="WFB271" s="75" t="s">
        <v>228</v>
      </c>
      <c r="WFC271" s="75">
        <v>3254</v>
      </c>
      <c r="WFD271" s="75" t="s">
        <v>228</v>
      </c>
      <c r="WFE271" s="75">
        <v>3254</v>
      </c>
      <c r="WFF271" s="75" t="s">
        <v>228</v>
      </c>
      <c r="WFG271" s="75">
        <v>3254</v>
      </c>
      <c r="WFH271" s="75" t="s">
        <v>228</v>
      </c>
      <c r="WFI271" s="75">
        <v>3254</v>
      </c>
      <c r="WFJ271" s="75" t="s">
        <v>228</v>
      </c>
      <c r="WFK271" s="75">
        <v>3254</v>
      </c>
      <c r="WFL271" s="75" t="s">
        <v>228</v>
      </c>
      <c r="WFM271" s="75">
        <v>3254</v>
      </c>
      <c r="WFN271" s="75" t="s">
        <v>228</v>
      </c>
      <c r="WFO271" s="75">
        <v>3254</v>
      </c>
      <c r="WFP271" s="75" t="s">
        <v>228</v>
      </c>
      <c r="WFQ271" s="75">
        <v>3254</v>
      </c>
      <c r="WFR271" s="75" t="s">
        <v>228</v>
      </c>
      <c r="WFS271" s="75">
        <v>3254</v>
      </c>
      <c r="WFT271" s="75" t="s">
        <v>228</v>
      </c>
      <c r="WFU271" s="75">
        <v>3254</v>
      </c>
      <c r="WFV271" s="75" t="s">
        <v>228</v>
      </c>
      <c r="WFW271" s="75">
        <v>3254</v>
      </c>
      <c r="WFX271" s="75" t="s">
        <v>228</v>
      </c>
      <c r="WFY271" s="75">
        <v>3254</v>
      </c>
      <c r="WFZ271" s="75" t="s">
        <v>228</v>
      </c>
      <c r="WGA271" s="75">
        <v>3254</v>
      </c>
      <c r="WGB271" s="75" t="s">
        <v>228</v>
      </c>
      <c r="WGC271" s="75">
        <v>3254</v>
      </c>
      <c r="WGD271" s="75" t="s">
        <v>228</v>
      </c>
      <c r="WGE271" s="75">
        <v>3254</v>
      </c>
      <c r="WGF271" s="75" t="s">
        <v>228</v>
      </c>
      <c r="WGG271" s="75">
        <v>3254</v>
      </c>
      <c r="WGH271" s="75" t="s">
        <v>228</v>
      </c>
      <c r="WGI271" s="75">
        <v>3254</v>
      </c>
      <c r="WGJ271" s="75" t="s">
        <v>228</v>
      </c>
      <c r="WGK271" s="75">
        <v>3254</v>
      </c>
      <c r="WGL271" s="75" t="s">
        <v>228</v>
      </c>
      <c r="WGM271" s="75">
        <v>3254</v>
      </c>
      <c r="WGN271" s="75" t="s">
        <v>228</v>
      </c>
      <c r="WGO271" s="75">
        <v>3254</v>
      </c>
      <c r="WGP271" s="75" t="s">
        <v>228</v>
      </c>
      <c r="WGQ271" s="75">
        <v>3254</v>
      </c>
      <c r="WGR271" s="75" t="s">
        <v>228</v>
      </c>
      <c r="WGS271" s="75">
        <v>3254</v>
      </c>
      <c r="WGT271" s="75" t="s">
        <v>228</v>
      </c>
      <c r="WGU271" s="75">
        <v>3254</v>
      </c>
      <c r="WGV271" s="75" t="s">
        <v>228</v>
      </c>
      <c r="WGW271" s="75">
        <v>3254</v>
      </c>
      <c r="WGX271" s="75" t="s">
        <v>228</v>
      </c>
      <c r="WGY271" s="75">
        <v>3254</v>
      </c>
      <c r="WGZ271" s="75" t="s">
        <v>228</v>
      </c>
      <c r="WHA271" s="75">
        <v>3254</v>
      </c>
      <c r="WHB271" s="75" t="s">
        <v>228</v>
      </c>
      <c r="WHC271" s="75">
        <v>3254</v>
      </c>
      <c r="WHD271" s="75" t="s">
        <v>228</v>
      </c>
      <c r="WHE271" s="75">
        <v>3254</v>
      </c>
      <c r="WHF271" s="75" t="s">
        <v>228</v>
      </c>
      <c r="WHG271" s="75">
        <v>3254</v>
      </c>
      <c r="WHH271" s="75" t="s">
        <v>228</v>
      </c>
      <c r="WHI271" s="75">
        <v>3254</v>
      </c>
      <c r="WHJ271" s="75" t="s">
        <v>228</v>
      </c>
      <c r="WHK271" s="75">
        <v>3254</v>
      </c>
      <c r="WHL271" s="75" t="s">
        <v>228</v>
      </c>
      <c r="WHM271" s="75">
        <v>3254</v>
      </c>
      <c r="WHN271" s="75" t="s">
        <v>228</v>
      </c>
      <c r="WHO271" s="75">
        <v>3254</v>
      </c>
      <c r="WHP271" s="75" t="s">
        <v>228</v>
      </c>
      <c r="WHQ271" s="75">
        <v>3254</v>
      </c>
      <c r="WHR271" s="75" t="s">
        <v>228</v>
      </c>
      <c r="WHS271" s="75">
        <v>3254</v>
      </c>
      <c r="WHT271" s="75" t="s">
        <v>228</v>
      </c>
      <c r="WHU271" s="75">
        <v>3254</v>
      </c>
      <c r="WHV271" s="75" t="s">
        <v>228</v>
      </c>
      <c r="WHW271" s="75">
        <v>3254</v>
      </c>
      <c r="WHX271" s="75" t="s">
        <v>228</v>
      </c>
      <c r="WHY271" s="75">
        <v>3254</v>
      </c>
      <c r="WHZ271" s="75" t="s">
        <v>228</v>
      </c>
      <c r="WIA271" s="75">
        <v>3254</v>
      </c>
      <c r="WIB271" s="75" t="s">
        <v>228</v>
      </c>
      <c r="WIC271" s="75">
        <v>3254</v>
      </c>
      <c r="WID271" s="75" t="s">
        <v>228</v>
      </c>
      <c r="WIE271" s="75">
        <v>3254</v>
      </c>
      <c r="WIF271" s="75" t="s">
        <v>228</v>
      </c>
      <c r="WIG271" s="75">
        <v>3254</v>
      </c>
      <c r="WIH271" s="75" t="s">
        <v>228</v>
      </c>
      <c r="WII271" s="75">
        <v>3254</v>
      </c>
      <c r="WIJ271" s="75" t="s">
        <v>228</v>
      </c>
      <c r="WIK271" s="75">
        <v>3254</v>
      </c>
      <c r="WIL271" s="75" t="s">
        <v>228</v>
      </c>
      <c r="WIM271" s="75">
        <v>3254</v>
      </c>
      <c r="WIN271" s="75" t="s">
        <v>228</v>
      </c>
      <c r="WIO271" s="75">
        <v>3254</v>
      </c>
      <c r="WIP271" s="75" t="s">
        <v>228</v>
      </c>
      <c r="WIQ271" s="75">
        <v>3254</v>
      </c>
      <c r="WIR271" s="75" t="s">
        <v>228</v>
      </c>
      <c r="WIS271" s="75">
        <v>3254</v>
      </c>
      <c r="WIT271" s="75" t="s">
        <v>228</v>
      </c>
      <c r="WIU271" s="75">
        <v>3254</v>
      </c>
      <c r="WIV271" s="75" t="s">
        <v>228</v>
      </c>
      <c r="WIW271" s="75">
        <v>3254</v>
      </c>
      <c r="WIX271" s="75" t="s">
        <v>228</v>
      </c>
      <c r="WIY271" s="75">
        <v>3254</v>
      </c>
      <c r="WIZ271" s="75" t="s">
        <v>228</v>
      </c>
      <c r="WJA271" s="75">
        <v>3254</v>
      </c>
      <c r="WJB271" s="75" t="s">
        <v>228</v>
      </c>
      <c r="WJC271" s="75">
        <v>3254</v>
      </c>
      <c r="WJD271" s="75" t="s">
        <v>228</v>
      </c>
      <c r="WJE271" s="75">
        <v>3254</v>
      </c>
      <c r="WJF271" s="75" t="s">
        <v>228</v>
      </c>
      <c r="WJG271" s="75">
        <v>3254</v>
      </c>
      <c r="WJH271" s="75" t="s">
        <v>228</v>
      </c>
      <c r="WJI271" s="75">
        <v>3254</v>
      </c>
      <c r="WJJ271" s="75" t="s">
        <v>228</v>
      </c>
      <c r="WJK271" s="75">
        <v>3254</v>
      </c>
      <c r="WJL271" s="75" t="s">
        <v>228</v>
      </c>
      <c r="WJM271" s="75">
        <v>3254</v>
      </c>
      <c r="WJN271" s="75" t="s">
        <v>228</v>
      </c>
      <c r="WJO271" s="75">
        <v>3254</v>
      </c>
      <c r="WJP271" s="75" t="s">
        <v>228</v>
      </c>
      <c r="WJQ271" s="75">
        <v>3254</v>
      </c>
      <c r="WJR271" s="75" t="s">
        <v>228</v>
      </c>
      <c r="WJS271" s="75">
        <v>3254</v>
      </c>
      <c r="WJT271" s="75" t="s">
        <v>228</v>
      </c>
      <c r="WJU271" s="75">
        <v>3254</v>
      </c>
      <c r="WJV271" s="75" t="s">
        <v>228</v>
      </c>
      <c r="WJW271" s="75">
        <v>3254</v>
      </c>
      <c r="WJX271" s="75" t="s">
        <v>228</v>
      </c>
      <c r="WJY271" s="75">
        <v>3254</v>
      </c>
      <c r="WJZ271" s="75" t="s">
        <v>228</v>
      </c>
      <c r="WKA271" s="75">
        <v>3254</v>
      </c>
      <c r="WKB271" s="75" t="s">
        <v>228</v>
      </c>
      <c r="WKC271" s="75">
        <v>3254</v>
      </c>
      <c r="WKD271" s="75" t="s">
        <v>228</v>
      </c>
      <c r="WKE271" s="75">
        <v>3254</v>
      </c>
      <c r="WKF271" s="75" t="s">
        <v>228</v>
      </c>
      <c r="WKG271" s="75">
        <v>3254</v>
      </c>
      <c r="WKH271" s="75" t="s">
        <v>228</v>
      </c>
      <c r="WKI271" s="75">
        <v>3254</v>
      </c>
      <c r="WKJ271" s="75" t="s">
        <v>228</v>
      </c>
      <c r="WKK271" s="75">
        <v>3254</v>
      </c>
      <c r="WKL271" s="75" t="s">
        <v>228</v>
      </c>
      <c r="WKM271" s="75">
        <v>3254</v>
      </c>
      <c r="WKN271" s="75" t="s">
        <v>228</v>
      </c>
      <c r="WKO271" s="75">
        <v>3254</v>
      </c>
      <c r="WKP271" s="75" t="s">
        <v>228</v>
      </c>
      <c r="WKQ271" s="75">
        <v>3254</v>
      </c>
      <c r="WKR271" s="75" t="s">
        <v>228</v>
      </c>
      <c r="WKS271" s="75">
        <v>3254</v>
      </c>
      <c r="WKT271" s="75" t="s">
        <v>228</v>
      </c>
      <c r="WKU271" s="75">
        <v>3254</v>
      </c>
      <c r="WKV271" s="75" t="s">
        <v>228</v>
      </c>
      <c r="WKW271" s="75">
        <v>3254</v>
      </c>
      <c r="WKX271" s="75" t="s">
        <v>228</v>
      </c>
      <c r="WKY271" s="75">
        <v>3254</v>
      </c>
      <c r="WKZ271" s="75" t="s">
        <v>228</v>
      </c>
      <c r="WLA271" s="75">
        <v>3254</v>
      </c>
      <c r="WLB271" s="75" t="s">
        <v>228</v>
      </c>
      <c r="WLC271" s="75">
        <v>3254</v>
      </c>
      <c r="WLD271" s="75" t="s">
        <v>228</v>
      </c>
      <c r="WLE271" s="75">
        <v>3254</v>
      </c>
      <c r="WLF271" s="75" t="s">
        <v>228</v>
      </c>
      <c r="WLG271" s="75">
        <v>3254</v>
      </c>
      <c r="WLH271" s="75" t="s">
        <v>228</v>
      </c>
      <c r="WLI271" s="75">
        <v>3254</v>
      </c>
      <c r="WLJ271" s="75" t="s">
        <v>228</v>
      </c>
      <c r="WLK271" s="75">
        <v>3254</v>
      </c>
      <c r="WLL271" s="75" t="s">
        <v>228</v>
      </c>
      <c r="WLM271" s="75">
        <v>3254</v>
      </c>
      <c r="WLN271" s="75" t="s">
        <v>228</v>
      </c>
      <c r="WLO271" s="75">
        <v>3254</v>
      </c>
      <c r="WLP271" s="75" t="s">
        <v>228</v>
      </c>
      <c r="WLQ271" s="75">
        <v>3254</v>
      </c>
      <c r="WLR271" s="75" t="s">
        <v>228</v>
      </c>
      <c r="WLS271" s="75">
        <v>3254</v>
      </c>
      <c r="WLT271" s="75" t="s">
        <v>228</v>
      </c>
      <c r="WLU271" s="75">
        <v>3254</v>
      </c>
      <c r="WLV271" s="75" t="s">
        <v>228</v>
      </c>
      <c r="WLW271" s="75">
        <v>3254</v>
      </c>
      <c r="WLX271" s="75" t="s">
        <v>228</v>
      </c>
      <c r="WLY271" s="75">
        <v>3254</v>
      </c>
      <c r="WLZ271" s="75" t="s">
        <v>228</v>
      </c>
      <c r="WMA271" s="75">
        <v>3254</v>
      </c>
      <c r="WMB271" s="75" t="s">
        <v>228</v>
      </c>
      <c r="WMC271" s="75">
        <v>3254</v>
      </c>
      <c r="WMD271" s="75" t="s">
        <v>228</v>
      </c>
      <c r="WME271" s="75">
        <v>3254</v>
      </c>
      <c r="WMF271" s="75" t="s">
        <v>228</v>
      </c>
      <c r="WMG271" s="75">
        <v>3254</v>
      </c>
      <c r="WMH271" s="75" t="s">
        <v>228</v>
      </c>
      <c r="WMI271" s="75">
        <v>3254</v>
      </c>
      <c r="WMJ271" s="75" t="s">
        <v>228</v>
      </c>
      <c r="WMK271" s="75">
        <v>3254</v>
      </c>
      <c r="WML271" s="75" t="s">
        <v>228</v>
      </c>
      <c r="WMM271" s="75">
        <v>3254</v>
      </c>
      <c r="WMN271" s="75" t="s">
        <v>228</v>
      </c>
      <c r="WMO271" s="75">
        <v>3254</v>
      </c>
      <c r="WMP271" s="75" t="s">
        <v>228</v>
      </c>
      <c r="WMQ271" s="75">
        <v>3254</v>
      </c>
      <c r="WMR271" s="75" t="s">
        <v>228</v>
      </c>
      <c r="WMS271" s="75">
        <v>3254</v>
      </c>
      <c r="WMT271" s="75" t="s">
        <v>228</v>
      </c>
      <c r="WMU271" s="75">
        <v>3254</v>
      </c>
      <c r="WMV271" s="75" t="s">
        <v>228</v>
      </c>
      <c r="WMW271" s="75">
        <v>3254</v>
      </c>
      <c r="WMX271" s="75" t="s">
        <v>228</v>
      </c>
      <c r="WMY271" s="75">
        <v>3254</v>
      </c>
      <c r="WMZ271" s="75" t="s">
        <v>228</v>
      </c>
      <c r="WNA271" s="75">
        <v>3254</v>
      </c>
      <c r="WNB271" s="75" t="s">
        <v>228</v>
      </c>
      <c r="WNC271" s="75">
        <v>3254</v>
      </c>
      <c r="WND271" s="75" t="s">
        <v>228</v>
      </c>
      <c r="WNE271" s="75">
        <v>3254</v>
      </c>
      <c r="WNF271" s="75" t="s">
        <v>228</v>
      </c>
      <c r="WNG271" s="75">
        <v>3254</v>
      </c>
      <c r="WNH271" s="75" t="s">
        <v>228</v>
      </c>
      <c r="WNI271" s="75">
        <v>3254</v>
      </c>
      <c r="WNJ271" s="75" t="s">
        <v>228</v>
      </c>
      <c r="WNK271" s="75">
        <v>3254</v>
      </c>
      <c r="WNL271" s="75" t="s">
        <v>228</v>
      </c>
      <c r="WNM271" s="75">
        <v>3254</v>
      </c>
      <c r="WNN271" s="75" t="s">
        <v>228</v>
      </c>
      <c r="WNO271" s="75">
        <v>3254</v>
      </c>
      <c r="WNP271" s="75" t="s">
        <v>228</v>
      </c>
      <c r="WNQ271" s="75">
        <v>3254</v>
      </c>
      <c r="WNR271" s="75" t="s">
        <v>228</v>
      </c>
      <c r="WNS271" s="75">
        <v>3254</v>
      </c>
      <c r="WNT271" s="75" t="s">
        <v>228</v>
      </c>
      <c r="WNU271" s="75">
        <v>3254</v>
      </c>
      <c r="WNV271" s="75" t="s">
        <v>228</v>
      </c>
      <c r="WNW271" s="75">
        <v>3254</v>
      </c>
      <c r="WNX271" s="75" t="s">
        <v>228</v>
      </c>
      <c r="WNY271" s="75">
        <v>3254</v>
      </c>
      <c r="WNZ271" s="75" t="s">
        <v>228</v>
      </c>
      <c r="WOA271" s="75">
        <v>3254</v>
      </c>
      <c r="WOB271" s="75" t="s">
        <v>228</v>
      </c>
      <c r="WOC271" s="75">
        <v>3254</v>
      </c>
      <c r="WOD271" s="75" t="s">
        <v>228</v>
      </c>
      <c r="WOE271" s="75">
        <v>3254</v>
      </c>
      <c r="WOF271" s="75" t="s">
        <v>228</v>
      </c>
      <c r="WOG271" s="75">
        <v>3254</v>
      </c>
      <c r="WOH271" s="75" t="s">
        <v>228</v>
      </c>
      <c r="WOI271" s="75">
        <v>3254</v>
      </c>
      <c r="WOJ271" s="75" t="s">
        <v>228</v>
      </c>
      <c r="WOK271" s="75">
        <v>3254</v>
      </c>
      <c r="WOL271" s="75" t="s">
        <v>228</v>
      </c>
      <c r="WOM271" s="75">
        <v>3254</v>
      </c>
      <c r="WON271" s="75" t="s">
        <v>228</v>
      </c>
      <c r="WOO271" s="75">
        <v>3254</v>
      </c>
      <c r="WOP271" s="75" t="s">
        <v>228</v>
      </c>
      <c r="WOQ271" s="75">
        <v>3254</v>
      </c>
      <c r="WOR271" s="75" t="s">
        <v>228</v>
      </c>
      <c r="WOS271" s="75">
        <v>3254</v>
      </c>
      <c r="WOT271" s="75" t="s">
        <v>228</v>
      </c>
      <c r="WOU271" s="75">
        <v>3254</v>
      </c>
      <c r="WOV271" s="75" t="s">
        <v>228</v>
      </c>
      <c r="WOW271" s="75">
        <v>3254</v>
      </c>
      <c r="WOX271" s="75" t="s">
        <v>228</v>
      </c>
      <c r="WOY271" s="75">
        <v>3254</v>
      </c>
      <c r="WOZ271" s="75" t="s">
        <v>228</v>
      </c>
      <c r="WPA271" s="75">
        <v>3254</v>
      </c>
      <c r="WPB271" s="75" t="s">
        <v>228</v>
      </c>
      <c r="WPC271" s="75">
        <v>3254</v>
      </c>
      <c r="WPD271" s="75" t="s">
        <v>228</v>
      </c>
      <c r="WPE271" s="75">
        <v>3254</v>
      </c>
      <c r="WPF271" s="75" t="s">
        <v>228</v>
      </c>
      <c r="WPG271" s="75">
        <v>3254</v>
      </c>
      <c r="WPH271" s="75" t="s">
        <v>228</v>
      </c>
      <c r="WPI271" s="75">
        <v>3254</v>
      </c>
      <c r="WPJ271" s="75" t="s">
        <v>228</v>
      </c>
      <c r="WPK271" s="75">
        <v>3254</v>
      </c>
      <c r="WPL271" s="75" t="s">
        <v>228</v>
      </c>
      <c r="WPM271" s="75">
        <v>3254</v>
      </c>
      <c r="WPN271" s="75" t="s">
        <v>228</v>
      </c>
      <c r="WPO271" s="75">
        <v>3254</v>
      </c>
      <c r="WPP271" s="75" t="s">
        <v>228</v>
      </c>
      <c r="WPQ271" s="75">
        <v>3254</v>
      </c>
      <c r="WPR271" s="75" t="s">
        <v>228</v>
      </c>
      <c r="WPS271" s="75">
        <v>3254</v>
      </c>
      <c r="WPT271" s="75" t="s">
        <v>228</v>
      </c>
      <c r="WPU271" s="75">
        <v>3254</v>
      </c>
      <c r="WPV271" s="75" t="s">
        <v>228</v>
      </c>
      <c r="WPW271" s="75">
        <v>3254</v>
      </c>
      <c r="WPX271" s="75" t="s">
        <v>228</v>
      </c>
      <c r="WPY271" s="75">
        <v>3254</v>
      </c>
      <c r="WPZ271" s="75" t="s">
        <v>228</v>
      </c>
      <c r="WQA271" s="75">
        <v>3254</v>
      </c>
      <c r="WQB271" s="75" t="s">
        <v>228</v>
      </c>
      <c r="WQC271" s="75">
        <v>3254</v>
      </c>
      <c r="WQD271" s="75" t="s">
        <v>228</v>
      </c>
      <c r="WQE271" s="75">
        <v>3254</v>
      </c>
      <c r="WQF271" s="75" t="s">
        <v>228</v>
      </c>
      <c r="WQG271" s="75">
        <v>3254</v>
      </c>
      <c r="WQH271" s="75" t="s">
        <v>228</v>
      </c>
      <c r="WQI271" s="75">
        <v>3254</v>
      </c>
      <c r="WQJ271" s="75" t="s">
        <v>228</v>
      </c>
      <c r="WQK271" s="75">
        <v>3254</v>
      </c>
      <c r="WQL271" s="75" t="s">
        <v>228</v>
      </c>
      <c r="WQM271" s="75">
        <v>3254</v>
      </c>
      <c r="WQN271" s="75" t="s">
        <v>228</v>
      </c>
      <c r="WQO271" s="75">
        <v>3254</v>
      </c>
      <c r="WQP271" s="75" t="s">
        <v>228</v>
      </c>
      <c r="WQQ271" s="75">
        <v>3254</v>
      </c>
      <c r="WQR271" s="75" t="s">
        <v>228</v>
      </c>
      <c r="WQS271" s="75">
        <v>3254</v>
      </c>
      <c r="WQT271" s="75" t="s">
        <v>228</v>
      </c>
      <c r="WQU271" s="75">
        <v>3254</v>
      </c>
      <c r="WQV271" s="75" t="s">
        <v>228</v>
      </c>
      <c r="WQW271" s="75">
        <v>3254</v>
      </c>
      <c r="WQX271" s="75" t="s">
        <v>228</v>
      </c>
      <c r="WQY271" s="75">
        <v>3254</v>
      </c>
      <c r="WQZ271" s="75" t="s">
        <v>228</v>
      </c>
      <c r="WRA271" s="75">
        <v>3254</v>
      </c>
      <c r="WRB271" s="75" t="s">
        <v>228</v>
      </c>
      <c r="WRC271" s="75">
        <v>3254</v>
      </c>
      <c r="WRD271" s="75" t="s">
        <v>228</v>
      </c>
      <c r="WRE271" s="75">
        <v>3254</v>
      </c>
      <c r="WRF271" s="75" t="s">
        <v>228</v>
      </c>
      <c r="WRG271" s="75">
        <v>3254</v>
      </c>
      <c r="WRH271" s="75" t="s">
        <v>228</v>
      </c>
      <c r="WRI271" s="75">
        <v>3254</v>
      </c>
      <c r="WRJ271" s="75" t="s">
        <v>228</v>
      </c>
      <c r="WRK271" s="75">
        <v>3254</v>
      </c>
      <c r="WRL271" s="75" t="s">
        <v>228</v>
      </c>
      <c r="WRM271" s="75">
        <v>3254</v>
      </c>
      <c r="WRN271" s="75" t="s">
        <v>228</v>
      </c>
      <c r="WRO271" s="75">
        <v>3254</v>
      </c>
      <c r="WRP271" s="75" t="s">
        <v>228</v>
      </c>
      <c r="WRQ271" s="75">
        <v>3254</v>
      </c>
      <c r="WRR271" s="75" t="s">
        <v>228</v>
      </c>
      <c r="WRS271" s="75">
        <v>3254</v>
      </c>
      <c r="WRT271" s="75" t="s">
        <v>228</v>
      </c>
      <c r="WRU271" s="75">
        <v>3254</v>
      </c>
      <c r="WRV271" s="75" t="s">
        <v>228</v>
      </c>
      <c r="WRW271" s="75">
        <v>3254</v>
      </c>
      <c r="WRX271" s="75" t="s">
        <v>228</v>
      </c>
      <c r="WRY271" s="75">
        <v>3254</v>
      </c>
      <c r="WRZ271" s="75" t="s">
        <v>228</v>
      </c>
      <c r="WSA271" s="75">
        <v>3254</v>
      </c>
      <c r="WSB271" s="75" t="s">
        <v>228</v>
      </c>
      <c r="WSC271" s="75">
        <v>3254</v>
      </c>
      <c r="WSD271" s="75" t="s">
        <v>228</v>
      </c>
      <c r="WSE271" s="75">
        <v>3254</v>
      </c>
      <c r="WSF271" s="75" t="s">
        <v>228</v>
      </c>
      <c r="WSG271" s="75">
        <v>3254</v>
      </c>
      <c r="WSH271" s="75" t="s">
        <v>228</v>
      </c>
      <c r="WSI271" s="75">
        <v>3254</v>
      </c>
      <c r="WSJ271" s="75" t="s">
        <v>228</v>
      </c>
      <c r="WSK271" s="75">
        <v>3254</v>
      </c>
      <c r="WSL271" s="75" t="s">
        <v>228</v>
      </c>
      <c r="WSM271" s="75">
        <v>3254</v>
      </c>
      <c r="WSN271" s="75" t="s">
        <v>228</v>
      </c>
      <c r="WSO271" s="75">
        <v>3254</v>
      </c>
      <c r="WSP271" s="75" t="s">
        <v>228</v>
      </c>
      <c r="WSQ271" s="75">
        <v>3254</v>
      </c>
      <c r="WSR271" s="75" t="s">
        <v>228</v>
      </c>
      <c r="WSS271" s="75">
        <v>3254</v>
      </c>
      <c r="WST271" s="75" t="s">
        <v>228</v>
      </c>
      <c r="WSU271" s="75">
        <v>3254</v>
      </c>
      <c r="WSV271" s="75" t="s">
        <v>228</v>
      </c>
      <c r="WSW271" s="75">
        <v>3254</v>
      </c>
      <c r="WSX271" s="75" t="s">
        <v>228</v>
      </c>
      <c r="WSY271" s="75">
        <v>3254</v>
      </c>
      <c r="WSZ271" s="75" t="s">
        <v>228</v>
      </c>
      <c r="WTA271" s="75">
        <v>3254</v>
      </c>
      <c r="WTB271" s="75" t="s">
        <v>228</v>
      </c>
      <c r="WTC271" s="75">
        <v>3254</v>
      </c>
      <c r="WTD271" s="75" t="s">
        <v>228</v>
      </c>
      <c r="WTE271" s="75">
        <v>3254</v>
      </c>
      <c r="WTF271" s="75" t="s">
        <v>228</v>
      </c>
      <c r="WTG271" s="75">
        <v>3254</v>
      </c>
      <c r="WTH271" s="75" t="s">
        <v>228</v>
      </c>
      <c r="WTI271" s="75">
        <v>3254</v>
      </c>
      <c r="WTJ271" s="75" t="s">
        <v>228</v>
      </c>
      <c r="WTK271" s="75">
        <v>3254</v>
      </c>
      <c r="WTL271" s="75" t="s">
        <v>228</v>
      </c>
      <c r="WTM271" s="75">
        <v>3254</v>
      </c>
      <c r="WTN271" s="75" t="s">
        <v>228</v>
      </c>
      <c r="WTO271" s="75">
        <v>3254</v>
      </c>
      <c r="WTP271" s="75" t="s">
        <v>228</v>
      </c>
      <c r="WTQ271" s="75">
        <v>3254</v>
      </c>
      <c r="WTR271" s="75" t="s">
        <v>228</v>
      </c>
      <c r="WTS271" s="75">
        <v>3254</v>
      </c>
      <c r="WTT271" s="75" t="s">
        <v>228</v>
      </c>
      <c r="WTU271" s="75">
        <v>3254</v>
      </c>
      <c r="WTV271" s="75" t="s">
        <v>228</v>
      </c>
      <c r="WTW271" s="75">
        <v>3254</v>
      </c>
      <c r="WTX271" s="75" t="s">
        <v>228</v>
      </c>
      <c r="WTY271" s="75">
        <v>3254</v>
      </c>
      <c r="WTZ271" s="75" t="s">
        <v>228</v>
      </c>
      <c r="WUA271" s="75">
        <v>3254</v>
      </c>
      <c r="WUB271" s="75" t="s">
        <v>228</v>
      </c>
      <c r="WUC271" s="75">
        <v>3254</v>
      </c>
      <c r="WUD271" s="75" t="s">
        <v>228</v>
      </c>
      <c r="WUE271" s="75">
        <v>3254</v>
      </c>
      <c r="WUF271" s="75" t="s">
        <v>228</v>
      </c>
      <c r="WUG271" s="75">
        <v>3254</v>
      </c>
      <c r="WUH271" s="75" t="s">
        <v>228</v>
      </c>
      <c r="WUI271" s="75">
        <v>3254</v>
      </c>
      <c r="WUJ271" s="75" t="s">
        <v>228</v>
      </c>
      <c r="WUK271" s="75">
        <v>3254</v>
      </c>
      <c r="WUL271" s="75" t="s">
        <v>228</v>
      </c>
      <c r="WUM271" s="75">
        <v>3254</v>
      </c>
      <c r="WUN271" s="75" t="s">
        <v>228</v>
      </c>
      <c r="WUO271" s="75">
        <v>3254</v>
      </c>
      <c r="WUP271" s="75" t="s">
        <v>228</v>
      </c>
      <c r="WUQ271" s="75">
        <v>3254</v>
      </c>
      <c r="WUR271" s="75" t="s">
        <v>228</v>
      </c>
      <c r="WUS271" s="75">
        <v>3254</v>
      </c>
      <c r="WUT271" s="75" t="s">
        <v>228</v>
      </c>
      <c r="WUU271" s="75">
        <v>3254</v>
      </c>
      <c r="WUV271" s="75" t="s">
        <v>228</v>
      </c>
      <c r="WUW271" s="75">
        <v>3254</v>
      </c>
      <c r="WUX271" s="75" t="s">
        <v>228</v>
      </c>
      <c r="WUY271" s="75">
        <v>3254</v>
      </c>
      <c r="WUZ271" s="75" t="s">
        <v>228</v>
      </c>
      <c r="WVA271" s="75">
        <v>3254</v>
      </c>
      <c r="WVB271" s="75" t="s">
        <v>228</v>
      </c>
      <c r="WVC271" s="75">
        <v>3254</v>
      </c>
      <c r="WVD271" s="75" t="s">
        <v>228</v>
      </c>
      <c r="WVE271" s="75">
        <v>3254</v>
      </c>
      <c r="WVF271" s="75" t="s">
        <v>228</v>
      </c>
      <c r="WVG271" s="75">
        <v>3254</v>
      </c>
      <c r="WVH271" s="75" t="s">
        <v>228</v>
      </c>
      <c r="WVI271" s="75">
        <v>3254</v>
      </c>
      <c r="WVJ271" s="75" t="s">
        <v>228</v>
      </c>
      <c r="WVK271" s="75">
        <v>3254</v>
      </c>
      <c r="WVL271" s="75" t="s">
        <v>228</v>
      </c>
      <c r="WVM271" s="75">
        <v>3254</v>
      </c>
      <c r="WVN271" s="75" t="s">
        <v>228</v>
      </c>
      <c r="WVO271" s="75">
        <v>3254</v>
      </c>
      <c r="WVP271" s="75" t="s">
        <v>228</v>
      </c>
      <c r="WVQ271" s="75">
        <v>3254</v>
      </c>
      <c r="WVR271" s="75" t="s">
        <v>228</v>
      </c>
      <c r="WVS271" s="75">
        <v>3254</v>
      </c>
      <c r="WVT271" s="75" t="s">
        <v>228</v>
      </c>
      <c r="WVU271" s="75">
        <v>3254</v>
      </c>
      <c r="WVV271" s="75" t="s">
        <v>228</v>
      </c>
      <c r="WVW271" s="75">
        <v>3254</v>
      </c>
      <c r="WVX271" s="75" t="s">
        <v>228</v>
      </c>
      <c r="WVY271" s="75">
        <v>3254</v>
      </c>
      <c r="WVZ271" s="75" t="s">
        <v>228</v>
      </c>
      <c r="WWA271" s="75">
        <v>3254</v>
      </c>
      <c r="WWB271" s="75" t="s">
        <v>228</v>
      </c>
      <c r="WWC271" s="75">
        <v>3254</v>
      </c>
      <c r="WWD271" s="75" t="s">
        <v>228</v>
      </c>
      <c r="WWE271" s="75">
        <v>3254</v>
      </c>
      <c r="WWF271" s="75" t="s">
        <v>228</v>
      </c>
      <c r="WWG271" s="75">
        <v>3254</v>
      </c>
      <c r="WWH271" s="75" t="s">
        <v>228</v>
      </c>
      <c r="WWI271" s="75">
        <v>3254</v>
      </c>
      <c r="WWJ271" s="75" t="s">
        <v>228</v>
      </c>
      <c r="WWK271" s="75">
        <v>3254</v>
      </c>
      <c r="WWL271" s="75" t="s">
        <v>228</v>
      </c>
      <c r="WWM271" s="75">
        <v>3254</v>
      </c>
      <c r="WWN271" s="75" t="s">
        <v>228</v>
      </c>
      <c r="WWO271" s="75">
        <v>3254</v>
      </c>
      <c r="WWP271" s="75" t="s">
        <v>228</v>
      </c>
      <c r="WWQ271" s="75">
        <v>3254</v>
      </c>
      <c r="WWR271" s="75" t="s">
        <v>228</v>
      </c>
      <c r="WWS271" s="75">
        <v>3254</v>
      </c>
      <c r="WWT271" s="75" t="s">
        <v>228</v>
      </c>
      <c r="WWU271" s="75">
        <v>3254</v>
      </c>
      <c r="WWV271" s="75" t="s">
        <v>228</v>
      </c>
      <c r="WWW271" s="75">
        <v>3254</v>
      </c>
      <c r="WWX271" s="75" t="s">
        <v>228</v>
      </c>
      <c r="WWY271" s="75">
        <v>3254</v>
      </c>
      <c r="WWZ271" s="75" t="s">
        <v>228</v>
      </c>
      <c r="WXA271" s="75">
        <v>3254</v>
      </c>
      <c r="WXB271" s="75" t="s">
        <v>228</v>
      </c>
      <c r="WXC271" s="75">
        <v>3254</v>
      </c>
      <c r="WXD271" s="75" t="s">
        <v>228</v>
      </c>
      <c r="WXE271" s="75">
        <v>3254</v>
      </c>
      <c r="WXF271" s="75" t="s">
        <v>228</v>
      </c>
      <c r="WXG271" s="75">
        <v>3254</v>
      </c>
      <c r="WXH271" s="75" t="s">
        <v>228</v>
      </c>
      <c r="WXI271" s="75">
        <v>3254</v>
      </c>
      <c r="WXJ271" s="75" t="s">
        <v>228</v>
      </c>
      <c r="WXK271" s="75">
        <v>3254</v>
      </c>
      <c r="WXL271" s="75" t="s">
        <v>228</v>
      </c>
      <c r="WXM271" s="75">
        <v>3254</v>
      </c>
      <c r="WXN271" s="75" t="s">
        <v>228</v>
      </c>
      <c r="WXO271" s="75">
        <v>3254</v>
      </c>
      <c r="WXP271" s="75" t="s">
        <v>228</v>
      </c>
      <c r="WXQ271" s="75">
        <v>3254</v>
      </c>
      <c r="WXR271" s="75" t="s">
        <v>228</v>
      </c>
      <c r="WXS271" s="75">
        <v>3254</v>
      </c>
      <c r="WXT271" s="75" t="s">
        <v>228</v>
      </c>
      <c r="WXU271" s="75">
        <v>3254</v>
      </c>
      <c r="WXV271" s="75" t="s">
        <v>228</v>
      </c>
      <c r="WXW271" s="75">
        <v>3254</v>
      </c>
      <c r="WXX271" s="75" t="s">
        <v>228</v>
      </c>
      <c r="WXY271" s="75">
        <v>3254</v>
      </c>
      <c r="WXZ271" s="75" t="s">
        <v>228</v>
      </c>
      <c r="WYA271" s="75">
        <v>3254</v>
      </c>
      <c r="WYB271" s="75" t="s">
        <v>228</v>
      </c>
      <c r="WYC271" s="75">
        <v>3254</v>
      </c>
      <c r="WYD271" s="75" t="s">
        <v>228</v>
      </c>
      <c r="WYE271" s="75">
        <v>3254</v>
      </c>
      <c r="WYF271" s="75" t="s">
        <v>228</v>
      </c>
      <c r="WYG271" s="75">
        <v>3254</v>
      </c>
      <c r="WYH271" s="75" t="s">
        <v>228</v>
      </c>
      <c r="WYI271" s="75">
        <v>3254</v>
      </c>
      <c r="WYJ271" s="75" t="s">
        <v>228</v>
      </c>
      <c r="WYK271" s="75">
        <v>3254</v>
      </c>
      <c r="WYL271" s="75" t="s">
        <v>228</v>
      </c>
      <c r="WYM271" s="75">
        <v>3254</v>
      </c>
      <c r="WYN271" s="75" t="s">
        <v>228</v>
      </c>
      <c r="WYO271" s="75">
        <v>3254</v>
      </c>
      <c r="WYP271" s="75" t="s">
        <v>228</v>
      </c>
      <c r="WYQ271" s="75">
        <v>3254</v>
      </c>
      <c r="WYR271" s="75" t="s">
        <v>228</v>
      </c>
      <c r="WYS271" s="75">
        <v>3254</v>
      </c>
      <c r="WYT271" s="75" t="s">
        <v>228</v>
      </c>
      <c r="WYU271" s="75">
        <v>3254</v>
      </c>
      <c r="WYV271" s="75" t="s">
        <v>228</v>
      </c>
      <c r="WYW271" s="75">
        <v>3254</v>
      </c>
      <c r="WYX271" s="75" t="s">
        <v>228</v>
      </c>
      <c r="WYY271" s="75">
        <v>3254</v>
      </c>
      <c r="WYZ271" s="75" t="s">
        <v>228</v>
      </c>
      <c r="WZA271" s="75">
        <v>3254</v>
      </c>
      <c r="WZB271" s="75" t="s">
        <v>228</v>
      </c>
      <c r="WZC271" s="75">
        <v>3254</v>
      </c>
      <c r="WZD271" s="75" t="s">
        <v>228</v>
      </c>
      <c r="WZE271" s="75">
        <v>3254</v>
      </c>
      <c r="WZF271" s="75" t="s">
        <v>228</v>
      </c>
      <c r="WZG271" s="75">
        <v>3254</v>
      </c>
      <c r="WZH271" s="75" t="s">
        <v>228</v>
      </c>
      <c r="WZI271" s="75">
        <v>3254</v>
      </c>
      <c r="WZJ271" s="75" t="s">
        <v>228</v>
      </c>
      <c r="WZK271" s="75">
        <v>3254</v>
      </c>
      <c r="WZL271" s="75" t="s">
        <v>228</v>
      </c>
      <c r="WZM271" s="75">
        <v>3254</v>
      </c>
      <c r="WZN271" s="75" t="s">
        <v>228</v>
      </c>
      <c r="WZO271" s="75">
        <v>3254</v>
      </c>
      <c r="WZP271" s="75" t="s">
        <v>228</v>
      </c>
      <c r="WZQ271" s="75">
        <v>3254</v>
      </c>
      <c r="WZR271" s="75" t="s">
        <v>228</v>
      </c>
      <c r="WZS271" s="75">
        <v>3254</v>
      </c>
      <c r="WZT271" s="75" t="s">
        <v>228</v>
      </c>
      <c r="WZU271" s="75">
        <v>3254</v>
      </c>
      <c r="WZV271" s="75" t="s">
        <v>228</v>
      </c>
      <c r="WZW271" s="75">
        <v>3254</v>
      </c>
      <c r="WZX271" s="75" t="s">
        <v>228</v>
      </c>
      <c r="WZY271" s="75">
        <v>3254</v>
      </c>
      <c r="WZZ271" s="75" t="s">
        <v>228</v>
      </c>
      <c r="XAA271" s="75">
        <v>3254</v>
      </c>
      <c r="XAB271" s="75" t="s">
        <v>228</v>
      </c>
      <c r="XAC271" s="75">
        <v>3254</v>
      </c>
      <c r="XAD271" s="75" t="s">
        <v>228</v>
      </c>
      <c r="XAE271" s="75">
        <v>3254</v>
      </c>
      <c r="XAF271" s="75" t="s">
        <v>228</v>
      </c>
      <c r="XAG271" s="75">
        <v>3254</v>
      </c>
      <c r="XAH271" s="75" t="s">
        <v>228</v>
      </c>
      <c r="XAI271" s="75">
        <v>3254</v>
      </c>
      <c r="XAJ271" s="75" t="s">
        <v>228</v>
      </c>
      <c r="XAK271" s="75">
        <v>3254</v>
      </c>
      <c r="XAL271" s="75" t="s">
        <v>228</v>
      </c>
      <c r="XAM271" s="75">
        <v>3254</v>
      </c>
      <c r="XAN271" s="75" t="s">
        <v>228</v>
      </c>
      <c r="XAO271" s="75">
        <v>3254</v>
      </c>
      <c r="XAP271" s="75" t="s">
        <v>228</v>
      </c>
      <c r="XAQ271" s="75">
        <v>3254</v>
      </c>
      <c r="XAR271" s="75" t="s">
        <v>228</v>
      </c>
      <c r="XAS271" s="75">
        <v>3254</v>
      </c>
      <c r="XAT271" s="75" t="s">
        <v>228</v>
      </c>
      <c r="XAU271" s="75">
        <v>3254</v>
      </c>
      <c r="XAV271" s="75" t="s">
        <v>228</v>
      </c>
      <c r="XAW271" s="75">
        <v>3254</v>
      </c>
      <c r="XAX271" s="75" t="s">
        <v>228</v>
      </c>
      <c r="XAY271" s="75">
        <v>3254</v>
      </c>
      <c r="XAZ271" s="75" t="s">
        <v>228</v>
      </c>
      <c r="XBA271" s="75">
        <v>3254</v>
      </c>
      <c r="XBB271" s="75" t="s">
        <v>228</v>
      </c>
      <c r="XBC271" s="75">
        <v>3254</v>
      </c>
      <c r="XBD271" s="75" t="s">
        <v>228</v>
      </c>
      <c r="XBE271" s="75">
        <v>3254</v>
      </c>
      <c r="XBF271" s="75" t="s">
        <v>228</v>
      </c>
      <c r="XBG271" s="75">
        <v>3254</v>
      </c>
      <c r="XBH271" s="75" t="s">
        <v>228</v>
      </c>
      <c r="XBI271" s="75">
        <v>3254</v>
      </c>
      <c r="XBJ271" s="75" t="s">
        <v>228</v>
      </c>
      <c r="XBK271" s="75">
        <v>3254</v>
      </c>
      <c r="XBL271" s="75" t="s">
        <v>228</v>
      </c>
      <c r="XBM271" s="75">
        <v>3254</v>
      </c>
      <c r="XBN271" s="75" t="s">
        <v>228</v>
      </c>
      <c r="XBO271" s="75">
        <v>3254</v>
      </c>
      <c r="XBP271" s="75" t="s">
        <v>228</v>
      </c>
      <c r="XBQ271" s="75">
        <v>3254</v>
      </c>
      <c r="XBR271" s="75" t="s">
        <v>228</v>
      </c>
      <c r="XBS271" s="75">
        <v>3254</v>
      </c>
      <c r="XBT271" s="75" t="s">
        <v>228</v>
      </c>
      <c r="XBU271" s="75">
        <v>3254</v>
      </c>
      <c r="XBV271" s="75" t="s">
        <v>228</v>
      </c>
      <c r="XBW271" s="75">
        <v>3254</v>
      </c>
      <c r="XBX271" s="75" t="s">
        <v>228</v>
      </c>
      <c r="XBY271" s="75">
        <v>3254</v>
      </c>
      <c r="XBZ271" s="75" t="s">
        <v>228</v>
      </c>
      <c r="XCA271" s="75">
        <v>3254</v>
      </c>
      <c r="XCB271" s="75" t="s">
        <v>228</v>
      </c>
      <c r="XCC271" s="75">
        <v>3254</v>
      </c>
      <c r="XCD271" s="75" t="s">
        <v>228</v>
      </c>
      <c r="XCE271" s="75">
        <v>3254</v>
      </c>
      <c r="XCF271" s="75" t="s">
        <v>228</v>
      </c>
      <c r="XCG271" s="75">
        <v>3254</v>
      </c>
      <c r="XCH271" s="75" t="s">
        <v>228</v>
      </c>
      <c r="XCI271" s="75">
        <v>3254</v>
      </c>
      <c r="XCJ271" s="75" t="s">
        <v>228</v>
      </c>
      <c r="XCK271" s="75">
        <v>3254</v>
      </c>
      <c r="XCL271" s="75" t="s">
        <v>228</v>
      </c>
      <c r="XCM271" s="75">
        <v>3254</v>
      </c>
      <c r="XCN271" s="75" t="s">
        <v>228</v>
      </c>
      <c r="XCO271" s="75">
        <v>3254</v>
      </c>
      <c r="XCP271" s="75" t="s">
        <v>228</v>
      </c>
      <c r="XCQ271" s="75">
        <v>3254</v>
      </c>
      <c r="XCR271" s="75" t="s">
        <v>228</v>
      </c>
      <c r="XCS271" s="75">
        <v>3254</v>
      </c>
      <c r="XCT271" s="75" t="s">
        <v>228</v>
      </c>
      <c r="XCU271" s="75">
        <v>3254</v>
      </c>
      <c r="XCV271" s="75" t="s">
        <v>228</v>
      </c>
      <c r="XCW271" s="75">
        <v>3254</v>
      </c>
      <c r="XCX271" s="75" t="s">
        <v>228</v>
      </c>
      <c r="XCY271" s="75">
        <v>3254</v>
      </c>
      <c r="XCZ271" s="75" t="s">
        <v>228</v>
      </c>
      <c r="XDA271" s="75">
        <v>3254</v>
      </c>
      <c r="XDB271" s="75" t="s">
        <v>228</v>
      </c>
      <c r="XDC271" s="75">
        <v>3254</v>
      </c>
      <c r="XDD271" s="75" t="s">
        <v>228</v>
      </c>
      <c r="XDE271" s="75">
        <v>3254</v>
      </c>
      <c r="XDF271" s="75" t="s">
        <v>228</v>
      </c>
      <c r="XDG271" s="75">
        <v>3254</v>
      </c>
      <c r="XDH271" s="75" t="s">
        <v>228</v>
      </c>
      <c r="XDI271" s="75">
        <v>3254</v>
      </c>
      <c r="XDJ271" s="75" t="s">
        <v>228</v>
      </c>
      <c r="XDK271" s="75">
        <v>3254</v>
      </c>
      <c r="XDL271" s="75" t="s">
        <v>228</v>
      </c>
      <c r="XDM271" s="75">
        <v>3254</v>
      </c>
      <c r="XDN271" s="75" t="s">
        <v>228</v>
      </c>
      <c r="XDO271" s="75">
        <v>3254</v>
      </c>
      <c r="XDP271" s="75" t="s">
        <v>228</v>
      </c>
      <c r="XDQ271" s="75">
        <v>3254</v>
      </c>
      <c r="XDR271" s="75" t="s">
        <v>228</v>
      </c>
      <c r="XDS271" s="75">
        <v>3254</v>
      </c>
      <c r="XDT271" s="75" t="s">
        <v>228</v>
      </c>
      <c r="XDU271" s="75">
        <v>3254</v>
      </c>
      <c r="XDV271" s="75" t="s">
        <v>228</v>
      </c>
      <c r="XDW271" s="75">
        <v>3254</v>
      </c>
      <c r="XDX271" s="75" t="s">
        <v>228</v>
      </c>
      <c r="XDY271" s="75">
        <v>3254</v>
      </c>
      <c r="XDZ271" s="75" t="s">
        <v>228</v>
      </c>
      <c r="XEA271" s="75">
        <v>3254</v>
      </c>
      <c r="XEB271" s="75" t="s">
        <v>228</v>
      </c>
      <c r="XEC271" s="75">
        <v>3254</v>
      </c>
      <c r="XED271" s="75" t="s">
        <v>228</v>
      </c>
      <c r="XEE271" s="75">
        <v>3254</v>
      </c>
      <c r="XEF271" s="75" t="s">
        <v>228</v>
      </c>
      <c r="XEG271" s="75">
        <v>3254</v>
      </c>
      <c r="XEH271" s="75" t="s">
        <v>228</v>
      </c>
      <c r="XEI271" s="75">
        <v>3254</v>
      </c>
      <c r="XEJ271" s="75" t="s">
        <v>228</v>
      </c>
      <c r="XEK271" s="75">
        <v>3254</v>
      </c>
      <c r="XEL271" s="75" t="s">
        <v>228</v>
      </c>
      <c r="XEM271" s="75">
        <v>3254</v>
      </c>
      <c r="XEN271" s="75" t="s">
        <v>228</v>
      </c>
      <c r="XEO271" s="75">
        <v>3254</v>
      </c>
      <c r="XEP271" s="75" t="s">
        <v>228</v>
      </c>
      <c r="XEQ271" s="75">
        <v>3254</v>
      </c>
      <c r="XER271" s="75" t="s">
        <v>228</v>
      </c>
      <c r="XES271" s="75">
        <v>3254</v>
      </c>
      <c r="XET271" s="75" t="s">
        <v>228</v>
      </c>
      <c r="XEU271" s="75">
        <v>3254</v>
      </c>
      <c r="XEV271" s="75" t="s">
        <v>228</v>
      </c>
      <c r="XEW271" s="75">
        <v>3254</v>
      </c>
      <c r="XEX271" s="75" t="s">
        <v>228</v>
      </c>
      <c r="XEY271" s="75">
        <v>3254</v>
      </c>
      <c r="XEZ271" s="75" t="s">
        <v>228</v>
      </c>
    </row>
    <row r="272" spans="1:10 5495:16380" s="75" customFormat="1" ht="40.5" x14ac:dyDescent="0.25">
      <c r="A272" s="164">
        <v>326</v>
      </c>
      <c r="B272" s="78" t="s">
        <v>229</v>
      </c>
      <c r="C272" s="147"/>
      <c r="D272" s="147"/>
      <c r="E272" s="147"/>
      <c r="F272" s="147"/>
      <c r="G272" s="147"/>
      <c r="H272" s="147">
        <f t="shared" ref="H272:I272" si="117">+H273</f>
        <v>0</v>
      </c>
      <c r="I272" s="147">
        <f t="shared" si="117"/>
        <v>0</v>
      </c>
      <c r="J272" s="146">
        <f t="shared" si="102"/>
        <v>0</v>
      </c>
    </row>
    <row r="273" spans="1:10" s="75" customFormat="1" ht="40.5" x14ac:dyDescent="0.25">
      <c r="A273" s="164">
        <v>3261</v>
      </c>
      <c r="B273" s="78" t="s">
        <v>229</v>
      </c>
      <c r="C273" s="148">
        <f>7500-7500</f>
        <v>0</v>
      </c>
      <c r="D273" s="147">
        <v>7500</v>
      </c>
      <c r="E273" s="147">
        <v>0</v>
      </c>
      <c r="F273" s="147">
        <v>25000</v>
      </c>
      <c r="G273" s="148">
        <f>25000-25000</f>
        <v>0</v>
      </c>
      <c r="H273" s="147">
        <v>0</v>
      </c>
      <c r="I273" s="147">
        <v>0</v>
      </c>
      <c r="J273" s="146">
        <f t="shared" si="102"/>
        <v>32500</v>
      </c>
    </row>
    <row r="274" spans="1:10" s="75" customFormat="1" ht="27" x14ac:dyDescent="0.25">
      <c r="A274" s="164">
        <v>327</v>
      </c>
      <c r="B274" s="78" t="s">
        <v>230</v>
      </c>
      <c r="C274" s="147">
        <f>+C275</f>
        <v>0</v>
      </c>
      <c r="D274" s="147">
        <f t="shared" ref="D274:I274" si="118">+D275</f>
        <v>0</v>
      </c>
      <c r="E274" s="147">
        <f t="shared" si="118"/>
        <v>0</v>
      </c>
      <c r="F274" s="147">
        <f t="shared" si="118"/>
        <v>0</v>
      </c>
      <c r="G274" s="147">
        <f t="shared" si="118"/>
        <v>0</v>
      </c>
      <c r="H274" s="147">
        <f t="shared" si="118"/>
        <v>0</v>
      </c>
      <c r="I274" s="147">
        <f t="shared" si="118"/>
        <v>0</v>
      </c>
      <c r="J274" s="146">
        <f t="shared" si="102"/>
        <v>0</v>
      </c>
    </row>
    <row r="275" spans="1:10" s="75" customFormat="1" ht="13.5" x14ac:dyDescent="0.25">
      <c r="A275" s="164">
        <v>3271</v>
      </c>
      <c r="B275" s="78" t="s">
        <v>231</v>
      </c>
      <c r="C275" s="147">
        <v>0</v>
      </c>
      <c r="D275" s="147">
        <v>0</v>
      </c>
      <c r="E275" s="147">
        <v>0</v>
      </c>
      <c r="F275" s="147">
        <v>0</v>
      </c>
      <c r="G275" s="147">
        <v>0</v>
      </c>
      <c r="H275" s="147">
        <v>0</v>
      </c>
      <c r="I275" s="147">
        <v>0</v>
      </c>
      <c r="J275" s="146">
        <f t="shared" si="102"/>
        <v>0</v>
      </c>
    </row>
    <row r="276" spans="1:10" s="75" customFormat="1" ht="13.5" x14ac:dyDescent="0.25">
      <c r="A276" s="164">
        <v>328</v>
      </c>
      <c r="B276" s="78" t="s">
        <v>232</v>
      </c>
      <c r="C276" s="147">
        <f>+C277</f>
        <v>0</v>
      </c>
      <c r="D276" s="147">
        <f t="shared" ref="D276:I276" si="119">+D277</f>
        <v>0</v>
      </c>
      <c r="E276" s="147">
        <f t="shared" si="119"/>
        <v>0</v>
      </c>
      <c r="F276" s="147">
        <f t="shared" si="119"/>
        <v>0</v>
      </c>
      <c r="G276" s="147">
        <f t="shared" si="119"/>
        <v>0</v>
      </c>
      <c r="H276" s="147">
        <f t="shared" si="119"/>
        <v>0</v>
      </c>
      <c r="I276" s="147">
        <f t="shared" si="119"/>
        <v>0</v>
      </c>
      <c r="J276" s="146">
        <f t="shared" si="102"/>
        <v>0</v>
      </c>
    </row>
    <row r="277" spans="1:10" s="75" customFormat="1" ht="13.5" x14ac:dyDescent="0.25">
      <c r="A277" s="164">
        <v>3281</v>
      </c>
      <c r="B277" s="78" t="s">
        <v>233</v>
      </c>
      <c r="C277" s="147">
        <v>0</v>
      </c>
      <c r="D277" s="147">
        <v>0</v>
      </c>
      <c r="E277" s="147">
        <v>0</v>
      </c>
      <c r="F277" s="147">
        <v>0</v>
      </c>
      <c r="G277" s="147">
        <v>0</v>
      </c>
      <c r="H277" s="147">
        <v>0</v>
      </c>
      <c r="I277" s="147">
        <v>0</v>
      </c>
      <c r="J277" s="146">
        <f t="shared" si="102"/>
        <v>0</v>
      </c>
    </row>
    <row r="278" spans="1:10" s="75" customFormat="1" ht="13.5" x14ac:dyDescent="0.25">
      <c r="A278" s="164">
        <v>329</v>
      </c>
      <c r="B278" s="78" t="s">
        <v>234</v>
      </c>
      <c r="C278" s="147">
        <f>+C279</f>
        <v>0</v>
      </c>
      <c r="D278" s="147">
        <f t="shared" ref="D278:I278" si="120">+D279</f>
        <v>0</v>
      </c>
      <c r="E278" s="147">
        <f t="shared" si="120"/>
        <v>0</v>
      </c>
      <c r="F278" s="147"/>
      <c r="G278" s="147">
        <f t="shared" si="120"/>
        <v>0</v>
      </c>
      <c r="H278" s="147">
        <f t="shared" si="120"/>
        <v>0</v>
      </c>
      <c r="I278" s="147">
        <f t="shared" si="120"/>
        <v>0</v>
      </c>
      <c r="J278" s="146">
        <f t="shared" si="102"/>
        <v>0</v>
      </c>
    </row>
    <row r="279" spans="1:10" s="75" customFormat="1" ht="13.5" x14ac:dyDescent="0.25">
      <c r="A279" s="164">
        <v>3291</v>
      </c>
      <c r="B279" s="78" t="s">
        <v>235</v>
      </c>
      <c r="C279" s="147">
        <v>0</v>
      </c>
      <c r="D279" s="147">
        <v>0</v>
      </c>
      <c r="E279" s="147">
        <v>0</v>
      </c>
      <c r="F279" s="147">
        <v>10000</v>
      </c>
      <c r="G279" s="147">
        <v>0</v>
      </c>
      <c r="H279" s="147">
        <v>0</v>
      </c>
      <c r="I279" s="147">
        <v>0</v>
      </c>
      <c r="J279" s="146">
        <f t="shared" si="102"/>
        <v>10000</v>
      </c>
    </row>
    <row r="280" spans="1:10" s="75" customFormat="1" ht="13.5" x14ac:dyDescent="0.25">
      <c r="A280" s="164">
        <v>3291</v>
      </c>
      <c r="B280" s="78" t="s">
        <v>235</v>
      </c>
      <c r="C280" s="147">
        <v>0</v>
      </c>
      <c r="D280" s="147">
        <v>0</v>
      </c>
      <c r="E280" s="147">
        <v>0</v>
      </c>
      <c r="F280" s="147">
        <v>0</v>
      </c>
      <c r="G280" s="147">
        <v>0</v>
      </c>
      <c r="H280" s="147">
        <v>0</v>
      </c>
      <c r="I280" s="147">
        <v>0</v>
      </c>
      <c r="J280" s="146">
        <f t="shared" si="102"/>
        <v>0</v>
      </c>
    </row>
    <row r="281" spans="1:10" s="75" customFormat="1" ht="27" x14ac:dyDescent="0.25">
      <c r="A281" s="164">
        <v>3292</v>
      </c>
      <c r="B281" s="78" t="s">
        <v>236</v>
      </c>
      <c r="C281" s="147">
        <v>0</v>
      </c>
      <c r="D281" s="147">
        <v>0</v>
      </c>
      <c r="E281" s="147">
        <v>0</v>
      </c>
      <c r="F281" s="147">
        <v>0</v>
      </c>
      <c r="G281" s="147">
        <v>0</v>
      </c>
      <c r="H281" s="147">
        <v>0</v>
      </c>
      <c r="I281" s="147">
        <v>0</v>
      </c>
      <c r="J281" s="146">
        <f t="shared" si="102"/>
        <v>0</v>
      </c>
    </row>
    <row r="282" spans="1:10" s="75" customFormat="1" ht="13.5" x14ac:dyDescent="0.25">
      <c r="A282" s="164">
        <v>3293</v>
      </c>
      <c r="B282" s="78" t="s">
        <v>237</v>
      </c>
      <c r="C282" s="147">
        <v>0</v>
      </c>
      <c r="D282" s="147">
        <v>0</v>
      </c>
      <c r="E282" s="147">
        <v>0</v>
      </c>
      <c r="F282" s="147">
        <v>0</v>
      </c>
      <c r="G282" s="147">
        <v>0</v>
      </c>
      <c r="H282" s="147">
        <v>0</v>
      </c>
      <c r="I282" s="147">
        <v>0</v>
      </c>
      <c r="J282" s="146">
        <f t="shared" si="102"/>
        <v>0</v>
      </c>
    </row>
    <row r="283" spans="1:10" s="81" customFormat="1" ht="38.25" x14ac:dyDescent="0.2">
      <c r="A283" s="163">
        <v>3300</v>
      </c>
      <c r="B283" s="79" t="s">
        <v>238</v>
      </c>
      <c r="C283" s="146"/>
      <c r="D283" s="146"/>
      <c r="E283" s="146"/>
      <c r="F283" s="146"/>
      <c r="G283" s="146"/>
      <c r="H283" s="146">
        <f t="shared" ref="H283:I283" si="121">+H284+H286+H288+H290+H293+H295+H302+H304+H306</f>
        <v>0</v>
      </c>
      <c r="I283" s="146">
        <f t="shared" si="121"/>
        <v>0</v>
      </c>
      <c r="J283" s="146">
        <f t="shared" si="102"/>
        <v>0</v>
      </c>
    </row>
    <row r="284" spans="1:10" s="75" customFormat="1" ht="40.5" x14ac:dyDescent="0.25">
      <c r="A284" s="164">
        <v>331</v>
      </c>
      <c r="B284" s="78" t="s">
        <v>239</v>
      </c>
      <c r="C284" s="147"/>
      <c r="D284" s="147"/>
      <c r="E284" s="147"/>
      <c r="F284" s="147"/>
      <c r="G284" s="147"/>
      <c r="H284" s="147">
        <f t="shared" ref="H284:I284" si="122">+H285</f>
        <v>0</v>
      </c>
      <c r="I284" s="147">
        <f t="shared" si="122"/>
        <v>0</v>
      </c>
      <c r="J284" s="146">
        <f t="shared" si="102"/>
        <v>0</v>
      </c>
    </row>
    <row r="285" spans="1:10" s="75" customFormat="1" ht="40.5" x14ac:dyDescent="0.25">
      <c r="A285" s="164">
        <v>3311</v>
      </c>
      <c r="B285" s="78" t="s">
        <v>239</v>
      </c>
      <c r="C285" s="148">
        <f>50000-50000</f>
        <v>0</v>
      </c>
      <c r="D285" s="147">
        <v>150000</v>
      </c>
      <c r="E285" s="147">
        <v>0</v>
      </c>
      <c r="F285" s="147">
        <v>120000</v>
      </c>
      <c r="G285" s="147">
        <v>0</v>
      </c>
      <c r="H285" s="147">
        <v>0</v>
      </c>
      <c r="I285" s="147">
        <v>0</v>
      </c>
      <c r="J285" s="146">
        <f t="shared" si="102"/>
        <v>270000</v>
      </c>
    </row>
    <row r="286" spans="1:10" s="75" customFormat="1" ht="40.5" x14ac:dyDescent="0.25">
      <c r="A286" s="164">
        <v>332</v>
      </c>
      <c r="B286" s="78" t="s">
        <v>240</v>
      </c>
      <c r="C286" s="147">
        <f>+C287</f>
        <v>0</v>
      </c>
      <c r="D286" s="147">
        <f t="shared" ref="D286:I286" si="123">+D287</f>
        <v>0</v>
      </c>
      <c r="E286" s="147">
        <f t="shared" si="123"/>
        <v>0</v>
      </c>
      <c r="F286" s="147">
        <f t="shared" si="123"/>
        <v>0</v>
      </c>
      <c r="G286" s="147">
        <f t="shared" si="123"/>
        <v>0</v>
      </c>
      <c r="H286" s="147">
        <f t="shared" si="123"/>
        <v>0</v>
      </c>
      <c r="I286" s="147">
        <f t="shared" si="123"/>
        <v>0</v>
      </c>
      <c r="J286" s="146">
        <f t="shared" si="102"/>
        <v>0</v>
      </c>
    </row>
    <row r="287" spans="1:10" s="75" customFormat="1" ht="40.5" x14ac:dyDescent="0.25">
      <c r="A287" s="164">
        <v>3321</v>
      </c>
      <c r="B287" s="78" t="s">
        <v>240</v>
      </c>
      <c r="C287" s="147">
        <v>0</v>
      </c>
      <c r="D287" s="147">
        <v>0</v>
      </c>
      <c r="E287" s="147">
        <v>0</v>
      </c>
      <c r="F287" s="147">
        <v>0</v>
      </c>
      <c r="G287" s="147">
        <v>0</v>
      </c>
      <c r="H287" s="147">
        <v>0</v>
      </c>
      <c r="I287" s="147">
        <v>0</v>
      </c>
      <c r="J287" s="146">
        <f t="shared" si="102"/>
        <v>0</v>
      </c>
    </row>
    <row r="288" spans="1:10" s="75" customFormat="1" ht="54" x14ac:dyDescent="0.25">
      <c r="A288" s="164">
        <v>333</v>
      </c>
      <c r="B288" s="78" t="s">
        <v>241</v>
      </c>
      <c r="C288" s="147">
        <f>+C289</f>
        <v>0</v>
      </c>
      <c r="D288" s="147">
        <f t="shared" ref="D288:I288" si="124">+D289</f>
        <v>0</v>
      </c>
      <c r="E288" s="147">
        <f t="shared" si="124"/>
        <v>0</v>
      </c>
      <c r="F288" s="147"/>
      <c r="G288" s="147"/>
      <c r="H288" s="147">
        <f t="shared" si="124"/>
        <v>0</v>
      </c>
      <c r="I288" s="147">
        <f t="shared" si="124"/>
        <v>0</v>
      </c>
      <c r="J288" s="146">
        <f t="shared" si="102"/>
        <v>0</v>
      </c>
    </row>
    <row r="289" spans="1:10" s="75" customFormat="1" ht="27" x14ac:dyDescent="0.25">
      <c r="A289" s="164">
        <v>3331</v>
      </c>
      <c r="B289" s="78" t="s">
        <v>242</v>
      </c>
      <c r="C289" s="147">
        <v>0</v>
      </c>
      <c r="D289" s="147">
        <v>0</v>
      </c>
      <c r="E289" s="147">
        <v>0</v>
      </c>
      <c r="F289" s="147">
        <v>95000</v>
      </c>
      <c r="G289" s="147">
        <v>75000</v>
      </c>
      <c r="H289" s="147">
        <v>0</v>
      </c>
      <c r="I289" s="147">
        <v>0</v>
      </c>
      <c r="J289" s="146">
        <f t="shared" si="102"/>
        <v>170000</v>
      </c>
    </row>
    <row r="290" spans="1:10" s="75" customFormat="1" ht="13.5" x14ac:dyDescent="0.25">
      <c r="A290" s="164">
        <v>334</v>
      </c>
      <c r="B290" s="78" t="s">
        <v>243</v>
      </c>
      <c r="C290" s="147"/>
      <c r="D290" s="147"/>
      <c r="E290" s="147"/>
      <c r="F290" s="147"/>
      <c r="G290" s="147"/>
      <c r="H290" s="147">
        <f t="shared" ref="H290:I290" si="125">+H291+H292</f>
        <v>0</v>
      </c>
      <c r="I290" s="147">
        <f t="shared" si="125"/>
        <v>0</v>
      </c>
      <c r="J290" s="146">
        <f t="shared" si="102"/>
        <v>0</v>
      </c>
    </row>
    <row r="291" spans="1:10" s="75" customFormat="1" ht="13.5" x14ac:dyDescent="0.25">
      <c r="A291" s="164">
        <v>3341</v>
      </c>
      <c r="B291" s="78" t="s">
        <v>244</v>
      </c>
      <c r="C291" s="148">
        <f>15000-15000</f>
        <v>0</v>
      </c>
      <c r="D291" s="147">
        <v>30000</v>
      </c>
      <c r="E291" s="147">
        <v>0</v>
      </c>
      <c r="F291" s="147">
        <v>55000</v>
      </c>
      <c r="G291" s="147">
        <f>60000-60000</f>
        <v>0</v>
      </c>
      <c r="H291" s="147">
        <v>0</v>
      </c>
      <c r="I291" s="147">
        <v>0</v>
      </c>
      <c r="J291" s="146">
        <f t="shared" si="102"/>
        <v>85000</v>
      </c>
    </row>
    <row r="292" spans="1:10" s="75" customFormat="1" ht="13.5" x14ac:dyDescent="0.25">
      <c r="A292" s="164">
        <v>3342</v>
      </c>
      <c r="B292" s="78" t="s">
        <v>245</v>
      </c>
      <c r="C292" s="148">
        <f>40000-40000</f>
        <v>0</v>
      </c>
      <c r="D292" s="147">
        <v>80000</v>
      </c>
      <c r="E292" s="147">
        <v>0</v>
      </c>
      <c r="F292" s="147">
        <v>40000</v>
      </c>
      <c r="G292" s="147">
        <v>0</v>
      </c>
      <c r="H292" s="147">
        <v>0</v>
      </c>
      <c r="I292" s="147">
        <v>0</v>
      </c>
      <c r="J292" s="146">
        <f t="shared" si="102"/>
        <v>120000</v>
      </c>
    </row>
    <row r="293" spans="1:10" s="75" customFormat="1" ht="27" x14ac:dyDescent="0.25">
      <c r="A293" s="164">
        <v>335</v>
      </c>
      <c r="B293" s="78" t="s">
        <v>246</v>
      </c>
      <c r="C293" s="147">
        <f>+C294</f>
        <v>0</v>
      </c>
      <c r="D293" s="147">
        <f t="shared" ref="D293:I293" si="126">+D294</f>
        <v>0</v>
      </c>
      <c r="E293" s="147">
        <f t="shared" si="126"/>
        <v>0</v>
      </c>
      <c r="F293" s="147">
        <f t="shared" si="126"/>
        <v>0</v>
      </c>
      <c r="G293" s="147">
        <f t="shared" si="126"/>
        <v>0</v>
      </c>
      <c r="H293" s="147">
        <f t="shared" si="126"/>
        <v>0</v>
      </c>
      <c r="I293" s="147">
        <f t="shared" si="126"/>
        <v>0</v>
      </c>
      <c r="J293" s="146">
        <f t="shared" si="102"/>
        <v>0</v>
      </c>
    </row>
    <row r="294" spans="1:10" s="75" customFormat="1" ht="27" x14ac:dyDescent="0.25">
      <c r="A294" s="164">
        <v>3351</v>
      </c>
      <c r="B294" s="78" t="s">
        <v>246</v>
      </c>
      <c r="C294" s="147">
        <v>0</v>
      </c>
      <c r="D294" s="147">
        <v>0</v>
      </c>
      <c r="E294" s="147">
        <v>0</v>
      </c>
      <c r="F294" s="147">
        <v>0</v>
      </c>
      <c r="G294" s="147">
        <v>0</v>
      </c>
      <c r="H294" s="147">
        <v>0</v>
      </c>
      <c r="I294" s="147">
        <v>0</v>
      </c>
      <c r="J294" s="146">
        <f t="shared" si="102"/>
        <v>0</v>
      </c>
    </row>
    <row r="295" spans="1:10" s="75" customFormat="1" ht="40.5" x14ac:dyDescent="0.25">
      <c r="A295" s="164">
        <v>336</v>
      </c>
      <c r="B295" s="78" t="s">
        <v>247</v>
      </c>
      <c r="C295" s="147">
        <f>+C296+C297+C298+C299+C300+C301</f>
        <v>0</v>
      </c>
      <c r="D295" s="147">
        <f t="shared" ref="D295:I295" si="127">+D296+D297+D298+D299+D300+D301</f>
        <v>0</v>
      </c>
      <c r="E295" s="147">
        <f t="shared" si="127"/>
        <v>0</v>
      </c>
      <c r="F295" s="147">
        <f t="shared" si="127"/>
        <v>0</v>
      </c>
      <c r="G295" s="147">
        <f t="shared" si="127"/>
        <v>0</v>
      </c>
      <c r="H295" s="147">
        <f t="shared" si="127"/>
        <v>0</v>
      </c>
      <c r="I295" s="147">
        <f t="shared" si="127"/>
        <v>0</v>
      </c>
      <c r="J295" s="146">
        <f t="shared" si="102"/>
        <v>0</v>
      </c>
    </row>
    <row r="296" spans="1:10" s="75" customFormat="1" ht="27" x14ac:dyDescent="0.25">
      <c r="A296" s="164">
        <v>3361</v>
      </c>
      <c r="B296" s="78" t="s">
        <v>248</v>
      </c>
      <c r="C296" s="147">
        <v>0</v>
      </c>
      <c r="D296" s="147">
        <v>0</v>
      </c>
      <c r="E296" s="147">
        <v>0</v>
      </c>
      <c r="F296" s="147">
        <v>0</v>
      </c>
      <c r="G296" s="147">
        <v>0</v>
      </c>
      <c r="H296" s="147">
        <v>0</v>
      </c>
      <c r="I296" s="147">
        <v>0</v>
      </c>
      <c r="J296" s="146">
        <f t="shared" si="102"/>
        <v>0</v>
      </c>
    </row>
    <row r="297" spans="1:10" s="75" customFormat="1" ht="27" x14ac:dyDescent="0.25">
      <c r="A297" s="164">
        <v>3362</v>
      </c>
      <c r="B297" s="78" t="s">
        <v>249</v>
      </c>
      <c r="C297" s="147">
        <v>0</v>
      </c>
      <c r="D297" s="147">
        <v>0</v>
      </c>
      <c r="E297" s="147">
        <v>0</v>
      </c>
      <c r="F297" s="147">
        <v>0</v>
      </c>
      <c r="G297" s="147">
        <v>0</v>
      </c>
      <c r="H297" s="147">
        <v>0</v>
      </c>
      <c r="I297" s="147">
        <v>0</v>
      </c>
      <c r="J297" s="146">
        <f t="shared" si="102"/>
        <v>0</v>
      </c>
    </row>
    <row r="298" spans="1:10" s="75" customFormat="1" ht="54" x14ac:dyDescent="0.25">
      <c r="A298" s="164">
        <v>3363</v>
      </c>
      <c r="B298" s="78" t="s">
        <v>250</v>
      </c>
      <c r="C298" s="147">
        <v>0</v>
      </c>
      <c r="D298" s="147">
        <v>0</v>
      </c>
      <c r="E298" s="147">
        <v>0</v>
      </c>
      <c r="F298" s="147">
        <v>0</v>
      </c>
      <c r="G298" s="147">
        <v>0</v>
      </c>
      <c r="H298" s="147">
        <v>0</v>
      </c>
      <c r="I298" s="147">
        <v>0</v>
      </c>
      <c r="J298" s="146">
        <f t="shared" si="102"/>
        <v>0</v>
      </c>
    </row>
    <row r="299" spans="1:10" s="75" customFormat="1" ht="27" x14ac:dyDescent="0.25">
      <c r="A299" s="164">
        <v>3364</v>
      </c>
      <c r="B299" s="78" t="s">
        <v>251</v>
      </c>
      <c r="C299" s="147">
        <v>0</v>
      </c>
      <c r="D299" s="147">
        <v>0</v>
      </c>
      <c r="E299" s="147">
        <v>0</v>
      </c>
      <c r="F299" s="147">
        <v>0</v>
      </c>
      <c r="G299" s="147">
        <v>0</v>
      </c>
      <c r="H299" s="147">
        <v>0</v>
      </c>
      <c r="I299" s="147">
        <v>0</v>
      </c>
      <c r="J299" s="146">
        <f t="shared" si="102"/>
        <v>0</v>
      </c>
    </row>
    <row r="300" spans="1:10" s="75" customFormat="1" ht="54" x14ac:dyDescent="0.25">
      <c r="A300" s="164">
        <v>3365</v>
      </c>
      <c r="B300" s="78" t="s">
        <v>252</v>
      </c>
      <c r="C300" s="147">
        <v>0</v>
      </c>
      <c r="D300" s="147">
        <v>0</v>
      </c>
      <c r="E300" s="147">
        <v>0</v>
      </c>
      <c r="F300" s="147">
        <v>0</v>
      </c>
      <c r="G300" s="147">
        <v>0</v>
      </c>
      <c r="H300" s="147">
        <v>0</v>
      </c>
      <c r="I300" s="147">
        <v>0</v>
      </c>
      <c r="J300" s="146">
        <f t="shared" si="102"/>
        <v>0</v>
      </c>
    </row>
    <row r="301" spans="1:10" s="75" customFormat="1" ht="13.5" x14ac:dyDescent="0.25">
      <c r="A301" s="164">
        <v>3366</v>
      </c>
      <c r="B301" s="78" t="s">
        <v>253</v>
      </c>
      <c r="C301" s="147">
        <v>0</v>
      </c>
      <c r="D301" s="147">
        <v>0</v>
      </c>
      <c r="E301" s="147">
        <v>0</v>
      </c>
      <c r="F301" s="147">
        <v>0</v>
      </c>
      <c r="G301" s="147">
        <v>0</v>
      </c>
      <c r="H301" s="147">
        <v>0</v>
      </c>
      <c r="I301" s="147">
        <v>0</v>
      </c>
      <c r="J301" s="146">
        <f t="shared" si="102"/>
        <v>0</v>
      </c>
    </row>
    <row r="302" spans="1:10" s="75" customFormat="1" ht="27" x14ac:dyDescent="0.25">
      <c r="A302" s="164">
        <v>337</v>
      </c>
      <c r="B302" s="78" t="s">
        <v>254</v>
      </c>
      <c r="C302" s="147">
        <f>+C303</f>
        <v>0</v>
      </c>
      <c r="D302" s="147">
        <f t="shared" ref="D302:I302" si="128">+D303</f>
        <v>0</v>
      </c>
      <c r="E302" s="147">
        <f t="shared" si="128"/>
        <v>0</v>
      </c>
      <c r="F302" s="147">
        <f t="shared" si="128"/>
        <v>0</v>
      </c>
      <c r="G302" s="147">
        <f t="shared" si="128"/>
        <v>0</v>
      </c>
      <c r="H302" s="147">
        <f t="shared" si="128"/>
        <v>0</v>
      </c>
      <c r="I302" s="147">
        <f t="shared" si="128"/>
        <v>0</v>
      </c>
      <c r="J302" s="146">
        <f t="shared" si="102"/>
        <v>0</v>
      </c>
    </row>
    <row r="303" spans="1:10" s="75" customFormat="1" ht="27" x14ac:dyDescent="0.25">
      <c r="A303" s="164">
        <v>3371</v>
      </c>
      <c r="B303" s="78" t="s">
        <v>254</v>
      </c>
      <c r="C303" s="147">
        <v>0</v>
      </c>
      <c r="D303" s="147">
        <v>0</v>
      </c>
      <c r="E303" s="147">
        <v>0</v>
      </c>
      <c r="F303" s="147">
        <v>0</v>
      </c>
      <c r="G303" s="147">
        <v>0</v>
      </c>
      <c r="H303" s="147">
        <v>0</v>
      </c>
      <c r="I303" s="147">
        <v>0</v>
      </c>
      <c r="J303" s="146">
        <f t="shared" si="102"/>
        <v>0</v>
      </c>
    </row>
    <row r="304" spans="1:10" s="75" customFormat="1" ht="13.5" x14ac:dyDescent="0.25">
      <c r="A304" s="164">
        <v>338</v>
      </c>
      <c r="B304" s="78" t="s">
        <v>255</v>
      </c>
      <c r="C304" s="147">
        <f>+C305</f>
        <v>0</v>
      </c>
      <c r="D304" s="147">
        <f t="shared" ref="D304:I304" si="129">+D305</f>
        <v>0</v>
      </c>
      <c r="E304" s="147">
        <f t="shared" si="129"/>
        <v>0</v>
      </c>
      <c r="F304" s="147">
        <f t="shared" si="129"/>
        <v>0</v>
      </c>
      <c r="G304" s="147">
        <f t="shared" si="129"/>
        <v>0</v>
      </c>
      <c r="H304" s="147">
        <f t="shared" si="129"/>
        <v>0</v>
      </c>
      <c r="I304" s="147">
        <f t="shared" si="129"/>
        <v>0</v>
      </c>
      <c r="J304" s="146">
        <f t="shared" si="102"/>
        <v>0</v>
      </c>
    </row>
    <row r="305" spans="1:10" s="75" customFormat="1" ht="13.5" x14ac:dyDescent="0.25">
      <c r="A305" s="164">
        <v>3381</v>
      </c>
      <c r="B305" s="78" t="s">
        <v>255</v>
      </c>
      <c r="C305" s="147">
        <v>0</v>
      </c>
      <c r="D305" s="147">
        <v>0</v>
      </c>
      <c r="E305" s="147">
        <v>0</v>
      </c>
      <c r="F305" s="147">
        <v>0</v>
      </c>
      <c r="G305" s="147">
        <v>0</v>
      </c>
      <c r="H305" s="147">
        <v>0</v>
      </c>
      <c r="I305" s="147">
        <v>0</v>
      </c>
      <c r="J305" s="146">
        <f t="shared" si="102"/>
        <v>0</v>
      </c>
    </row>
    <row r="306" spans="1:10" s="75" customFormat="1" ht="27" x14ac:dyDescent="0.25">
      <c r="A306" s="164">
        <v>339</v>
      </c>
      <c r="B306" s="78" t="s">
        <v>256</v>
      </c>
      <c r="C306" s="147">
        <f>+C307</f>
        <v>0</v>
      </c>
      <c r="D306" s="147">
        <f t="shared" ref="D306:I306" si="130">+D307</f>
        <v>0</v>
      </c>
      <c r="E306" s="147">
        <f t="shared" si="130"/>
        <v>0</v>
      </c>
      <c r="F306" s="147">
        <f t="shared" si="130"/>
        <v>0</v>
      </c>
      <c r="G306" s="147">
        <f t="shared" si="130"/>
        <v>0</v>
      </c>
      <c r="H306" s="147">
        <f t="shared" si="130"/>
        <v>0</v>
      </c>
      <c r="I306" s="147">
        <f t="shared" si="130"/>
        <v>0</v>
      </c>
      <c r="J306" s="146">
        <f t="shared" si="102"/>
        <v>0</v>
      </c>
    </row>
    <row r="307" spans="1:10" s="75" customFormat="1" ht="14.25" customHeight="1" x14ac:dyDescent="0.25">
      <c r="A307" s="164">
        <v>3391</v>
      </c>
      <c r="B307" s="78" t="s">
        <v>256</v>
      </c>
      <c r="C307" s="147">
        <v>0</v>
      </c>
      <c r="D307" s="147">
        <v>0</v>
      </c>
      <c r="E307" s="147">
        <v>0</v>
      </c>
      <c r="F307" s="147">
        <v>0</v>
      </c>
      <c r="G307" s="147">
        <v>0</v>
      </c>
      <c r="H307" s="147">
        <v>0</v>
      </c>
      <c r="I307" s="147">
        <v>0</v>
      </c>
      <c r="J307" s="146">
        <f t="shared" si="102"/>
        <v>0</v>
      </c>
    </row>
    <row r="308" spans="1:10" s="81" customFormat="1" ht="25.5" x14ac:dyDescent="0.2">
      <c r="A308" s="163">
        <v>3400</v>
      </c>
      <c r="B308" s="79" t="s">
        <v>257</v>
      </c>
      <c r="C308" s="146"/>
      <c r="D308" s="146"/>
      <c r="E308" s="146"/>
      <c r="F308" s="146"/>
      <c r="G308" s="146"/>
      <c r="H308" s="146"/>
      <c r="I308" s="146">
        <f t="shared" ref="I308" si="131">+I309+I311+I313+I315+I317+I319+I321+I323+I325</f>
        <v>0</v>
      </c>
      <c r="J308" s="146">
        <f t="shared" si="102"/>
        <v>0</v>
      </c>
    </row>
    <row r="309" spans="1:10" s="75" customFormat="1" ht="27" x14ac:dyDescent="0.25">
      <c r="A309" s="164">
        <v>341</v>
      </c>
      <c r="B309" s="78" t="s">
        <v>6</v>
      </c>
      <c r="C309" s="147"/>
      <c r="D309" s="147"/>
      <c r="E309" s="147"/>
      <c r="F309" s="147"/>
      <c r="G309" s="147"/>
      <c r="H309" s="147"/>
      <c r="I309" s="147">
        <f t="shared" ref="I309" si="132">+I310</f>
        <v>0</v>
      </c>
      <c r="J309" s="146">
        <f t="shared" si="102"/>
        <v>0</v>
      </c>
    </row>
    <row r="310" spans="1:10" s="75" customFormat="1" ht="27" x14ac:dyDescent="0.25">
      <c r="A310" s="164">
        <v>3411</v>
      </c>
      <c r="B310" s="78" t="s">
        <v>258</v>
      </c>
      <c r="C310" s="147"/>
      <c r="D310" s="147">
        <v>5000</v>
      </c>
      <c r="E310" s="147">
        <v>0</v>
      </c>
      <c r="F310" s="147">
        <v>20000</v>
      </c>
      <c r="G310" s="148">
        <f>20000-20000</f>
        <v>0</v>
      </c>
      <c r="H310" s="147">
        <v>0</v>
      </c>
      <c r="I310" s="147">
        <v>0</v>
      </c>
      <c r="J310" s="146">
        <f t="shared" si="102"/>
        <v>25000</v>
      </c>
    </row>
    <row r="311" spans="1:10" s="75" customFormat="1" ht="27" x14ac:dyDescent="0.25">
      <c r="A311" s="164">
        <v>342</v>
      </c>
      <c r="B311" s="78" t="s">
        <v>259</v>
      </c>
      <c r="C311" s="147">
        <f>+C312</f>
        <v>0</v>
      </c>
      <c r="D311" s="147">
        <f t="shared" ref="D311:I311" si="133">+D312</f>
        <v>0</v>
      </c>
      <c r="E311" s="147">
        <f t="shared" si="133"/>
        <v>0</v>
      </c>
      <c r="F311" s="147">
        <f t="shared" si="133"/>
        <v>0</v>
      </c>
      <c r="G311" s="147">
        <f t="shared" si="133"/>
        <v>0</v>
      </c>
      <c r="H311" s="147">
        <f t="shared" si="133"/>
        <v>0</v>
      </c>
      <c r="I311" s="147">
        <f t="shared" si="133"/>
        <v>0</v>
      </c>
      <c r="J311" s="146">
        <f t="shared" si="102"/>
        <v>0</v>
      </c>
    </row>
    <row r="312" spans="1:10" s="75" customFormat="1" ht="27" x14ac:dyDescent="0.25">
      <c r="A312" s="164">
        <v>3421</v>
      </c>
      <c r="B312" s="78" t="s">
        <v>260</v>
      </c>
      <c r="C312" s="147">
        <v>0</v>
      </c>
      <c r="D312" s="147">
        <v>0</v>
      </c>
      <c r="E312" s="147">
        <v>0</v>
      </c>
      <c r="F312" s="147">
        <v>0</v>
      </c>
      <c r="G312" s="147">
        <v>0</v>
      </c>
      <c r="H312" s="147">
        <v>0</v>
      </c>
      <c r="I312" s="147">
        <v>0</v>
      </c>
      <c r="J312" s="146">
        <f t="shared" si="102"/>
        <v>0</v>
      </c>
    </row>
    <row r="313" spans="1:10" s="75" customFormat="1" ht="27" x14ac:dyDescent="0.25">
      <c r="A313" s="164">
        <v>343</v>
      </c>
      <c r="B313" s="78" t="s">
        <v>261</v>
      </c>
      <c r="C313" s="147">
        <f>+C314</f>
        <v>0</v>
      </c>
      <c r="D313" s="147">
        <f t="shared" ref="D313:I313" si="134">+D314</f>
        <v>0</v>
      </c>
      <c r="E313" s="147">
        <f t="shared" si="134"/>
        <v>0</v>
      </c>
      <c r="F313" s="147">
        <f t="shared" si="134"/>
        <v>0</v>
      </c>
      <c r="G313" s="147">
        <f t="shared" si="134"/>
        <v>0</v>
      </c>
      <c r="H313" s="147">
        <f t="shared" si="134"/>
        <v>0</v>
      </c>
      <c r="I313" s="147">
        <f t="shared" si="134"/>
        <v>0</v>
      </c>
      <c r="J313" s="146">
        <f t="shared" si="102"/>
        <v>0</v>
      </c>
    </row>
    <row r="314" spans="1:10" s="75" customFormat="1" ht="27" x14ac:dyDescent="0.25">
      <c r="A314" s="164">
        <v>3431</v>
      </c>
      <c r="B314" s="78" t="s">
        <v>261</v>
      </c>
      <c r="C314" s="147">
        <v>0</v>
      </c>
      <c r="D314" s="147">
        <v>0</v>
      </c>
      <c r="E314" s="147">
        <v>0</v>
      </c>
      <c r="F314" s="147">
        <v>0</v>
      </c>
      <c r="G314" s="147">
        <v>0</v>
      </c>
      <c r="H314" s="147">
        <v>0</v>
      </c>
      <c r="I314" s="147">
        <v>0</v>
      </c>
      <c r="J314" s="146">
        <f t="shared" si="102"/>
        <v>0</v>
      </c>
    </row>
    <row r="315" spans="1:10" s="75" customFormat="1" ht="27" x14ac:dyDescent="0.25">
      <c r="A315" s="164">
        <v>344</v>
      </c>
      <c r="B315" s="78" t="s">
        <v>262</v>
      </c>
      <c r="C315" s="147">
        <f>+C316</f>
        <v>0</v>
      </c>
      <c r="D315" s="147">
        <f t="shared" ref="D315:I315" si="135">+D316</f>
        <v>0</v>
      </c>
      <c r="E315" s="147">
        <f t="shared" si="135"/>
        <v>0</v>
      </c>
      <c r="F315" s="147">
        <f t="shared" si="135"/>
        <v>0</v>
      </c>
      <c r="G315" s="147">
        <f t="shared" si="135"/>
        <v>0</v>
      </c>
      <c r="H315" s="147">
        <f t="shared" si="135"/>
        <v>0</v>
      </c>
      <c r="I315" s="147">
        <f t="shared" si="135"/>
        <v>0</v>
      </c>
      <c r="J315" s="146">
        <f t="shared" si="102"/>
        <v>0</v>
      </c>
    </row>
    <row r="316" spans="1:10" s="75" customFormat="1" ht="27" x14ac:dyDescent="0.25">
      <c r="A316" s="164">
        <v>3441</v>
      </c>
      <c r="B316" s="78" t="s">
        <v>263</v>
      </c>
      <c r="C316" s="147">
        <v>0</v>
      </c>
      <c r="D316" s="147">
        <v>0</v>
      </c>
      <c r="E316" s="147">
        <v>0</v>
      </c>
      <c r="F316" s="147">
        <v>0</v>
      </c>
      <c r="G316" s="147">
        <v>0</v>
      </c>
      <c r="H316" s="147">
        <v>0</v>
      </c>
      <c r="I316" s="147">
        <v>0</v>
      </c>
      <c r="J316" s="146">
        <f t="shared" si="102"/>
        <v>0</v>
      </c>
    </row>
    <row r="317" spans="1:10" s="75" customFormat="1" ht="13.5" x14ac:dyDescent="0.25">
      <c r="A317" s="164">
        <v>345</v>
      </c>
      <c r="B317" s="78" t="s">
        <v>7</v>
      </c>
      <c r="C317" s="147"/>
      <c r="D317" s="147"/>
      <c r="E317" s="147"/>
      <c r="F317" s="147"/>
      <c r="G317" s="147">
        <f t="shared" ref="G317:I317" si="136">+G318</f>
        <v>0</v>
      </c>
      <c r="H317" s="147">
        <f t="shared" si="136"/>
        <v>0</v>
      </c>
      <c r="I317" s="147">
        <f t="shared" si="136"/>
        <v>0</v>
      </c>
      <c r="J317" s="146">
        <f t="shared" si="102"/>
        <v>0</v>
      </c>
    </row>
    <row r="318" spans="1:10" s="75" customFormat="1" ht="27" x14ac:dyDescent="0.25">
      <c r="A318" s="164">
        <v>3451</v>
      </c>
      <c r="B318" s="78" t="s">
        <v>264</v>
      </c>
      <c r="C318" s="148">
        <f>30000-30000</f>
        <v>0</v>
      </c>
      <c r="D318" s="147">
        <v>135000</v>
      </c>
      <c r="E318" s="147">
        <v>0</v>
      </c>
      <c r="F318" s="148">
        <f>35000+30000</f>
        <v>65000</v>
      </c>
      <c r="G318" s="147">
        <v>0</v>
      </c>
      <c r="H318" s="147">
        <v>0</v>
      </c>
      <c r="I318" s="147">
        <v>0</v>
      </c>
      <c r="J318" s="146">
        <f t="shared" si="102"/>
        <v>200000</v>
      </c>
    </row>
    <row r="319" spans="1:10" s="75" customFormat="1" ht="27" x14ac:dyDescent="0.25">
      <c r="A319" s="164">
        <v>346</v>
      </c>
      <c r="B319" s="78" t="s">
        <v>265</v>
      </c>
      <c r="C319" s="147">
        <f>+C320</f>
        <v>0</v>
      </c>
      <c r="D319" s="147">
        <f t="shared" ref="D319:I319" si="137">+D320</f>
        <v>0</v>
      </c>
      <c r="E319" s="147">
        <f t="shared" si="137"/>
        <v>0</v>
      </c>
      <c r="F319" s="147">
        <f t="shared" si="137"/>
        <v>0</v>
      </c>
      <c r="G319" s="147">
        <f t="shared" si="137"/>
        <v>0</v>
      </c>
      <c r="H319" s="147">
        <f t="shared" si="137"/>
        <v>0</v>
      </c>
      <c r="I319" s="147">
        <f t="shared" si="137"/>
        <v>0</v>
      </c>
      <c r="J319" s="146">
        <f t="shared" si="102"/>
        <v>0</v>
      </c>
    </row>
    <row r="320" spans="1:10" s="75" customFormat="1" ht="27" x14ac:dyDescent="0.25">
      <c r="A320" s="164">
        <v>3461</v>
      </c>
      <c r="B320" s="78" t="s">
        <v>266</v>
      </c>
      <c r="C320" s="147">
        <v>0</v>
      </c>
      <c r="D320" s="147">
        <v>0</v>
      </c>
      <c r="E320" s="147">
        <v>0</v>
      </c>
      <c r="F320" s="147">
        <v>0</v>
      </c>
      <c r="G320" s="147">
        <v>0</v>
      </c>
      <c r="H320" s="147">
        <v>0</v>
      </c>
      <c r="I320" s="147">
        <v>0</v>
      </c>
      <c r="J320" s="146">
        <f t="shared" si="102"/>
        <v>0</v>
      </c>
    </row>
    <row r="321" spans="1:10" s="75" customFormat="1" ht="13.5" x14ac:dyDescent="0.25">
      <c r="A321" s="164">
        <v>347</v>
      </c>
      <c r="B321" s="78" t="s">
        <v>267</v>
      </c>
      <c r="C321" s="147">
        <f>+C322</f>
        <v>0</v>
      </c>
      <c r="D321" s="147">
        <f t="shared" ref="D321:I321" si="138">+D322</f>
        <v>0</v>
      </c>
      <c r="E321" s="147">
        <f t="shared" si="138"/>
        <v>0</v>
      </c>
      <c r="F321" s="147">
        <f t="shared" si="138"/>
        <v>0</v>
      </c>
      <c r="G321" s="147">
        <f t="shared" si="138"/>
        <v>0</v>
      </c>
      <c r="H321" s="147">
        <f t="shared" si="138"/>
        <v>0</v>
      </c>
      <c r="I321" s="147">
        <f t="shared" si="138"/>
        <v>0</v>
      </c>
      <c r="J321" s="146">
        <f t="shared" si="102"/>
        <v>0</v>
      </c>
    </row>
    <row r="322" spans="1:10" s="75" customFormat="1" ht="13.5" x14ac:dyDescent="0.25">
      <c r="A322" s="164">
        <v>3471</v>
      </c>
      <c r="B322" s="78" t="s">
        <v>267</v>
      </c>
      <c r="C322" s="147">
        <v>0</v>
      </c>
      <c r="D322" s="147">
        <v>0</v>
      </c>
      <c r="E322" s="147">
        <v>0</v>
      </c>
      <c r="F322" s="147">
        <v>0</v>
      </c>
      <c r="G322" s="147">
        <v>0</v>
      </c>
      <c r="H322" s="147">
        <v>0</v>
      </c>
      <c r="I322" s="147">
        <v>0</v>
      </c>
      <c r="J322" s="146">
        <f t="shared" si="102"/>
        <v>0</v>
      </c>
    </row>
    <row r="323" spans="1:10" s="75" customFormat="1" ht="13.5" x14ac:dyDescent="0.25">
      <c r="A323" s="164">
        <v>348</v>
      </c>
      <c r="B323" s="78" t="s">
        <v>268</v>
      </c>
      <c r="C323" s="147">
        <f>+C324</f>
        <v>0</v>
      </c>
      <c r="D323" s="147">
        <f t="shared" ref="D323:I323" si="139">+D324</f>
        <v>0</v>
      </c>
      <c r="E323" s="147">
        <f t="shared" si="139"/>
        <v>0</v>
      </c>
      <c r="F323" s="147">
        <f t="shared" si="139"/>
        <v>0</v>
      </c>
      <c r="G323" s="147">
        <f t="shared" si="139"/>
        <v>0</v>
      </c>
      <c r="H323" s="147">
        <f t="shared" si="139"/>
        <v>0</v>
      </c>
      <c r="I323" s="147">
        <f t="shared" si="139"/>
        <v>0</v>
      </c>
      <c r="J323" s="146">
        <f t="shared" si="102"/>
        <v>0</v>
      </c>
    </row>
    <row r="324" spans="1:10" s="75" customFormat="1" ht="13.5" x14ac:dyDescent="0.25">
      <c r="A324" s="164">
        <v>3481</v>
      </c>
      <c r="B324" s="78" t="s">
        <v>268</v>
      </c>
      <c r="C324" s="147">
        <v>0</v>
      </c>
      <c r="D324" s="147">
        <v>0</v>
      </c>
      <c r="E324" s="147">
        <v>0</v>
      </c>
      <c r="F324" s="147">
        <v>0</v>
      </c>
      <c r="G324" s="147">
        <v>0</v>
      </c>
      <c r="H324" s="147">
        <v>0</v>
      </c>
      <c r="I324" s="147">
        <v>0</v>
      </c>
      <c r="J324" s="146">
        <f t="shared" si="102"/>
        <v>0</v>
      </c>
    </row>
    <row r="325" spans="1:10" s="75" customFormat="1" ht="27" x14ac:dyDescent="0.25">
      <c r="A325" s="164">
        <v>349</v>
      </c>
      <c r="B325" s="78" t="s">
        <v>269</v>
      </c>
      <c r="C325" s="147">
        <f>+C326</f>
        <v>0</v>
      </c>
      <c r="D325" s="147">
        <f t="shared" ref="D325:I325" si="140">+D326</f>
        <v>0</v>
      </c>
      <c r="E325" s="147">
        <f t="shared" si="140"/>
        <v>0</v>
      </c>
      <c r="F325" s="147">
        <f t="shared" si="140"/>
        <v>0</v>
      </c>
      <c r="G325" s="147">
        <f t="shared" si="140"/>
        <v>0</v>
      </c>
      <c r="H325" s="147">
        <f t="shared" si="140"/>
        <v>0</v>
      </c>
      <c r="I325" s="147">
        <f t="shared" si="140"/>
        <v>0</v>
      </c>
      <c r="J325" s="146">
        <f t="shared" si="102"/>
        <v>0</v>
      </c>
    </row>
    <row r="326" spans="1:10" s="75" customFormat="1" ht="27" x14ac:dyDescent="0.25">
      <c r="A326" s="164">
        <v>3491</v>
      </c>
      <c r="B326" s="78" t="s">
        <v>269</v>
      </c>
      <c r="C326" s="147">
        <v>0</v>
      </c>
      <c r="D326" s="147">
        <v>0</v>
      </c>
      <c r="E326" s="147">
        <v>0</v>
      </c>
      <c r="F326" s="147">
        <v>0</v>
      </c>
      <c r="G326" s="147">
        <v>0</v>
      </c>
      <c r="H326" s="147">
        <v>0</v>
      </c>
      <c r="I326" s="147">
        <v>0</v>
      </c>
      <c r="J326" s="146">
        <f t="shared" si="102"/>
        <v>0</v>
      </c>
    </row>
    <row r="327" spans="1:10" s="81" customFormat="1" ht="38.25" x14ac:dyDescent="0.2">
      <c r="A327" s="163">
        <v>3500</v>
      </c>
      <c r="B327" s="79" t="s">
        <v>270</v>
      </c>
      <c r="C327" s="146"/>
      <c r="D327" s="146"/>
      <c r="E327" s="146"/>
      <c r="F327" s="146"/>
      <c r="G327" s="146"/>
      <c r="H327" s="146">
        <f t="shared" ref="H327:I327" si="141">+H328+H331+H333+H335+H337+H339+H341+H345+H347</f>
        <v>0</v>
      </c>
      <c r="I327" s="146">
        <f t="shared" si="141"/>
        <v>0</v>
      </c>
      <c r="J327" s="146">
        <f t="shared" si="102"/>
        <v>0</v>
      </c>
    </row>
    <row r="328" spans="1:10" s="75" customFormat="1" ht="40.5" x14ac:dyDescent="0.25">
      <c r="A328" s="164">
        <v>351</v>
      </c>
      <c r="B328" s="78" t="s">
        <v>271</v>
      </c>
      <c r="C328" s="147"/>
      <c r="D328" s="147"/>
      <c r="E328" s="147"/>
      <c r="F328" s="147"/>
      <c r="G328" s="147"/>
      <c r="H328" s="147">
        <f t="shared" ref="H328:I328" si="142">+H329+H330</f>
        <v>0</v>
      </c>
      <c r="I328" s="147">
        <f t="shared" si="142"/>
        <v>0</v>
      </c>
      <c r="J328" s="146">
        <f t="shared" si="102"/>
        <v>0</v>
      </c>
    </row>
    <row r="329" spans="1:10" s="75" customFormat="1" ht="54" x14ac:dyDescent="0.25">
      <c r="A329" s="164">
        <v>3511</v>
      </c>
      <c r="B329" s="78" t="s">
        <v>272</v>
      </c>
      <c r="C329" s="147"/>
      <c r="D329" s="147">
        <v>83808</v>
      </c>
      <c r="E329" s="147">
        <v>0</v>
      </c>
      <c r="F329" s="147">
        <v>200000</v>
      </c>
      <c r="G329" s="147">
        <v>200000</v>
      </c>
      <c r="H329" s="147">
        <v>0</v>
      </c>
      <c r="I329" s="147">
        <v>0</v>
      </c>
      <c r="J329" s="146">
        <f t="shared" si="102"/>
        <v>483808</v>
      </c>
    </row>
    <row r="330" spans="1:10" s="75" customFormat="1" ht="40.5" x14ac:dyDescent="0.25">
      <c r="A330" s="164">
        <v>3512</v>
      </c>
      <c r="B330" s="78" t="s">
        <v>273</v>
      </c>
      <c r="C330" s="147">
        <v>0</v>
      </c>
      <c r="D330" s="147">
        <v>0</v>
      </c>
      <c r="E330" s="147">
        <v>0</v>
      </c>
      <c r="F330" s="147">
        <v>0</v>
      </c>
      <c r="G330" s="147">
        <v>0</v>
      </c>
      <c r="H330" s="147">
        <v>0</v>
      </c>
      <c r="I330" s="147">
        <v>0</v>
      </c>
      <c r="J330" s="146">
        <f t="shared" si="102"/>
        <v>0</v>
      </c>
    </row>
    <row r="331" spans="1:10" s="75" customFormat="1" ht="54" x14ac:dyDescent="0.25">
      <c r="A331" s="164">
        <v>352</v>
      </c>
      <c r="B331" s="78" t="s">
        <v>631</v>
      </c>
      <c r="C331" s="147"/>
      <c r="D331" s="147"/>
      <c r="E331" s="147"/>
      <c r="F331" s="147"/>
      <c r="G331" s="147"/>
      <c r="H331" s="147">
        <f t="shared" ref="H331:I331" si="143">+H332</f>
        <v>0</v>
      </c>
      <c r="I331" s="147">
        <f t="shared" si="143"/>
        <v>0</v>
      </c>
      <c r="J331" s="146">
        <f t="shared" si="102"/>
        <v>0</v>
      </c>
    </row>
    <row r="332" spans="1:10" s="75" customFormat="1" ht="54" x14ac:dyDescent="0.25">
      <c r="A332" s="164">
        <v>3521</v>
      </c>
      <c r="B332" s="78" t="s">
        <v>275</v>
      </c>
      <c r="C332" s="147"/>
      <c r="D332" s="147">
        <v>5000</v>
      </c>
      <c r="E332" s="147">
        <v>0</v>
      </c>
      <c r="F332" s="147">
        <v>0</v>
      </c>
      <c r="G332" s="147">
        <v>10000</v>
      </c>
      <c r="H332" s="147">
        <v>0</v>
      </c>
      <c r="I332" s="147">
        <v>0</v>
      </c>
      <c r="J332" s="146">
        <f t="shared" si="102"/>
        <v>15000</v>
      </c>
    </row>
    <row r="333" spans="1:10" s="75" customFormat="1" ht="54" x14ac:dyDescent="0.25">
      <c r="A333" s="164">
        <v>353</v>
      </c>
      <c r="B333" s="78" t="s">
        <v>276</v>
      </c>
      <c r="C333" s="147"/>
      <c r="D333" s="147"/>
      <c r="E333" s="147"/>
      <c r="F333" s="147"/>
      <c r="G333" s="147">
        <f t="shared" ref="G333:I333" si="144">+G334</f>
        <v>0</v>
      </c>
      <c r="H333" s="147">
        <f t="shared" si="144"/>
        <v>0</v>
      </c>
      <c r="I333" s="147">
        <f t="shared" si="144"/>
        <v>0</v>
      </c>
      <c r="J333" s="146">
        <f t="shared" si="102"/>
        <v>0</v>
      </c>
    </row>
    <row r="334" spans="1:10" s="75" customFormat="1" ht="54" x14ac:dyDescent="0.25">
      <c r="A334" s="164">
        <v>3531</v>
      </c>
      <c r="B334" s="78" t="s">
        <v>276</v>
      </c>
      <c r="C334" s="147"/>
      <c r="D334" s="147">
        <v>12500</v>
      </c>
      <c r="E334" s="147">
        <v>5000</v>
      </c>
      <c r="F334" s="147">
        <v>60000</v>
      </c>
      <c r="G334" s="147">
        <v>0</v>
      </c>
      <c r="H334" s="147">
        <v>0</v>
      </c>
      <c r="I334" s="147">
        <v>0</v>
      </c>
      <c r="J334" s="146">
        <f t="shared" si="102"/>
        <v>77500</v>
      </c>
    </row>
    <row r="335" spans="1:10" s="75" customFormat="1" ht="54" x14ac:dyDescent="0.25">
      <c r="A335" s="164">
        <v>354</v>
      </c>
      <c r="B335" s="78" t="s">
        <v>277</v>
      </c>
      <c r="C335" s="147">
        <f>+C336</f>
        <v>0</v>
      </c>
      <c r="D335" s="147">
        <f t="shared" ref="D335:I335" si="145">+D336</f>
        <v>0</v>
      </c>
      <c r="E335" s="147">
        <f t="shared" si="145"/>
        <v>0</v>
      </c>
      <c r="F335" s="147">
        <f t="shared" si="145"/>
        <v>0</v>
      </c>
      <c r="G335" s="147">
        <f t="shared" si="145"/>
        <v>0</v>
      </c>
      <c r="H335" s="147">
        <f t="shared" si="145"/>
        <v>0</v>
      </c>
      <c r="I335" s="147">
        <f t="shared" si="145"/>
        <v>0</v>
      </c>
      <c r="J335" s="146">
        <f t="shared" si="102"/>
        <v>0</v>
      </c>
    </row>
    <row r="336" spans="1:10" s="75" customFormat="1" ht="54" x14ac:dyDescent="0.25">
      <c r="A336" s="164">
        <v>3541</v>
      </c>
      <c r="B336" s="78" t="s">
        <v>277</v>
      </c>
      <c r="C336" s="147">
        <v>0</v>
      </c>
      <c r="D336" s="147">
        <v>0</v>
      </c>
      <c r="E336" s="147">
        <v>0</v>
      </c>
      <c r="F336" s="147">
        <v>0</v>
      </c>
      <c r="G336" s="147">
        <v>0</v>
      </c>
      <c r="H336" s="147">
        <v>0</v>
      </c>
      <c r="I336" s="147">
        <v>0</v>
      </c>
      <c r="J336" s="146">
        <f t="shared" si="102"/>
        <v>0</v>
      </c>
    </row>
    <row r="337" spans="1:10" s="75" customFormat="1" ht="27" x14ac:dyDescent="0.25">
      <c r="A337" s="164">
        <v>355</v>
      </c>
      <c r="B337" s="78" t="s">
        <v>278</v>
      </c>
      <c r="C337" s="147"/>
      <c r="D337" s="147"/>
      <c r="E337" s="147"/>
      <c r="F337" s="147"/>
      <c r="G337" s="147"/>
      <c r="H337" s="147">
        <f t="shared" ref="H337:I337" si="146">+H338</f>
        <v>0</v>
      </c>
      <c r="I337" s="147">
        <f t="shared" si="146"/>
        <v>0</v>
      </c>
      <c r="J337" s="146">
        <f t="shared" si="102"/>
        <v>0</v>
      </c>
    </row>
    <row r="338" spans="1:10" s="75" customFormat="1" ht="40.5" x14ac:dyDescent="0.25">
      <c r="A338" s="164">
        <v>3551</v>
      </c>
      <c r="B338" s="78" t="s">
        <v>279</v>
      </c>
      <c r="C338" s="147"/>
      <c r="D338" s="147">
        <v>15000</v>
      </c>
      <c r="E338" s="147">
        <v>0</v>
      </c>
      <c r="F338" s="147">
        <v>50000</v>
      </c>
      <c r="G338" s="147">
        <v>50000</v>
      </c>
      <c r="H338" s="147">
        <v>0</v>
      </c>
      <c r="I338" s="147">
        <v>0</v>
      </c>
      <c r="J338" s="146">
        <f t="shared" si="102"/>
        <v>115000</v>
      </c>
    </row>
    <row r="339" spans="1:10" s="75" customFormat="1" ht="40.5" x14ac:dyDescent="0.25">
      <c r="A339" s="164">
        <v>356</v>
      </c>
      <c r="B339" s="78" t="s">
        <v>280</v>
      </c>
      <c r="C339" s="147">
        <f>+C340</f>
        <v>0</v>
      </c>
      <c r="D339" s="147">
        <f t="shared" ref="D339:I339" si="147">+D340</f>
        <v>0</v>
      </c>
      <c r="E339" s="147">
        <f t="shared" si="147"/>
        <v>0</v>
      </c>
      <c r="F339" s="147">
        <f t="shared" si="147"/>
        <v>0</v>
      </c>
      <c r="G339" s="147">
        <f t="shared" si="147"/>
        <v>0</v>
      </c>
      <c r="H339" s="147">
        <f t="shared" si="147"/>
        <v>0</v>
      </c>
      <c r="I339" s="147">
        <f t="shared" si="147"/>
        <v>0</v>
      </c>
      <c r="J339" s="146">
        <f t="shared" si="102"/>
        <v>0</v>
      </c>
    </row>
    <row r="340" spans="1:10" s="75" customFormat="1" ht="40.5" x14ac:dyDescent="0.25">
      <c r="A340" s="164">
        <v>3561</v>
      </c>
      <c r="B340" s="78" t="s">
        <v>281</v>
      </c>
      <c r="C340" s="147">
        <v>0</v>
      </c>
      <c r="D340" s="147">
        <v>0</v>
      </c>
      <c r="E340" s="147">
        <v>0</v>
      </c>
      <c r="F340" s="147">
        <v>0</v>
      </c>
      <c r="G340" s="147">
        <v>0</v>
      </c>
      <c r="H340" s="147">
        <v>0</v>
      </c>
      <c r="I340" s="147">
        <v>0</v>
      </c>
      <c r="J340" s="146">
        <f t="shared" ref="J340:J403" si="148">SUM(C340:I340)</f>
        <v>0</v>
      </c>
    </row>
    <row r="341" spans="1:10" s="75" customFormat="1" ht="40.5" x14ac:dyDescent="0.25">
      <c r="A341" s="164">
        <v>357</v>
      </c>
      <c r="B341" s="78" t="s">
        <v>282</v>
      </c>
      <c r="C341" s="147"/>
      <c r="D341" s="147"/>
      <c r="E341" s="147"/>
      <c r="F341" s="147"/>
      <c r="G341" s="147"/>
      <c r="H341" s="147">
        <f t="shared" ref="H341:I341" si="149">+H342+H343+H344</f>
        <v>0</v>
      </c>
      <c r="I341" s="147">
        <f t="shared" si="149"/>
        <v>0</v>
      </c>
      <c r="J341" s="146">
        <f t="shared" si="148"/>
        <v>0</v>
      </c>
    </row>
    <row r="342" spans="1:10" s="75" customFormat="1" ht="40.5" x14ac:dyDescent="0.25">
      <c r="A342" s="164">
        <v>3571</v>
      </c>
      <c r="B342" s="78" t="s">
        <v>283</v>
      </c>
      <c r="C342" s="147"/>
      <c r="D342" s="147">
        <v>0</v>
      </c>
      <c r="E342" s="147">
        <v>0</v>
      </c>
      <c r="F342" s="147">
        <v>0</v>
      </c>
      <c r="G342" s="147">
        <v>5000</v>
      </c>
      <c r="H342" s="147">
        <v>0</v>
      </c>
      <c r="I342" s="147">
        <v>0</v>
      </c>
      <c r="J342" s="146">
        <f t="shared" si="148"/>
        <v>5000</v>
      </c>
    </row>
    <row r="343" spans="1:10" s="75" customFormat="1" ht="40.5" x14ac:dyDescent="0.25">
      <c r="A343" s="164">
        <v>3572</v>
      </c>
      <c r="B343" s="78" t="s">
        <v>284</v>
      </c>
      <c r="C343" s="147">
        <v>0</v>
      </c>
      <c r="D343" s="147">
        <v>0</v>
      </c>
      <c r="E343" s="147">
        <v>0</v>
      </c>
      <c r="F343" s="147">
        <v>0</v>
      </c>
      <c r="G343" s="147">
        <v>0</v>
      </c>
      <c r="H343" s="147">
        <v>0</v>
      </c>
      <c r="I343" s="147">
        <v>0</v>
      </c>
      <c r="J343" s="146">
        <f t="shared" si="148"/>
        <v>0</v>
      </c>
    </row>
    <row r="344" spans="1:10" s="75" customFormat="1" ht="40.5" x14ac:dyDescent="0.25">
      <c r="A344" s="164">
        <v>3573</v>
      </c>
      <c r="B344" s="78" t="s">
        <v>285</v>
      </c>
      <c r="C344" s="147">
        <v>0</v>
      </c>
      <c r="D344" s="147">
        <v>0</v>
      </c>
      <c r="E344" s="147">
        <v>0</v>
      </c>
      <c r="F344" s="147">
        <v>0</v>
      </c>
      <c r="G344" s="147">
        <v>0</v>
      </c>
      <c r="H344" s="147">
        <v>0</v>
      </c>
      <c r="I344" s="147">
        <v>0</v>
      </c>
      <c r="J344" s="146">
        <f t="shared" si="148"/>
        <v>0</v>
      </c>
    </row>
    <row r="345" spans="1:10" s="75" customFormat="1" ht="27" x14ac:dyDescent="0.25">
      <c r="A345" s="164">
        <v>358</v>
      </c>
      <c r="B345" s="78" t="s">
        <v>286</v>
      </c>
      <c r="C345" s="147">
        <f>+C346</f>
        <v>0</v>
      </c>
      <c r="D345" s="147">
        <f t="shared" ref="D345:I345" si="150">+D346</f>
        <v>0</v>
      </c>
      <c r="E345" s="147">
        <f t="shared" si="150"/>
        <v>0</v>
      </c>
      <c r="F345" s="147">
        <f t="shared" si="150"/>
        <v>0</v>
      </c>
      <c r="G345" s="147">
        <f t="shared" si="150"/>
        <v>0</v>
      </c>
      <c r="H345" s="147">
        <f t="shared" si="150"/>
        <v>0</v>
      </c>
      <c r="I345" s="147">
        <f t="shared" si="150"/>
        <v>0</v>
      </c>
      <c r="J345" s="146">
        <f t="shared" si="148"/>
        <v>0</v>
      </c>
    </row>
    <row r="346" spans="1:10" s="75" customFormat="1" ht="27" x14ac:dyDescent="0.25">
      <c r="A346" s="164">
        <v>3581</v>
      </c>
      <c r="B346" s="78" t="s">
        <v>286</v>
      </c>
      <c r="C346" s="147">
        <v>0</v>
      </c>
      <c r="D346" s="147">
        <v>0</v>
      </c>
      <c r="E346" s="147">
        <v>0</v>
      </c>
      <c r="F346" s="147">
        <v>0</v>
      </c>
      <c r="G346" s="147">
        <v>0</v>
      </c>
      <c r="H346" s="147">
        <v>0</v>
      </c>
      <c r="I346" s="147">
        <v>0</v>
      </c>
      <c r="J346" s="146">
        <f t="shared" si="148"/>
        <v>0</v>
      </c>
    </row>
    <row r="347" spans="1:10" s="75" customFormat="1" ht="27" x14ac:dyDescent="0.25">
      <c r="A347" s="164">
        <v>359</v>
      </c>
      <c r="B347" s="78" t="s">
        <v>287</v>
      </c>
      <c r="C347" s="147">
        <f>+C348</f>
        <v>0</v>
      </c>
      <c r="D347" s="147">
        <f t="shared" ref="D347:I347" si="151">+D348</f>
        <v>0</v>
      </c>
      <c r="E347" s="147">
        <f t="shared" si="151"/>
        <v>0</v>
      </c>
      <c r="F347" s="147">
        <f t="shared" si="151"/>
        <v>0</v>
      </c>
      <c r="G347" s="147">
        <f t="shared" si="151"/>
        <v>0</v>
      </c>
      <c r="H347" s="147">
        <f t="shared" si="151"/>
        <v>0</v>
      </c>
      <c r="I347" s="147">
        <f t="shared" si="151"/>
        <v>0</v>
      </c>
      <c r="J347" s="146">
        <f t="shared" si="148"/>
        <v>0</v>
      </c>
    </row>
    <row r="348" spans="1:10" s="75" customFormat="1" ht="27" x14ac:dyDescent="0.25">
      <c r="A348" s="164">
        <v>3591</v>
      </c>
      <c r="B348" s="78" t="s">
        <v>287</v>
      </c>
      <c r="C348" s="147">
        <v>0</v>
      </c>
      <c r="D348" s="147">
        <v>0</v>
      </c>
      <c r="E348" s="147">
        <v>0</v>
      </c>
      <c r="F348" s="147">
        <v>0</v>
      </c>
      <c r="G348" s="147">
        <v>0</v>
      </c>
      <c r="H348" s="147">
        <v>0</v>
      </c>
      <c r="I348" s="147">
        <v>0</v>
      </c>
      <c r="J348" s="146">
        <f t="shared" si="148"/>
        <v>0</v>
      </c>
    </row>
    <row r="349" spans="1:10" s="81" customFormat="1" ht="38.25" x14ac:dyDescent="0.2">
      <c r="A349" s="163">
        <v>3600</v>
      </c>
      <c r="B349" s="79" t="s">
        <v>288</v>
      </c>
      <c r="C349" s="146"/>
      <c r="D349" s="146"/>
      <c r="E349" s="146"/>
      <c r="F349" s="146"/>
      <c r="G349" s="146"/>
      <c r="H349" s="146">
        <f t="shared" ref="H349:I349" si="152">+H350+H352+H354+H356+H358+H360+H362</f>
        <v>0</v>
      </c>
      <c r="I349" s="146">
        <f t="shared" si="152"/>
        <v>0</v>
      </c>
      <c r="J349" s="146">
        <f t="shared" si="148"/>
        <v>0</v>
      </c>
    </row>
    <row r="350" spans="1:10" s="75" customFormat="1" ht="27" x14ac:dyDescent="0.25">
      <c r="A350" s="164">
        <v>361</v>
      </c>
      <c r="B350" s="78" t="s">
        <v>207</v>
      </c>
      <c r="C350" s="147"/>
      <c r="D350" s="147"/>
      <c r="E350" s="147"/>
      <c r="F350" s="147"/>
      <c r="G350" s="147"/>
      <c r="H350" s="147">
        <f t="shared" ref="H350:I350" si="153">+H351</f>
        <v>0</v>
      </c>
      <c r="I350" s="147">
        <f t="shared" si="153"/>
        <v>0</v>
      </c>
      <c r="J350" s="146">
        <f t="shared" si="148"/>
        <v>0</v>
      </c>
    </row>
    <row r="351" spans="1:10" s="75" customFormat="1" ht="54" x14ac:dyDescent="0.25">
      <c r="A351" s="164">
        <v>3611</v>
      </c>
      <c r="B351" s="78" t="s">
        <v>289</v>
      </c>
      <c r="C351" s="147"/>
      <c r="D351" s="190">
        <f>60000*0.7</f>
        <v>42000</v>
      </c>
      <c r="E351" s="147">
        <v>0</v>
      </c>
      <c r="F351" s="190">
        <f>50000*0.7</f>
        <v>35000</v>
      </c>
      <c r="G351" s="190">
        <f>50000*0.7</f>
        <v>35000</v>
      </c>
      <c r="H351" s="147">
        <v>0</v>
      </c>
      <c r="I351" s="147">
        <v>0</v>
      </c>
      <c r="J351" s="146">
        <f t="shared" si="148"/>
        <v>112000</v>
      </c>
    </row>
    <row r="352" spans="1:10" s="75" customFormat="1" ht="54" x14ac:dyDescent="0.25">
      <c r="A352" s="164">
        <v>362</v>
      </c>
      <c r="B352" s="78" t="s">
        <v>8</v>
      </c>
      <c r="C352" s="147">
        <f>+C353</f>
        <v>0</v>
      </c>
      <c r="D352" s="147">
        <f t="shared" ref="D352:I352" si="154">+D353</f>
        <v>0</v>
      </c>
      <c r="E352" s="147">
        <f t="shared" si="154"/>
        <v>0</v>
      </c>
      <c r="F352" s="147">
        <f t="shared" si="154"/>
        <v>0</v>
      </c>
      <c r="G352" s="147">
        <f t="shared" si="154"/>
        <v>0</v>
      </c>
      <c r="H352" s="147">
        <f t="shared" si="154"/>
        <v>0</v>
      </c>
      <c r="I352" s="147">
        <f t="shared" si="154"/>
        <v>0</v>
      </c>
      <c r="J352" s="146">
        <f t="shared" si="148"/>
        <v>0</v>
      </c>
    </row>
    <row r="353" spans="1:10" s="75" customFormat="1" ht="54" x14ac:dyDescent="0.25">
      <c r="A353" s="164">
        <v>3621</v>
      </c>
      <c r="B353" s="78" t="s">
        <v>290</v>
      </c>
      <c r="C353" s="147">
        <v>0</v>
      </c>
      <c r="D353" s="147">
        <v>0</v>
      </c>
      <c r="E353" s="147">
        <v>0</v>
      </c>
      <c r="F353" s="147">
        <v>0</v>
      </c>
      <c r="G353" s="147">
        <v>0</v>
      </c>
      <c r="H353" s="147">
        <v>0</v>
      </c>
      <c r="I353" s="147">
        <v>0</v>
      </c>
      <c r="J353" s="146">
        <f t="shared" si="148"/>
        <v>0</v>
      </c>
    </row>
    <row r="354" spans="1:10" s="75" customFormat="1" ht="40.5" x14ac:dyDescent="0.25">
      <c r="A354" s="164">
        <v>363</v>
      </c>
      <c r="B354" s="78" t="s">
        <v>291</v>
      </c>
      <c r="C354" s="147"/>
      <c r="D354" s="147"/>
      <c r="E354" s="147"/>
      <c r="F354" s="147"/>
      <c r="G354" s="147"/>
      <c r="H354" s="147">
        <f t="shared" ref="H354:I354" si="155">+H355</f>
        <v>0</v>
      </c>
      <c r="I354" s="147">
        <f t="shared" si="155"/>
        <v>0</v>
      </c>
      <c r="J354" s="146">
        <f t="shared" si="148"/>
        <v>0</v>
      </c>
    </row>
    <row r="355" spans="1:10" s="75" customFormat="1" ht="40.5" x14ac:dyDescent="0.25">
      <c r="A355" s="164">
        <v>3631</v>
      </c>
      <c r="B355" s="78" t="s">
        <v>291</v>
      </c>
      <c r="C355" s="147">
        <v>0</v>
      </c>
      <c r="D355" s="190">
        <f>10000*0.7</f>
        <v>7000</v>
      </c>
      <c r="E355" s="147">
        <v>0</v>
      </c>
      <c r="F355" s="190">
        <f>25000*0.7</f>
        <v>17500</v>
      </c>
      <c r="G355" s="190">
        <f>20000*0.7</f>
        <v>14000</v>
      </c>
      <c r="H355" s="147">
        <v>0</v>
      </c>
      <c r="I355" s="147">
        <v>0</v>
      </c>
      <c r="J355" s="146">
        <f t="shared" si="148"/>
        <v>38500</v>
      </c>
    </row>
    <row r="356" spans="1:10" s="75" customFormat="1" ht="27" x14ac:dyDescent="0.25">
      <c r="A356" s="164">
        <v>364</v>
      </c>
      <c r="B356" s="78" t="s">
        <v>292</v>
      </c>
      <c r="C356" s="147">
        <f>+C357</f>
        <v>0</v>
      </c>
      <c r="D356" s="147">
        <f t="shared" ref="D356:I356" si="156">+D357</f>
        <v>0</v>
      </c>
      <c r="E356" s="147">
        <f t="shared" si="156"/>
        <v>0</v>
      </c>
      <c r="F356" s="147">
        <f t="shared" si="156"/>
        <v>0</v>
      </c>
      <c r="G356" s="147">
        <f t="shared" si="156"/>
        <v>0</v>
      </c>
      <c r="H356" s="147">
        <f t="shared" si="156"/>
        <v>0</v>
      </c>
      <c r="I356" s="147">
        <f t="shared" si="156"/>
        <v>0</v>
      </c>
      <c r="J356" s="146">
        <f t="shared" si="148"/>
        <v>0</v>
      </c>
    </row>
    <row r="357" spans="1:10" s="75" customFormat="1" ht="27" x14ac:dyDescent="0.25">
      <c r="A357" s="164">
        <v>3641</v>
      </c>
      <c r="B357" s="78" t="s">
        <v>293</v>
      </c>
      <c r="C357" s="147">
        <v>0</v>
      </c>
      <c r="D357" s="147">
        <v>0</v>
      </c>
      <c r="E357" s="147">
        <v>0</v>
      </c>
      <c r="F357" s="147">
        <v>0</v>
      </c>
      <c r="G357" s="147">
        <v>0</v>
      </c>
      <c r="H357" s="147">
        <v>0</v>
      </c>
      <c r="I357" s="147">
        <v>0</v>
      </c>
      <c r="J357" s="146">
        <f t="shared" si="148"/>
        <v>0</v>
      </c>
    </row>
    <row r="358" spans="1:10" s="75" customFormat="1" ht="27" x14ac:dyDescent="0.25">
      <c r="A358" s="164">
        <v>365</v>
      </c>
      <c r="B358" s="78" t="s">
        <v>294</v>
      </c>
      <c r="C358" s="147">
        <f>+C359</f>
        <v>0</v>
      </c>
      <c r="D358" s="147">
        <f t="shared" ref="D358:I358" si="157">+D359</f>
        <v>0</v>
      </c>
      <c r="E358" s="147">
        <f t="shared" si="157"/>
        <v>0</v>
      </c>
      <c r="F358" s="147">
        <f t="shared" si="157"/>
        <v>0</v>
      </c>
      <c r="G358" s="147">
        <f t="shared" si="157"/>
        <v>0</v>
      </c>
      <c r="H358" s="147">
        <f t="shared" si="157"/>
        <v>0</v>
      </c>
      <c r="I358" s="147">
        <f t="shared" si="157"/>
        <v>0</v>
      </c>
      <c r="J358" s="146">
        <f t="shared" si="148"/>
        <v>0</v>
      </c>
    </row>
    <row r="359" spans="1:10" s="75" customFormat="1" ht="27" x14ac:dyDescent="0.25">
      <c r="A359" s="164">
        <v>3651</v>
      </c>
      <c r="B359" s="78" t="s">
        <v>294</v>
      </c>
      <c r="C359" s="147">
        <v>0</v>
      </c>
      <c r="D359" s="147"/>
      <c r="E359" s="147">
        <v>0</v>
      </c>
      <c r="F359" s="147">
        <v>0</v>
      </c>
      <c r="G359" s="147">
        <v>0</v>
      </c>
      <c r="H359" s="147">
        <v>0</v>
      </c>
      <c r="I359" s="147">
        <v>0</v>
      </c>
      <c r="J359" s="146">
        <f t="shared" si="148"/>
        <v>0</v>
      </c>
    </row>
    <row r="360" spans="1:10" s="75" customFormat="1" ht="40.5" x14ac:dyDescent="0.25">
      <c r="A360" s="164">
        <v>366</v>
      </c>
      <c r="B360" s="78" t="s">
        <v>295</v>
      </c>
      <c r="C360" s="147">
        <f>+C361</f>
        <v>0</v>
      </c>
      <c r="D360" s="147">
        <f t="shared" ref="D360:I360" si="158">+D361</f>
        <v>0</v>
      </c>
      <c r="E360" s="147">
        <f t="shared" si="158"/>
        <v>0</v>
      </c>
      <c r="F360" s="147"/>
      <c r="G360" s="147"/>
      <c r="H360" s="147"/>
      <c r="I360" s="147">
        <f t="shared" si="158"/>
        <v>0</v>
      </c>
      <c r="J360" s="146">
        <f t="shared" si="148"/>
        <v>0</v>
      </c>
    </row>
    <row r="361" spans="1:10" s="75" customFormat="1" ht="40.5" x14ac:dyDescent="0.25">
      <c r="A361" s="164">
        <v>3661</v>
      </c>
      <c r="B361" s="78" t="s">
        <v>295</v>
      </c>
      <c r="C361" s="147">
        <v>0</v>
      </c>
      <c r="D361" s="147">
        <v>0</v>
      </c>
      <c r="E361" s="147">
        <v>0</v>
      </c>
      <c r="F361" s="149">
        <v>22500</v>
      </c>
      <c r="G361" s="148">
        <f>21000-21000</f>
        <v>0</v>
      </c>
      <c r="H361" s="149">
        <v>15252.12</v>
      </c>
      <c r="I361" s="147">
        <v>0</v>
      </c>
      <c r="J361" s="146">
        <f t="shared" si="148"/>
        <v>37752.120000000003</v>
      </c>
    </row>
    <row r="362" spans="1:10" s="75" customFormat="1" ht="13.5" x14ac:dyDescent="0.25">
      <c r="A362" s="164">
        <v>369</v>
      </c>
      <c r="B362" s="78" t="s">
        <v>296</v>
      </c>
      <c r="C362" s="147">
        <f>+C363</f>
        <v>0</v>
      </c>
      <c r="D362" s="147">
        <f t="shared" ref="D362:I362" si="159">+D363</f>
        <v>0</v>
      </c>
      <c r="E362" s="147">
        <f t="shared" si="159"/>
        <v>0</v>
      </c>
      <c r="F362" s="147">
        <f t="shared" si="159"/>
        <v>0</v>
      </c>
      <c r="G362" s="147">
        <f t="shared" si="159"/>
        <v>0</v>
      </c>
      <c r="H362" s="147">
        <f t="shared" si="159"/>
        <v>0</v>
      </c>
      <c r="I362" s="147">
        <f t="shared" si="159"/>
        <v>0</v>
      </c>
      <c r="J362" s="146">
        <f t="shared" si="148"/>
        <v>0</v>
      </c>
    </row>
    <row r="363" spans="1:10" s="75" customFormat="1" ht="13.5" x14ac:dyDescent="0.25">
      <c r="A363" s="164">
        <v>3691</v>
      </c>
      <c r="B363" s="78" t="s">
        <v>296</v>
      </c>
      <c r="C363" s="147">
        <v>0</v>
      </c>
      <c r="D363" s="147">
        <v>0</v>
      </c>
      <c r="E363" s="147">
        <v>0</v>
      </c>
      <c r="F363" s="147">
        <v>0</v>
      </c>
      <c r="G363" s="147">
        <v>0</v>
      </c>
      <c r="H363" s="147">
        <v>0</v>
      </c>
      <c r="I363" s="147">
        <v>0</v>
      </c>
      <c r="J363" s="146">
        <f t="shared" si="148"/>
        <v>0</v>
      </c>
    </row>
    <row r="364" spans="1:10" s="81" customFormat="1" ht="25.5" x14ac:dyDescent="0.2">
      <c r="A364" s="163">
        <v>3700</v>
      </c>
      <c r="B364" s="79" t="s">
        <v>297</v>
      </c>
      <c r="C364" s="146"/>
      <c r="D364" s="146"/>
      <c r="E364" s="146"/>
      <c r="F364" s="146"/>
      <c r="G364" s="146"/>
      <c r="H364" s="146">
        <f t="shared" ref="H364:I364" si="160">+H365+H368+H371+H373+H375+H377+H379+H381+H384</f>
        <v>0</v>
      </c>
      <c r="I364" s="146">
        <f t="shared" si="160"/>
        <v>0</v>
      </c>
      <c r="J364" s="146">
        <f t="shared" si="148"/>
        <v>0</v>
      </c>
    </row>
    <row r="365" spans="1:10" s="75" customFormat="1" ht="13.5" x14ac:dyDescent="0.25">
      <c r="A365" s="164">
        <v>371</v>
      </c>
      <c r="B365" s="78" t="s">
        <v>298</v>
      </c>
      <c r="C365" s="147"/>
      <c r="D365" s="147"/>
      <c r="E365" s="147"/>
      <c r="F365" s="147"/>
      <c r="G365" s="147"/>
      <c r="H365" s="147">
        <f t="shared" ref="H365:I365" si="161">+H366+H367</f>
        <v>0</v>
      </c>
      <c r="I365" s="147">
        <f t="shared" si="161"/>
        <v>0</v>
      </c>
      <c r="J365" s="146">
        <f t="shared" si="148"/>
        <v>0</v>
      </c>
    </row>
    <row r="366" spans="1:10" s="75" customFormat="1" ht="13.5" x14ac:dyDescent="0.25">
      <c r="A366" s="164">
        <v>3711</v>
      </c>
      <c r="B366" s="78" t="s">
        <v>299</v>
      </c>
      <c r="C366" s="147">
        <v>0</v>
      </c>
      <c r="D366" s="151">
        <v>40000</v>
      </c>
      <c r="E366" s="147">
        <v>0</v>
      </c>
      <c r="F366" s="147">
        <v>0</v>
      </c>
      <c r="G366" s="147">
        <v>50000</v>
      </c>
      <c r="H366" s="147">
        <v>0</v>
      </c>
      <c r="I366" s="147">
        <v>0</v>
      </c>
      <c r="J366" s="146">
        <f t="shared" si="148"/>
        <v>90000</v>
      </c>
    </row>
    <row r="367" spans="1:10" s="75" customFormat="1" ht="13.5" x14ac:dyDescent="0.25">
      <c r="A367" s="164">
        <v>3712</v>
      </c>
      <c r="B367" s="78" t="s">
        <v>300</v>
      </c>
      <c r="C367" s="147">
        <v>0</v>
      </c>
      <c r="D367" s="147">
        <v>0</v>
      </c>
      <c r="E367" s="147">
        <v>0</v>
      </c>
      <c r="F367" s="147">
        <v>0</v>
      </c>
      <c r="G367" s="147">
        <v>0</v>
      </c>
      <c r="H367" s="147">
        <v>0</v>
      </c>
      <c r="I367" s="147">
        <v>0</v>
      </c>
      <c r="J367" s="146">
        <f t="shared" si="148"/>
        <v>0</v>
      </c>
    </row>
    <row r="368" spans="1:10" s="75" customFormat="1" ht="13.5" x14ac:dyDescent="0.25">
      <c r="A368" s="164">
        <v>372</v>
      </c>
      <c r="B368" s="78" t="s">
        <v>301</v>
      </c>
      <c r="C368" s="147">
        <f>+C369+C370</f>
        <v>0</v>
      </c>
      <c r="D368" s="147"/>
      <c r="E368" s="147">
        <f t="shared" ref="E368:I368" si="162">+E369+E370</f>
        <v>0</v>
      </c>
      <c r="F368" s="147">
        <f t="shared" si="162"/>
        <v>0</v>
      </c>
      <c r="G368" s="147">
        <f t="shared" si="162"/>
        <v>0</v>
      </c>
      <c r="H368" s="147">
        <f t="shared" si="162"/>
        <v>0</v>
      </c>
      <c r="I368" s="147">
        <f t="shared" si="162"/>
        <v>0</v>
      </c>
      <c r="J368" s="146">
        <f t="shared" si="148"/>
        <v>0</v>
      </c>
    </row>
    <row r="369" spans="1:10" s="75" customFormat="1" ht="13.5" x14ac:dyDescent="0.25">
      <c r="A369" s="164">
        <v>3721</v>
      </c>
      <c r="B369" s="78" t="s">
        <v>302</v>
      </c>
      <c r="C369" s="147">
        <v>0</v>
      </c>
      <c r="D369" s="147">
        <v>20000</v>
      </c>
      <c r="E369" s="147">
        <v>0</v>
      </c>
      <c r="F369" s="147">
        <v>0</v>
      </c>
      <c r="G369" s="147">
        <v>0</v>
      </c>
      <c r="H369" s="147">
        <v>0</v>
      </c>
      <c r="I369" s="147">
        <v>0</v>
      </c>
      <c r="J369" s="146">
        <f t="shared" si="148"/>
        <v>20000</v>
      </c>
    </row>
    <row r="370" spans="1:10" s="75" customFormat="1" ht="27" x14ac:dyDescent="0.25">
      <c r="A370" s="164">
        <v>3722</v>
      </c>
      <c r="B370" s="78" t="s">
        <v>303</v>
      </c>
      <c r="C370" s="147">
        <v>0</v>
      </c>
      <c r="D370" s="147">
        <v>0</v>
      </c>
      <c r="E370" s="147">
        <v>0</v>
      </c>
      <c r="F370" s="147">
        <v>0</v>
      </c>
      <c r="G370" s="147">
        <v>0</v>
      </c>
      <c r="H370" s="147">
        <v>0</v>
      </c>
      <c r="I370" s="147">
        <v>0</v>
      </c>
      <c r="J370" s="146">
        <f t="shared" si="148"/>
        <v>0</v>
      </c>
    </row>
    <row r="371" spans="1:10" s="75" customFormat="1" ht="27" x14ac:dyDescent="0.25">
      <c r="A371" s="164">
        <v>373</v>
      </c>
      <c r="B371" s="78" t="s">
        <v>304</v>
      </c>
      <c r="C371" s="147">
        <f>+C372</f>
        <v>0</v>
      </c>
      <c r="D371" s="147">
        <f t="shared" ref="D371:I371" si="163">+D372</f>
        <v>0</v>
      </c>
      <c r="E371" s="147">
        <f t="shared" si="163"/>
        <v>0</v>
      </c>
      <c r="F371" s="147">
        <f t="shared" si="163"/>
        <v>0</v>
      </c>
      <c r="G371" s="147">
        <f t="shared" si="163"/>
        <v>0</v>
      </c>
      <c r="H371" s="147">
        <f t="shared" si="163"/>
        <v>0</v>
      </c>
      <c r="I371" s="147">
        <f t="shared" si="163"/>
        <v>0</v>
      </c>
      <c r="J371" s="146">
        <f t="shared" si="148"/>
        <v>0</v>
      </c>
    </row>
    <row r="372" spans="1:10" s="75" customFormat="1" ht="27" x14ac:dyDescent="0.25">
      <c r="A372" s="164">
        <v>3731</v>
      </c>
      <c r="B372" s="78" t="s">
        <v>304</v>
      </c>
      <c r="C372" s="147">
        <v>0</v>
      </c>
      <c r="D372" s="147">
        <v>0</v>
      </c>
      <c r="E372" s="147">
        <v>0</v>
      </c>
      <c r="F372" s="147">
        <v>0</v>
      </c>
      <c r="G372" s="147">
        <v>0</v>
      </c>
      <c r="H372" s="147">
        <v>0</v>
      </c>
      <c r="I372" s="147">
        <v>0</v>
      </c>
      <c r="J372" s="146">
        <f t="shared" si="148"/>
        <v>0</v>
      </c>
    </row>
    <row r="373" spans="1:10" s="75" customFormat="1" ht="13.5" x14ac:dyDescent="0.25">
      <c r="A373" s="164">
        <v>374</v>
      </c>
      <c r="B373" s="78" t="s">
        <v>305</v>
      </c>
      <c r="C373" s="147">
        <f>+C374</f>
        <v>0</v>
      </c>
      <c r="D373" s="147">
        <f t="shared" ref="D373:I373" si="164">+D374</f>
        <v>0</v>
      </c>
      <c r="E373" s="147">
        <f t="shared" si="164"/>
        <v>0</v>
      </c>
      <c r="F373" s="147">
        <f t="shared" si="164"/>
        <v>0</v>
      </c>
      <c r="G373" s="147">
        <f t="shared" si="164"/>
        <v>0</v>
      </c>
      <c r="H373" s="147">
        <f t="shared" si="164"/>
        <v>0</v>
      </c>
      <c r="I373" s="147">
        <f t="shared" si="164"/>
        <v>0</v>
      </c>
      <c r="J373" s="146">
        <f t="shared" si="148"/>
        <v>0</v>
      </c>
    </row>
    <row r="374" spans="1:10" s="75" customFormat="1" ht="13.5" x14ac:dyDescent="0.25">
      <c r="A374" s="164">
        <v>3741</v>
      </c>
      <c r="B374" s="78" t="s">
        <v>305</v>
      </c>
      <c r="C374" s="147">
        <v>0</v>
      </c>
      <c r="D374" s="147">
        <v>0</v>
      </c>
      <c r="E374" s="147">
        <v>0</v>
      </c>
      <c r="F374" s="147">
        <v>0</v>
      </c>
      <c r="G374" s="147">
        <v>0</v>
      </c>
      <c r="H374" s="147">
        <v>0</v>
      </c>
      <c r="I374" s="147">
        <v>0</v>
      </c>
      <c r="J374" s="146">
        <f t="shared" si="148"/>
        <v>0</v>
      </c>
    </row>
    <row r="375" spans="1:10" s="75" customFormat="1" ht="13.5" x14ac:dyDescent="0.25">
      <c r="A375" s="164">
        <v>375</v>
      </c>
      <c r="B375" s="78" t="s">
        <v>306</v>
      </c>
      <c r="C375" s="147"/>
      <c r="D375" s="147"/>
      <c r="E375" s="147"/>
      <c r="F375" s="147"/>
      <c r="G375" s="147"/>
      <c r="H375" s="147">
        <f t="shared" ref="H375:I375" si="165">+H376</f>
        <v>0</v>
      </c>
      <c r="I375" s="147">
        <f t="shared" si="165"/>
        <v>0</v>
      </c>
      <c r="J375" s="146">
        <f t="shared" si="148"/>
        <v>0</v>
      </c>
    </row>
    <row r="376" spans="1:10" s="75" customFormat="1" ht="13.5" x14ac:dyDescent="0.25">
      <c r="A376" s="164">
        <v>3751</v>
      </c>
      <c r="B376" s="78" t="s">
        <v>306</v>
      </c>
      <c r="C376" s="147"/>
      <c r="D376" s="147">
        <f>100000+125000</f>
        <v>225000</v>
      </c>
      <c r="E376" s="149">
        <v>50000</v>
      </c>
      <c r="F376" s="149"/>
      <c r="G376" s="147">
        <v>100000</v>
      </c>
      <c r="H376" s="147">
        <v>0</v>
      </c>
      <c r="I376" s="147">
        <v>0</v>
      </c>
      <c r="J376" s="146">
        <f t="shared" si="148"/>
        <v>375000</v>
      </c>
    </row>
    <row r="377" spans="1:10" s="75" customFormat="1" ht="13.5" x14ac:dyDescent="0.25">
      <c r="A377" s="164">
        <v>376</v>
      </c>
      <c r="B377" s="78" t="s">
        <v>307</v>
      </c>
      <c r="C377" s="147">
        <f>+C378</f>
        <v>0</v>
      </c>
      <c r="D377" s="147">
        <f t="shared" ref="D377:I377" si="166">+D378</f>
        <v>0</v>
      </c>
      <c r="E377" s="147">
        <f t="shared" si="166"/>
        <v>0</v>
      </c>
      <c r="F377" s="147">
        <f t="shared" si="166"/>
        <v>0</v>
      </c>
      <c r="G377" s="147">
        <f t="shared" si="166"/>
        <v>0</v>
      </c>
      <c r="H377" s="147">
        <f t="shared" si="166"/>
        <v>0</v>
      </c>
      <c r="I377" s="147">
        <f t="shared" si="166"/>
        <v>0</v>
      </c>
      <c r="J377" s="146">
        <f t="shared" si="148"/>
        <v>0</v>
      </c>
    </row>
    <row r="378" spans="1:10" s="75" customFormat="1" ht="13.5" x14ac:dyDescent="0.25">
      <c r="A378" s="164">
        <v>3761</v>
      </c>
      <c r="B378" s="78" t="s">
        <v>307</v>
      </c>
      <c r="C378" s="147">
        <v>0</v>
      </c>
      <c r="D378" s="147">
        <v>0</v>
      </c>
      <c r="E378" s="147">
        <v>0</v>
      </c>
      <c r="F378" s="147">
        <v>0</v>
      </c>
      <c r="G378" s="147">
        <v>0</v>
      </c>
      <c r="H378" s="147">
        <v>0</v>
      </c>
      <c r="I378" s="147">
        <v>0</v>
      </c>
      <c r="J378" s="146">
        <f t="shared" si="148"/>
        <v>0</v>
      </c>
    </row>
    <row r="379" spans="1:10" s="75" customFormat="1" ht="27" x14ac:dyDescent="0.25">
      <c r="A379" s="164">
        <v>377</v>
      </c>
      <c r="B379" s="78" t="s">
        <v>308</v>
      </c>
      <c r="C379" s="147">
        <f>+C380</f>
        <v>0</v>
      </c>
      <c r="D379" s="147">
        <f t="shared" ref="D379:I379" si="167">+D380</f>
        <v>0</v>
      </c>
      <c r="E379" s="147">
        <f t="shared" si="167"/>
        <v>0</v>
      </c>
      <c r="F379" s="147">
        <f t="shared" si="167"/>
        <v>0</v>
      </c>
      <c r="G379" s="147">
        <f t="shared" si="167"/>
        <v>0</v>
      </c>
      <c r="H379" s="147">
        <f t="shared" si="167"/>
        <v>0</v>
      </c>
      <c r="I379" s="147">
        <f t="shared" si="167"/>
        <v>0</v>
      </c>
      <c r="J379" s="146">
        <f t="shared" si="148"/>
        <v>0</v>
      </c>
    </row>
    <row r="380" spans="1:10" s="75" customFormat="1" ht="40.5" x14ac:dyDescent="0.25">
      <c r="A380" s="164">
        <v>3771</v>
      </c>
      <c r="B380" s="78" t="s">
        <v>309</v>
      </c>
      <c r="C380" s="147">
        <v>0</v>
      </c>
      <c r="D380" s="147">
        <v>0</v>
      </c>
      <c r="E380" s="147">
        <v>0</v>
      </c>
      <c r="F380" s="147">
        <v>0</v>
      </c>
      <c r="G380" s="147">
        <v>0</v>
      </c>
      <c r="H380" s="147">
        <v>0</v>
      </c>
      <c r="I380" s="147">
        <v>0</v>
      </c>
      <c r="J380" s="146">
        <f t="shared" si="148"/>
        <v>0</v>
      </c>
    </row>
    <row r="381" spans="1:10" s="75" customFormat="1" ht="27" x14ac:dyDescent="0.25">
      <c r="A381" s="164">
        <v>378</v>
      </c>
      <c r="B381" s="78" t="s">
        <v>310</v>
      </c>
      <c r="C381" s="147">
        <f>+C382+C383</f>
        <v>0</v>
      </c>
      <c r="D381" s="147">
        <f t="shared" ref="D381:I381" si="168">+D382+D383</f>
        <v>0</v>
      </c>
      <c r="E381" s="147">
        <f t="shared" si="168"/>
        <v>0</v>
      </c>
      <c r="F381" s="147">
        <f t="shared" si="168"/>
        <v>0</v>
      </c>
      <c r="G381" s="147">
        <f t="shared" si="168"/>
        <v>0</v>
      </c>
      <c r="H381" s="147">
        <f t="shared" si="168"/>
        <v>0</v>
      </c>
      <c r="I381" s="147">
        <f t="shared" si="168"/>
        <v>0</v>
      </c>
      <c r="J381" s="146">
        <f t="shared" si="148"/>
        <v>0</v>
      </c>
    </row>
    <row r="382" spans="1:10" s="75" customFormat="1" ht="67.5" x14ac:dyDescent="0.25">
      <c r="A382" s="164">
        <v>3781</v>
      </c>
      <c r="B382" s="78" t="s">
        <v>311</v>
      </c>
      <c r="C382" s="147">
        <v>0</v>
      </c>
      <c r="D382" s="147">
        <v>0</v>
      </c>
      <c r="E382" s="147">
        <v>0</v>
      </c>
      <c r="F382" s="147">
        <v>0</v>
      </c>
      <c r="G382" s="147">
        <v>0</v>
      </c>
      <c r="H382" s="147">
        <v>0</v>
      </c>
      <c r="I382" s="147">
        <v>0</v>
      </c>
      <c r="J382" s="146">
        <f t="shared" si="148"/>
        <v>0</v>
      </c>
    </row>
    <row r="383" spans="1:10" s="75" customFormat="1" ht="67.5" x14ac:dyDescent="0.25">
      <c r="A383" s="164">
        <v>3782</v>
      </c>
      <c r="B383" s="78" t="s">
        <v>312</v>
      </c>
      <c r="C383" s="147">
        <v>0</v>
      </c>
      <c r="D383" s="147">
        <v>0</v>
      </c>
      <c r="E383" s="147">
        <v>0</v>
      </c>
      <c r="F383" s="147">
        <v>0</v>
      </c>
      <c r="G383" s="147">
        <v>0</v>
      </c>
      <c r="H383" s="147">
        <v>0</v>
      </c>
      <c r="I383" s="147">
        <v>0</v>
      </c>
      <c r="J383" s="146">
        <f t="shared" si="148"/>
        <v>0</v>
      </c>
    </row>
    <row r="384" spans="1:10" s="75" customFormat="1" ht="27" x14ac:dyDescent="0.25">
      <c r="A384" s="164">
        <v>379</v>
      </c>
      <c r="B384" s="78" t="s">
        <v>313</v>
      </c>
      <c r="C384" s="147">
        <f>+C385</f>
        <v>0</v>
      </c>
      <c r="D384" s="147"/>
      <c r="E384" s="147">
        <f t="shared" ref="E384:I384" si="169">+E385</f>
        <v>0</v>
      </c>
      <c r="F384" s="147">
        <f t="shared" si="169"/>
        <v>0</v>
      </c>
      <c r="G384" s="147">
        <f t="shared" si="169"/>
        <v>0</v>
      </c>
      <c r="H384" s="147">
        <f t="shared" si="169"/>
        <v>0</v>
      </c>
      <c r="I384" s="147">
        <f t="shared" si="169"/>
        <v>0</v>
      </c>
      <c r="J384" s="146">
        <f t="shared" si="148"/>
        <v>0</v>
      </c>
    </row>
    <row r="385" spans="1:10" s="75" customFormat="1" ht="27" x14ac:dyDescent="0.25">
      <c r="A385" s="164">
        <v>3791</v>
      </c>
      <c r="B385" s="78" t="s">
        <v>313</v>
      </c>
      <c r="C385" s="147">
        <v>0</v>
      </c>
      <c r="D385" s="147">
        <v>10000</v>
      </c>
      <c r="E385" s="147">
        <v>0</v>
      </c>
      <c r="F385" s="147">
        <v>0</v>
      </c>
      <c r="G385" s="147">
        <v>0</v>
      </c>
      <c r="H385" s="147">
        <v>0</v>
      </c>
      <c r="I385" s="147">
        <v>0</v>
      </c>
      <c r="J385" s="146">
        <f t="shared" si="148"/>
        <v>10000</v>
      </c>
    </row>
    <row r="386" spans="1:10" s="75" customFormat="1" ht="40.5" x14ac:dyDescent="0.25">
      <c r="A386" s="164">
        <v>3792</v>
      </c>
      <c r="B386" s="78" t="s">
        <v>314</v>
      </c>
      <c r="C386" s="147">
        <v>0</v>
      </c>
      <c r="D386" s="147">
        <v>0</v>
      </c>
      <c r="E386" s="147">
        <v>0</v>
      </c>
      <c r="F386" s="147">
        <v>0</v>
      </c>
      <c r="G386" s="147">
        <v>0</v>
      </c>
      <c r="H386" s="147">
        <v>0</v>
      </c>
      <c r="I386" s="147">
        <v>0</v>
      </c>
      <c r="J386" s="146">
        <f t="shared" si="148"/>
        <v>0</v>
      </c>
    </row>
    <row r="387" spans="1:10" s="81" customFormat="1" ht="12.75" x14ac:dyDescent="0.2">
      <c r="A387" s="163">
        <v>3800</v>
      </c>
      <c r="B387" s="79" t="s">
        <v>315</v>
      </c>
      <c r="C387" s="146"/>
      <c r="D387" s="146"/>
      <c r="E387" s="146"/>
      <c r="F387" s="146"/>
      <c r="G387" s="146"/>
      <c r="H387" s="146">
        <f t="shared" ref="H387:I387" si="170">+H388+H389+H392+H394+H396</f>
        <v>0</v>
      </c>
      <c r="I387" s="146">
        <f t="shared" si="170"/>
        <v>0</v>
      </c>
      <c r="J387" s="146">
        <f t="shared" si="148"/>
        <v>0</v>
      </c>
    </row>
    <row r="388" spans="1:10" s="75" customFormat="1" ht="13.5" x14ac:dyDescent="0.25">
      <c r="A388" s="164">
        <v>3811</v>
      </c>
      <c r="B388" s="78" t="s">
        <v>316</v>
      </c>
      <c r="C388" s="147">
        <v>0</v>
      </c>
      <c r="D388" s="147">
        <v>0</v>
      </c>
      <c r="E388" s="147">
        <v>0</v>
      </c>
      <c r="F388" s="147">
        <v>0</v>
      </c>
      <c r="G388" s="147">
        <v>0</v>
      </c>
      <c r="H388" s="147">
        <v>0</v>
      </c>
      <c r="I388" s="147">
        <v>0</v>
      </c>
      <c r="J388" s="146">
        <f t="shared" si="148"/>
        <v>0</v>
      </c>
    </row>
    <row r="389" spans="1:10" s="75" customFormat="1" ht="27" x14ac:dyDescent="0.25">
      <c r="A389" s="164">
        <v>382</v>
      </c>
      <c r="B389" s="78" t="s">
        <v>317</v>
      </c>
      <c r="C389" s="147"/>
      <c r="D389" s="147"/>
      <c r="E389" s="147"/>
      <c r="F389" s="147"/>
      <c r="G389" s="147"/>
      <c r="H389" s="147">
        <f t="shared" ref="H389:I389" si="171">+H390+H391</f>
        <v>0</v>
      </c>
      <c r="I389" s="147">
        <f t="shared" si="171"/>
        <v>0</v>
      </c>
      <c r="J389" s="146">
        <f t="shared" si="148"/>
        <v>0</v>
      </c>
    </row>
    <row r="390" spans="1:10" s="75" customFormat="1" ht="13.5" x14ac:dyDescent="0.25">
      <c r="A390" s="164">
        <v>3821</v>
      </c>
      <c r="B390" s="78" t="s">
        <v>318</v>
      </c>
      <c r="C390" s="148">
        <f>20000-20000</f>
        <v>0</v>
      </c>
      <c r="D390" s="148">
        <f>20000+10000</f>
        <v>30000</v>
      </c>
      <c r="E390" s="147">
        <v>0</v>
      </c>
      <c r="F390" s="147">
        <v>70000</v>
      </c>
      <c r="G390" s="148">
        <f>20000-20000</f>
        <v>0</v>
      </c>
      <c r="H390" s="147">
        <v>0</v>
      </c>
      <c r="I390" s="147">
        <v>0</v>
      </c>
      <c r="J390" s="146">
        <f t="shared" si="148"/>
        <v>100000</v>
      </c>
    </row>
    <row r="391" spans="1:10" s="75" customFormat="1" ht="13.5" x14ac:dyDescent="0.25">
      <c r="A391" s="164">
        <v>3822</v>
      </c>
      <c r="B391" s="78" t="s">
        <v>319</v>
      </c>
      <c r="C391" s="148">
        <f>15000-15000</f>
        <v>0</v>
      </c>
      <c r="D391" s="148">
        <f>15000+5000</f>
        <v>20000</v>
      </c>
      <c r="E391" s="147">
        <v>0</v>
      </c>
      <c r="F391" s="147">
        <v>0</v>
      </c>
      <c r="G391" s="148">
        <f>100000-50000</f>
        <v>50000</v>
      </c>
      <c r="H391" s="147">
        <v>0</v>
      </c>
      <c r="I391" s="147">
        <v>0</v>
      </c>
      <c r="J391" s="146">
        <f t="shared" si="148"/>
        <v>70000</v>
      </c>
    </row>
    <row r="392" spans="1:10" s="75" customFormat="1" ht="13.5" x14ac:dyDescent="0.25">
      <c r="A392" s="164">
        <v>383</v>
      </c>
      <c r="B392" s="78" t="s">
        <v>320</v>
      </c>
      <c r="C392" s="147"/>
      <c r="D392" s="147"/>
      <c r="E392" s="147"/>
      <c r="F392" s="147"/>
      <c r="G392" s="147"/>
      <c r="H392" s="147">
        <f t="shared" ref="H392:I392" si="172">+H393</f>
        <v>0</v>
      </c>
      <c r="I392" s="147">
        <f t="shared" si="172"/>
        <v>0</v>
      </c>
      <c r="J392" s="146">
        <f t="shared" si="148"/>
        <v>0</v>
      </c>
    </row>
    <row r="393" spans="1:10" s="75" customFormat="1" ht="13.5" x14ac:dyDescent="0.25">
      <c r="A393" s="164">
        <v>3831</v>
      </c>
      <c r="B393" s="78" t="s">
        <v>320</v>
      </c>
      <c r="C393" s="148">
        <f>12249-12249</f>
        <v>0</v>
      </c>
      <c r="D393" s="213">
        <f>60000+46500</f>
        <v>106500</v>
      </c>
      <c r="E393" s="147">
        <v>0</v>
      </c>
      <c r="F393" s="213">
        <f>60000-46500</f>
        <v>13500</v>
      </c>
      <c r="G393" s="147">
        <v>0</v>
      </c>
      <c r="H393" s="147">
        <v>0</v>
      </c>
      <c r="I393" s="147">
        <v>0</v>
      </c>
      <c r="J393" s="146">
        <f t="shared" si="148"/>
        <v>120000</v>
      </c>
    </row>
    <row r="394" spans="1:10" s="75" customFormat="1" ht="13.5" x14ac:dyDescent="0.25">
      <c r="A394" s="164">
        <v>384</v>
      </c>
      <c r="B394" s="78" t="s">
        <v>321</v>
      </c>
      <c r="C394" s="147">
        <f>+C395</f>
        <v>0</v>
      </c>
      <c r="D394" s="147"/>
      <c r="E394" s="147">
        <f t="shared" ref="E394:I394" si="173">+E395</f>
        <v>0</v>
      </c>
      <c r="F394" s="147"/>
      <c r="G394" s="147"/>
      <c r="H394" s="147">
        <f t="shared" si="173"/>
        <v>0</v>
      </c>
      <c r="I394" s="147">
        <f t="shared" si="173"/>
        <v>0</v>
      </c>
      <c r="J394" s="146">
        <f t="shared" si="148"/>
        <v>0</v>
      </c>
    </row>
    <row r="395" spans="1:10" s="75" customFormat="1" ht="13.5" x14ac:dyDescent="0.25">
      <c r="A395" s="164">
        <v>3841</v>
      </c>
      <c r="B395" s="78" t="s">
        <v>321</v>
      </c>
      <c r="C395" s="147">
        <v>0</v>
      </c>
      <c r="D395" s="147">
        <f>45000+24975</f>
        <v>69975</v>
      </c>
      <c r="E395" s="147">
        <v>0</v>
      </c>
      <c r="F395" s="147">
        <f>55000-24975</f>
        <v>30025</v>
      </c>
      <c r="G395" s="148">
        <f>30000-30000</f>
        <v>0</v>
      </c>
      <c r="H395" s="147">
        <v>0</v>
      </c>
      <c r="I395" s="147">
        <v>0</v>
      </c>
      <c r="J395" s="146">
        <f t="shared" si="148"/>
        <v>100000</v>
      </c>
    </row>
    <row r="396" spans="1:10" s="75" customFormat="1" ht="13.5" x14ac:dyDescent="0.25">
      <c r="A396" s="164">
        <v>385</v>
      </c>
      <c r="B396" s="78" t="s">
        <v>322</v>
      </c>
      <c r="C396" s="147">
        <f>+C397</f>
        <v>0</v>
      </c>
      <c r="D396" s="147">
        <f t="shared" ref="D396:I396" si="174">+D397</f>
        <v>0</v>
      </c>
      <c r="E396" s="147">
        <f t="shared" si="174"/>
        <v>0</v>
      </c>
      <c r="F396" s="147">
        <f t="shared" si="174"/>
        <v>0</v>
      </c>
      <c r="G396" s="147">
        <f t="shared" si="174"/>
        <v>0</v>
      </c>
      <c r="H396" s="147">
        <f t="shared" si="174"/>
        <v>0</v>
      </c>
      <c r="I396" s="147">
        <f t="shared" si="174"/>
        <v>0</v>
      </c>
      <c r="J396" s="146">
        <f t="shared" si="148"/>
        <v>0</v>
      </c>
    </row>
    <row r="397" spans="1:10" s="75" customFormat="1" ht="13.5" x14ac:dyDescent="0.25">
      <c r="A397" s="164">
        <v>3851</v>
      </c>
      <c r="B397" s="78" t="s">
        <v>322</v>
      </c>
      <c r="C397" s="147">
        <v>0</v>
      </c>
      <c r="D397" s="147">
        <v>0</v>
      </c>
      <c r="E397" s="147">
        <v>0</v>
      </c>
      <c r="F397" s="147">
        <v>0</v>
      </c>
      <c r="G397" s="147">
        <v>0</v>
      </c>
      <c r="H397" s="147">
        <v>0</v>
      </c>
      <c r="I397" s="147">
        <v>0</v>
      </c>
      <c r="J397" s="146">
        <f t="shared" si="148"/>
        <v>0</v>
      </c>
    </row>
    <row r="398" spans="1:10" s="81" customFormat="1" ht="12.75" x14ac:dyDescent="0.2">
      <c r="A398" s="163">
        <v>3900</v>
      </c>
      <c r="B398" s="79" t="s">
        <v>323</v>
      </c>
      <c r="C398" s="146">
        <f>+C399+C401+C404+C406+C412+C414+C417</f>
        <v>0</v>
      </c>
      <c r="D398" s="146">
        <f t="shared" ref="D398:I398" si="175">+D399+D401+D404+D406+D412+D414+D417</f>
        <v>0</v>
      </c>
      <c r="E398" s="146">
        <f t="shared" si="175"/>
        <v>0</v>
      </c>
      <c r="F398" s="146">
        <f t="shared" si="175"/>
        <v>0</v>
      </c>
      <c r="G398" s="146">
        <f t="shared" si="175"/>
        <v>0</v>
      </c>
      <c r="H398" s="146"/>
      <c r="I398" s="146">
        <f t="shared" si="175"/>
        <v>0</v>
      </c>
      <c r="J398" s="146">
        <f t="shared" si="148"/>
        <v>0</v>
      </c>
    </row>
    <row r="399" spans="1:10" s="75" customFormat="1" ht="27" x14ac:dyDescent="0.25">
      <c r="A399" s="164">
        <v>391</v>
      </c>
      <c r="B399" s="78" t="s">
        <v>324</v>
      </c>
      <c r="C399" s="147">
        <f>+C400</f>
        <v>0</v>
      </c>
      <c r="D399" s="147">
        <f t="shared" ref="D399:I399" si="176">+D400</f>
        <v>0</v>
      </c>
      <c r="E399" s="147">
        <f t="shared" si="176"/>
        <v>0</v>
      </c>
      <c r="F399" s="147">
        <f t="shared" si="176"/>
        <v>0</v>
      </c>
      <c r="G399" s="147">
        <f t="shared" si="176"/>
        <v>0</v>
      </c>
      <c r="H399" s="147">
        <f t="shared" si="176"/>
        <v>0</v>
      </c>
      <c r="I399" s="147">
        <f t="shared" si="176"/>
        <v>0</v>
      </c>
      <c r="J399" s="146">
        <f t="shared" si="148"/>
        <v>0</v>
      </c>
    </row>
    <row r="400" spans="1:10" s="75" customFormat="1" ht="27" x14ac:dyDescent="0.25">
      <c r="A400" s="164">
        <v>3911</v>
      </c>
      <c r="B400" s="78" t="s">
        <v>324</v>
      </c>
      <c r="C400" s="147">
        <v>0</v>
      </c>
      <c r="D400" s="147">
        <v>0</v>
      </c>
      <c r="E400" s="147">
        <v>0</v>
      </c>
      <c r="F400" s="147">
        <v>0</v>
      </c>
      <c r="G400" s="147">
        <v>0</v>
      </c>
      <c r="H400" s="147">
        <v>0</v>
      </c>
      <c r="I400" s="147">
        <v>0</v>
      </c>
      <c r="J400" s="146">
        <f t="shared" si="148"/>
        <v>0</v>
      </c>
    </row>
    <row r="401" spans="1:10" s="75" customFormat="1" ht="13.5" x14ac:dyDescent="0.25">
      <c r="A401" s="164">
        <v>392</v>
      </c>
      <c r="B401" s="78" t="s">
        <v>325</v>
      </c>
      <c r="C401" s="147">
        <f>+C402+C403</f>
        <v>0</v>
      </c>
      <c r="D401" s="147">
        <f t="shared" ref="D401:I401" si="177">+D402</f>
        <v>0</v>
      </c>
      <c r="E401" s="147">
        <f t="shared" si="177"/>
        <v>0</v>
      </c>
      <c r="F401" s="147">
        <f t="shared" si="177"/>
        <v>0</v>
      </c>
      <c r="G401" s="147">
        <f t="shared" si="177"/>
        <v>0</v>
      </c>
      <c r="H401" s="147"/>
      <c r="I401" s="147">
        <f t="shared" si="177"/>
        <v>0</v>
      </c>
      <c r="J401" s="146">
        <f t="shared" si="148"/>
        <v>0</v>
      </c>
    </row>
    <row r="402" spans="1:10" s="75" customFormat="1" ht="13.5" x14ac:dyDescent="0.25">
      <c r="A402" s="164">
        <v>3921</v>
      </c>
      <c r="B402" s="78" t="s">
        <v>326</v>
      </c>
      <c r="C402" s="147">
        <v>0</v>
      </c>
      <c r="D402" s="147">
        <v>0</v>
      </c>
      <c r="E402" s="147">
        <v>0</v>
      </c>
      <c r="F402" s="147"/>
      <c r="G402" s="147"/>
      <c r="H402" s="147">
        <v>80000</v>
      </c>
      <c r="I402" s="147">
        <v>0</v>
      </c>
      <c r="J402" s="146">
        <f t="shared" si="148"/>
        <v>80000</v>
      </c>
    </row>
    <row r="403" spans="1:10" s="75" customFormat="1" ht="27" x14ac:dyDescent="0.25">
      <c r="A403" s="164">
        <v>3922</v>
      </c>
      <c r="B403" s="78" t="s">
        <v>327</v>
      </c>
      <c r="C403" s="147">
        <v>0</v>
      </c>
      <c r="D403" s="147">
        <v>0</v>
      </c>
      <c r="E403" s="147">
        <v>0</v>
      </c>
      <c r="F403" s="147">
        <v>0</v>
      </c>
      <c r="G403" s="147">
        <v>0</v>
      </c>
      <c r="H403" s="147">
        <v>0</v>
      </c>
      <c r="I403" s="147">
        <v>0</v>
      </c>
      <c r="J403" s="146">
        <f t="shared" si="148"/>
        <v>0</v>
      </c>
    </row>
    <row r="404" spans="1:10" s="75" customFormat="1" ht="27" x14ac:dyDescent="0.25">
      <c r="A404" s="164">
        <v>393</v>
      </c>
      <c r="B404" s="78" t="s">
        <v>328</v>
      </c>
      <c r="C404" s="147">
        <f>+C405</f>
        <v>0</v>
      </c>
      <c r="D404" s="147">
        <f t="shared" ref="D404:I404" si="178">+D405</f>
        <v>0</v>
      </c>
      <c r="E404" s="147">
        <f t="shared" si="178"/>
        <v>0</v>
      </c>
      <c r="F404" s="147">
        <f t="shared" si="178"/>
        <v>0</v>
      </c>
      <c r="G404" s="147">
        <f t="shared" si="178"/>
        <v>0</v>
      </c>
      <c r="H404" s="147">
        <f t="shared" si="178"/>
        <v>0</v>
      </c>
      <c r="I404" s="147">
        <f t="shared" si="178"/>
        <v>0</v>
      </c>
      <c r="J404" s="146">
        <f t="shared" ref="J404:J423" si="179">SUM(C404:I404)</f>
        <v>0</v>
      </c>
    </row>
    <row r="405" spans="1:10" s="75" customFormat="1" ht="27" x14ac:dyDescent="0.25">
      <c r="A405" s="164">
        <v>3931</v>
      </c>
      <c r="B405" s="78" t="s">
        <v>329</v>
      </c>
      <c r="C405" s="147">
        <v>0</v>
      </c>
      <c r="D405" s="147">
        <v>0</v>
      </c>
      <c r="E405" s="147">
        <v>0</v>
      </c>
      <c r="F405" s="147">
        <v>0</v>
      </c>
      <c r="G405" s="147">
        <v>0</v>
      </c>
      <c r="H405" s="147">
        <v>0</v>
      </c>
      <c r="I405" s="147">
        <v>0</v>
      </c>
      <c r="J405" s="146">
        <f t="shared" si="179"/>
        <v>0</v>
      </c>
    </row>
    <row r="406" spans="1:10" s="75" customFormat="1" ht="27" x14ac:dyDescent="0.25">
      <c r="A406" s="164">
        <v>394</v>
      </c>
      <c r="B406" s="78" t="s">
        <v>330</v>
      </c>
      <c r="C406" s="147">
        <f>+C407+C408+C409+C410+C411</f>
        <v>0</v>
      </c>
      <c r="D406" s="147">
        <f t="shared" ref="D406:I406" si="180">+D407+D408+D409+D410+D411</f>
        <v>0</v>
      </c>
      <c r="E406" s="147">
        <f t="shared" si="180"/>
        <v>0</v>
      </c>
      <c r="F406" s="147">
        <f t="shared" si="180"/>
        <v>0</v>
      </c>
      <c r="G406" s="147">
        <f t="shared" si="180"/>
        <v>0</v>
      </c>
      <c r="H406" s="147">
        <f t="shared" si="180"/>
        <v>0</v>
      </c>
      <c r="I406" s="147">
        <f t="shared" si="180"/>
        <v>0</v>
      </c>
      <c r="J406" s="146">
        <f t="shared" si="179"/>
        <v>0</v>
      </c>
    </row>
    <row r="407" spans="1:10" s="75" customFormat="1" ht="13.5" x14ac:dyDescent="0.25">
      <c r="A407" s="164">
        <v>3941</v>
      </c>
      <c r="B407" s="78" t="s">
        <v>331</v>
      </c>
      <c r="C407" s="147">
        <v>0</v>
      </c>
      <c r="D407" s="147">
        <v>0</v>
      </c>
      <c r="E407" s="147">
        <v>0</v>
      </c>
      <c r="F407" s="147">
        <v>0</v>
      </c>
      <c r="G407" s="147">
        <v>0</v>
      </c>
      <c r="H407" s="147">
        <v>0</v>
      </c>
      <c r="I407" s="147">
        <v>0</v>
      </c>
      <c r="J407" s="146">
        <f t="shared" si="179"/>
        <v>0</v>
      </c>
    </row>
    <row r="408" spans="1:10" s="75" customFormat="1" ht="27" x14ac:dyDescent="0.25">
      <c r="A408" s="164">
        <v>3942</v>
      </c>
      <c r="B408" s="78" t="s">
        <v>332</v>
      </c>
      <c r="C408" s="147">
        <v>0</v>
      </c>
      <c r="D408" s="147">
        <v>0</v>
      </c>
      <c r="E408" s="147">
        <v>0</v>
      </c>
      <c r="F408" s="147">
        <v>0</v>
      </c>
      <c r="G408" s="147">
        <v>0</v>
      </c>
      <c r="H408" s="147">
        <v>0</v>
      </c>
      <c r="I408" s="147">
        <v>0</v>
      </c>
      <c r="J408" s="146">
        <f t="shared" si="179"/>
        <v>0</v>
      </c>
    </row>
    <row r="409" spans="1:10" s="75" customFormat="1" ht="27" x14ac:dyDescent="0.25">
      <c r="A409" s="164">
        <v>3942</v>
      </c>
      <c r="B409" s="78" t="s">
        <v>333</v>
      </c>
      <c r="C409" s="147">
        <v>0</v>
      </c>
      <c r="D409" s="147">
        <v>0</v>
      </c>
      <c r="E409" s="147">
        <v>0</v>
      </c>
      <c r="F409" s="147">
        <v>0</v>
      </c>
      <c r="G409" s="147">
        <v>0</v>
      </c>
      <c r="H409" s="147">
        <v>0</v>
      </c>
      <c r="I409" s="147">
        <v>0</v>
      </c>
      <c r="J409" s="146">
        <f t="shared" si="179"/>
        <v>0</v>
      </c>
    </row>
    <row r="410" spans="1:10" s="75" customFormat="1" ht="13.5" x14ac:dyDescent="0.25">
      <c r="A410" s="164">
        <v>3943</v>
      </c>
      <c r="B410" s="78" t="s">
        <v>334</v>
      </c>
      <c r="C410" s="147">
        <v>0</v>
      </c>
      <c r="D410" s="147">
        <v>0</v>
      </c>
      <c r="E410" s="147">
        <v>0</v>
      </c>
      <c r="F410" s="147">
        <v>0</v>
      </c>
      <c r="G410" s="147">
        <v>0</v>
      </c>
      <c r="H410" s="147">
        <v>0</v>
      </c>
      <c r="I410" s="147">
        <v>0</v>
      </c>
      <c r="J410" s="146">
        <f t="shared" si="179"/>
        <v>0</v>
      </c>
    </row>
    <row r="411" spans="1:10" s="75" customFormat="1" ht="40.5" x14ac:dyDescent="0.25">
      <c r="A411" s="164">
        <v>3944</v>
      </c>
      <c r="B411" s="78" t="s">
        <v>335</v>
      </c>
      <c r="C411" s="147">
        <v>0</v>
      </c>
      <c r="D411" s="147">
        <v>0</v>
      </c>
      <c r="E411" s="147">
        <v>0</v>
      </c>
      <c r="F411" s="147">
        <v>0</v>
      </c>
      <c r="G411" s="147">
        <v>0</v>
      </c>
      <c r="H411" s="147">
        <v>0</v>
      </c>
      <c r="I411" s="147">
        <v>0</v>
      </c>
      <c r="J411" s="146">
        <f t="shared" si="179"/>
        <v>0</v>
      </c>
    </row>
    <row r="412" spans="1:10" s="75" customFormat="1" ht="27" x14ac:dyDescent="0.25">
      <c r="A412" s="164">
        <v>395</v>
      </c>
      <c r="B412" s="78" t="s">
        <v>336</v>
      </c>
      <c r="C412" s="147">
        <f>+C413</f>
        <v>0</v>
      </c>
      <c r="D412" s="147">
        <f t="shared" ref="D412:I412" si="181">+D413</f>
        <v>0</v>
      </c>
      <c r="E412" s="147">
        <f t="shared" si="181"/>
        <v>0</v>
      </c>
      <c r="F412" s="147">
        <f t="shared" si="181"/>
        <v>0</v>
      </c>
      <c r="G412" s="147">
        <f t="shared" si="181"/>
        <v>0</v>
      </c>
      <c r="H412" s="147">
        <f t="shared" si="181"/>
        <v>0</v>
      </c>
      <c r="I412" s="147">
        <f t="shared" si="181"/>
        <v>0</v>
      </c>
      <c r="J412" s="146">
        <f t="shared" si="179"/>
        <v>0</v>
      </c>
    </row>
    <row r="413" spans="1:10" s="75" customFormat="1" ht="27" x14ac:dyDescent="0.25">
      <c r="A413" s="164">
        <v>3951</v>
      </c>
      <c r="B413" s="78" t="s">
        <v>336</v>
      </c>
      <c r="C413" s="147">
        <v>0</v>
      </c>
      <c r="D413" s="147">
        <v>0</v>
      </c>
      <c r="E413" s="147">
        <v>0</v>
      </c>
      <c r="F413" s="147">
        <v>0</v>
      </c>
      <c r="G413" s="147">
        <v>0</v>
      </c>
      <c r="H413" s="147">
        <v>0</v>
      </c>
      <c r="I413" s="147">
        <v>0</v>
      </c>
      <c r="J413" s="146">
        <f t="shared" si="179"/>
        <v>0</v>
      </c>
    </row>
    <row r="414" spans="1:10" s="75" customFormat="1" ht="27" x14ac:dyDescent="0.25">
      <c r="A414" s="164">
        <v>396</v>
      </c>
      <c r="B414" s="78" t="s">
        <v>337</v>
      </c>
      <c r="C414" s="147">
        <f>+C415+C416</f>
        <v>0</v>
      </c>
      <c r="D414" s="147">
        <f t="shared" ref="D414:I414" si="182">+D415+D416</f>
        <v>0</v>
      </c>
      <c r="E414" s="147">
        <f t="shared" si="182"/>
        <v>0</v>
      </c>
      <c r="F414" s="147">
        <f t="shared" si="182"/>
        <v>0</v>
      </c>
      <c r="G414" s="147">
        <f t="shared" si="182"/>
        <v>0</v>
      </c>
      <c r="H414" s="147">
        <f t="shared" si="182"/>
        <v>0</v>
      </c>
      <c r="I414" s="147">
        <f t="shared" si="182"/>
        <v>0</v>
      </c>
      <c r="J414" s="146">
        <f t="shared" si="179"/>
        <v>0</v>
      </c>
    </row>
    <row r="415" spans="1:10" s="75" customFormat="1" ht="13.5" x14ac:dyDescent="0.25">
      <c r="A415" s="164">
        <v>3961</v>
      </c>
      <c r="B415" s="78" t="s">
        <v>338</v>
      </c>
      <c r="C415" s="147">
        <v>0</v>
      </c>
      <c r="D415" s="147">
        <v>0</v>
      </c>
      <c r="E415" s="147">
        <v>0</v>
      </c>
      <c r="F415" s="147">
        <v>0</v>
      </c>
      <c r="G415" s="147">
        <v>0</v>
      </c>
      <c r="H415" s="147">
        <v>0</v>
      </c>
      <c r="I415" s="147">
        <v>0</v>
      </c>
      <c r="J415" s="146">
        <f t="shared" si="179"/>
        <v>0</v>
      </c>
    </row>
    <row r="416" spans="1:10" s="75" customFormat="1" ht="27" x14ac:dyDescent="0.25">
      <c r="A416" s="164">
        <v>3962</v>
      </c>
      <c r="B416" s="78" t="s">
        <v>337</v>
      </c>
      <c r="C416" s="147">
        <v>0</v>
      </c>
      <c r="D416" s="147">
        <v>0</v>
      </c>
      <c r="E416" s="147">
        <v>0</v>
      </c>
      <c r="F416" s="147">
        <v>0</v>
      </c>
      <c r="G416" s="147">
        <v>0</v>
      </c>
      <c r="H416" s="147">
        <v>0</v>
      </c>
      <c r="I416" s="147">
        <v>0</v>
      </c>
      <c r="J416" s="146">
        <f t="shared" si="179"/>
        <v>0</v>
      </c>
    </row>
    <row r="417" spans="1:10" s="75" customFormat="1" ht="13.5" x14ac:dyDescent="0.25">
      <c r="A417" s="164">
        <v>399</v>
      </c>
      <c r="B417" s="78" t="s">
        <v>339</v>
      </c>
      <c r="C417" s="147">
        <f>+C418+C419+C420+C421+C422+C423</f>
        <v>0</v>
      </c>
      <c r="D417" s="147">
        <f t="shared" ref="D417:I417" si="183">+D418+D419+D420+D421+D422+D423</f>
        <v>0</v>
      </c>
      <c r="E417" s="147">
        <f t="shared" si="183"/>
        <v>0</v>
      </c>
      <c r="F417" s="147">
        <f t="shared" si="183"/>
        <v>0</v>
      </c>
      <c r="G417" s="147">
        <f t="shared" si="183"/>
        <v>0</v>
      </c>
      <c r="H417" s="147">
        <f t="shared" si="183"/>
        <v>0</v>
      </c>
      <c r="I417" s="147">
        <f t="shared" si="183"/>
        <v>0</v>
      </c>
      <c r="J417" s="146">
        <f t="shared" si="179"/>
        <v>0</v>
      </c>
    </row>
    <row r="418" spans="1:10" s="75" customFormat="1" ht="27" x14ac:dyDescent="0.25">
      <c r="A418" s="164">
        <v>3991</v>
      </c>
      <c r="B418" s="78" t="s">
        <v>340</v>
      </c>
      <c r="C418" s="147">
        <v>0</v>
      </c>
      <c r="D418" s="147">
        <v>0</v>
      </c>
      <c r="E418" s="147">
        <v>0</v>
      </c>
      <c r="F418" s="147">
        <v>0</v>
      </c>
      <c r="G418" s="147">
        <v>0</v>
      </c>
      <c r="H418" s="147">
        <v>0</v>
      </c>
      <c r="I418" s="147">
        <v>0</v>
      </c>
      <c r="J418" s="146">
        <f t="shared" si="179"/>
        <v>0</v>
      </c>
    </row>
    <row r="419" spans="1:10" s="75" customFormat="1" ht="27" x14ac:dyDescent="0.25">
      <c r="A419" s="164">
        <v>3992</v>
      </c>
      <c r="B419" s="78" t="s">
        <v>341</v>
      </c>
      <c r="C419" s="147">
        <v>0</v>
      </c>
      <c r="D419" s="147">
        <v>0</v>
      </c>
      <c r="E419" s="147">
        <v>0</v>
      </c>
      <c r="F419" s="147">
        <v>0</v>
      </c>
      <c r="G419" s="147">
        <v>0</v>
      </c>
      <c r="H419" s="147">
        <v>0</v>
      </c>
      <c r="I419" s="147">
        <v>0</v>
      </c>
      <c r="J419" s="146">
        <f t="shared" si="179"/>
        <v>0</v>
      </c>
    </row>
    <row r="420" spans="1:10" s="75" customFormat="1" ht="13.5" x14ac:dyDescent="0.25">
      <c r="A420" s="164">
        <v>3993</v>
      </c>
      <c r="B420" s="78" t="s">
        <v>342</v>
      </c>
      <c r="C420" s="147">
        <v>0</v>
      </c>
      <c r="D420" s="147">
        <v>0</v>
      </c>
      <c r="E420" s="147">
        <v>0</v>
      </c>
      <c r="F420" s="147">
        <v>0</v>
      </c>
      <c r="G420" s="147">
        <v>0</v>
      </c>
      <c r="H420" s="147">
        <v>0</v>
      </c>
      <c r="I420" s="147">
        <v>0</v>
      </c>
      <c r="J420" s="146">
        <f t="shared" si="179"/>
        <v>0</v>
      </c>
    </row>
    <row r="421" spans="1:10" s="75" customFormat="1" ht="13.5" x14ac:dyDescent="0.25">
      <c r="A421" s="164">
        <v>3994</v>
      </c>
      <c r="B421" s="78" t="s">
        <v>343</v>
      </c>
      <c r="C421" s="147">
        <v>0</v>
      </c>
      <c r="D421" s="147">
        <v>0</v>
      </c>
      <c r="E421" s="147">
        <v>0</v>
      </c>
      <c r="F421" s="147">
        <v>0</v>
      </c>
      <c r="G421" s="147">
        <v>0</v>
      </c>
      <c r="H421" s="147">
        <v>0</v>
      </c>
      <c r="I421" s="147">
        <v>0</v>
      </c>
      <c r="J421" s="146">
        <f t="shared" si="179"/>
        <v>0</v>
      </c>
    </row>
    <row r="422" spans="1:10" s="75" customFormat="1" ht="13.5" x14ac:dyDescent="0.25">
      <c r="A422" s="164">
        <v>3995</v>
      </c>
      <c r="B422" s="78" t="s">
        <v>339</v>
      </c>
      <c r="C422" s="147">
        <v>0</v>
      </c>
      <c r="D422" s="147">
        <v>0</v>
      </c>
      <c r="E422" s="147">
        <v>0</v>
      </c>
      <c r="F422" s="147">
        <v>0</v>
      </c>
      <c r="G422" s="147">
        <v>0</v>
      </c>
      <c r="H422" s="147">
        <v>0</v>
      </c>
      <c r="I422" s="147">
        <v>0</v>
      </c>
      <c r="J422" s="146">
        <f t="shared" si="179"/>
        <v>0</v>
      </c>
    </row>
    <row r="423" spans="1:10" s="75" customFormat="1" ht="13.5" x14ac:dyDescent="0.25">
      <c r="A423" s="164">
        <v>3996</v>
      </c>
      <c r="B423" s="78" t="s">
        <v>344</v>
      </c>
      <c r="C423" s="147">
        <v>0</v>
      </c>
      <c r="D423" s="147">
        <v>0</v>
      </c>
      <c r="E423" s="147">
        <v>0</v>
      </c>
      <c r="F423" s="147">
        <v>0</v>
      </c>
      <c r="G423" s="147">
        <v>0</v>
      </c>
      <c r="H423" s="147">
        <v>0</v>
      </c>
      <c r="I423" s="147">
        <v>0</v>
      </c>
      <c r="J423" s="146">
        <f t="shared" si="179"/>
        <v>0</v>
      </c>
    </row>
    <row r="424" spans="1:10" s="81" customFormat="1" ht="25.5" x14ac:dyDescent="0.2">
      <c r="A424" s="162"/>
      <c r="B424" s="111" t="s">
        <v>345</v>
      </c>
      <c r="C424" s="152">
        <f>SUM(C232:C423)</f>
        <v>199975</v>
      </c>
      <c r="D424" s="152">
        <f t="shared" ref="D424:J424" si="184">SUM(D232:D423)</f>
        <v>1384326.18</v>
      </c>
      <c r="E424" s="152">
        <f t="shared" si="184"/>
        <v>55000</v>
      </c>
      <c r="F424" s="152">
        <f t="shared" si="184"/>
        <v>998525</v>
      </c>
      <c r="G424" s="152">
        <f t="shared" si="184"/>
        <v>613000</v>
      </c>
      <c r="H424" s="152">
        <f t="shared" si="184"/>
        <v>95252.12</v>
      </c>
      <c r="I424" s="152">
        <f t="shared" si="184"/>
        <v>0</v>
      </c>
      <c r="J424" s="152">
        <f t="shared" si="184"/>
        <v>3346078.3</v>
      </c>
    </row>
    <row r="425" spans="1:10" s="81" customFormat="1" ht="13.5" x14ac:dyDescent="0.25">
      <c r="A425" s="159" t="s">
        <v>346</v>
      </c>
      <c r="B425" s="91"/>
      <c r="C425" s="86"/>
      <c r="D425" s="86"/>
      <c r="E425" s="86"/>
      <c r="F425" s="86"/>
      <c r="G425" s="86"/>
      <c r="H425" s="86"/>
      <c r="I425" s="86"/>
      <c r="J425" s="86"/>
    </row>
    <row r="426" spans="1:10" s="81" customFormat="1" ht="38.25" x14ac:dyDescent="0.2">
      <c r="A426" s="163">
        <v>4100</v>
      </c>
      <c r="B426" s="79" t="s">
        <v>347</v>
      </c>
      <c r="C426" s="146">
        <f>+C427+C429+C439+C449+C459+C469</f>
        <v>0</v>
      </c>
      <c r="D426" s="146">
        <f t="shared" ref="D426:I426" si="185">+D427+D429+D439+D449+D459+D469</f>
        <v>0</v>
      </c>
      <c r="E426" s="146">
        <f t="shared" si="185"/>
        <v>0</v>
      </c>
      <c r="F426" s="146">
        <f t="shared" si="185"/>
        <v>0</v>
      </c>
      <c r="G426" s="146">
        <f t="shared" si="185"/>
        <v>0</v>
      </c>
      <c r="H426" s="146">
        <f t="shared" si="185"/>
        <v>0</v>
      </c>
      <c r="I426" s="146">
        <f t="shared" si="185"/>
        <v>0</v>
      </c>
      <c r="J426" s="153">
        <f t="shared" ref="J426:J489" si="186">SUM(C426:I426)</f>
        <v>0</v>
      </c>
    </row>
    <row r="427" spans="1:10" s="75" customFormat="1" ht="27" x14ac:dyDescent="0.25">
      <c r="A427" s="164">
        <v>411</v>
      </c>
      <c r="B427" s="78" t="s">
        <v>348</v>
      </c>
      <c r="C427" s="147">
        <f>+C428</f>
        <v>0</v>
      </c>
      <c r="D427" s="147">
        <f t="shared" ref="D427:I427" si="187">+D428</f>
        <v>0</v>
      </c>
      <c r="E427" s="147">
        <f t="shared" si="187"/>
        <v>0</v>
      </c>
      <c r="F427" s="147">
        <f t="shared" si="187"/>
        <v>0</v>
      </c>
      <c r="G427" s="147">
        <f t="shared" si="187"/>
        <v>0</v>
      </c>
      <c r="H427" s="147">
        <f t="shared" si="187"/>
        <v>0</v>
      </c>
      <c r="I427" s="147">
        <f t="shared" si="187"/>
        <v>0</v>
      </c>
      <c r="J427" s="153">
        <f t="shared" si="186"/>
        <v>0</v>
      </c>
    </row>
    <row r="428" spans="1:10" s="75" customFormat="1" ht="27" x14ac:dyDescent="0.25">
      <c r="A428" s="164">
        <v>4111</v>
      </c>
      <c r="B428" s="78" t="s">
        <v>349</v>
      </c>
      <c r="C428" s="147">
        <v>0</v>
      </c>
      <c r="D428" s="147">
        <v>0</v>
      </c>
      <c r="E428" s="147">
        <v>0</v>
      </c>
      <c r="F428" s="147">
        <v>0</v>
      </c>
      <c r="G428" s="147">
        <v>0</v>
      </c>
      <c r="H428" s="147">
        <v>0</v>
      </c>
      <c r="I428" s="147">
        <v>0</v>
      </c>
      <c r="J428" s="153">
        <f t="shared" si="186"/>
        <v>0</v>
      </c>
    </row>
    <row r="429" spans="1:10" s="75" customFormat="1" ht="27" x14ac:dyDescent="0.25">
      <c r="A429" s="164">
        <v>412</v>
      </c>
      <c r="B429" s="78" t="s">
        <v>350</v>
      </c>
      <c r="C429" s="147">
        <f>+C430+C431+C432+C433+C434+C435+C436+C437+C438</f>
        <v>0</v>
      </c>
      <c r="D429" s="147">
        <f t="shared" ref="D429:I429" si="188">+D430+D431+D432+D433+D434+D435+D436+D437+D438</f>
        <v>0</v>
      </c>
      <c r="E429" s="147">
        <f t="shared" si="188"/>
        <v>0</v>
      </c>
      <c r="F429" s="147">
        <f t="shared" si="188"/>
        <v>0</v>
      </c>
      <c r="G429" s="147">
        <f t="shared" si="188"/>
        <v>0</v>
      </c>
      <c r="H429" s="147">
        <f t="shared" si="188"/>
        <v>0</v>
      </c>
      <c r="I429" s="147">
        <f t="shared" si="188"/>
        <v>0</v>
      </c>
      <c r="J429" s="153">
        <f t="shared" si="186"/>
        <v>0</v>
      </c>
    </row>
    <row r="430" spans="1:10" s="75" customFormat="1" ht="40.5" x14ac:dyDescent="0.25">
      <c r="A430" s="164">
        <v>4121</v>
      </c>
      <c r="B430" s="78" t="s">
        <v>351</v>
      </c>
      <c r="C430" s="147">
        <v>0</v>
      </c>
      <c r="D430" s="147">
        <v>0</v>
      </c>
      <c r="E430" s="147">
        <v>0</v>
      </c>
      <c r="F430" s="147">
        <v>0</v>
      </c>
      <c r="G430" s="147">
        <v>0</v>
      </c>
      <c r="H430" s="147">
        <v>0</v>
      </c>
      <c r="I430" s="147">
        <v>0</v>
      </c>
      <c r="J430" s="153">
        <f t="shared" si="186"/>
        <v>0</v>
      </c>
    </row>
    <row r="431" spans="1:10" s="75" customFormat="1" ht="40.5" x14ac:dyDescent="0.25">
      <c r="A431" s="164">
        <v>4122</v>
      </c>
      <c r="B431" s="78" t="s">
        <v>352</v>
      </c>
      <c r="C431" s="147">
        <v>0</v>
      </c>
      <c r="D431" s="147">
        <v>0</v>
      </c>
      <c r="E431" s="147">
        <v>0</v>
      </c>
      <c r="F431" s="147">
        <v>0</v>
      </c>
      <c r="G431" s="147">
        <v>0</v>
      </c>
      <c r="H431" s="147">
        <v>0</v>
      </c>
      <c r="I431" s="147">
        <v>0</v>
      </c>
      <c r="J431" s="153">
        <f t="shared" si="186"/>
        <v>0</v>
      </c>
    </row>
    <row r="432" spans="1:10" s="75" customFormat="1" ht="40.5" x14ac:dyDescent="0.25">
      <c r="A432" s="164">
        <v>4123</v>
      </c>
      <c r="B432" s="78" t="s">
        <v>353</v>
      </c>
      <c r="C432" s="147">
        <v>0</v>
      </c>
      <c r="D432" s="147">
        <v>0</v>
      </c>
      <c r="E432" s="147">
        <v>0</v>
      </c>
      <c r="F432" s="147">
        <v>0</v>
      </c>
      <c r="G432" s="147">
        <v>0</v>
      </c>
      <c r="H432" s="147">
        <v>0</v>
      </c>
      <c r="I432" s="147">
        <v>0</v>
      </c>
      <c r="J432" s="153">
        <f t="shared" si="186"/>
        <v>0</v>
      </c>
    </row>
    <row r="433" spans="1:10" s="75" customFormat="1" ht="54" x14ac:dyDescent="0.25">
      <c r="A433" s="164">
        <v>4124</v>
      </c>
      <c r="B433" s="78" t="s">
        <v>354</v>
      </c>
      <c r="C433" s="147">
        <v>0</v>
      </c>
      <c r="D433" s="147">
        <v>0</v>
      </c>
      <c r="E433" s="147">
        <v>0</v>
      </c>
      <c r="F433" s="147">
        <v>0</v>
      </c>
      <c r="G433" s="147">
        <v>0</v>
      </c>
      <c r="H433" s="147">
        <v>0</v>
      </c>
      <c r="I433" s="147">
        <v>0</v>
      </c>
      <c r="J433" s="153">
        <f t="shared" si="186"/>
        <v>0</v>
      </c>
    </row>
    <row r="434" spans="1:10" s="75" customFormat="1" ht="54" x14ac:dyDescent="0.25">
      <c r="A434" s="164">
        <v>4125</v>
      </c>
      <c r="B434" s="78" t="s">
        <v>355</v>
      </c>
      <c r="C434" s="147">
        <v>0</v>
      </c>
      <c r="D434" s="147">
        <v>0</v>
      </c>
      <c r="E434" s="147">
        <v>0</v>
      </c>
      <c r="F434" s="147">
        <v>0</v>
      </c>
      <c r="G434" s="147">
        <v>0</v>
      </c>
      <c r="H434" s="147">
        <v>0</v>
      </c>
      <c r="I434" s="147">
        <v>0</v>
      </c>
      <c r="J434" s="153">
        <f t="shared" si="186"/>
        <v>0</v>
      </c>
    </row>
    <row r="435" spans="1:10" s="75" customFormat="1" ht="40.5" x14ac:dyDescent="0.25">
      <c r="A435" s="164">
        <v>4126</v>
      </c>
      <c r="B435" s="78" t="s">
        <v>356</v>
      </c>
      <c r="C435" s="147">
        <v>0</v>
      </c>
      <c r="D435" s="147">
        <v>0</v>
      </c>
      <c r="E435" s="147">
        <v>0</v>
      </c>
      <c r="F435" s="147">
        <v>0</v>
      </c>
      <c r="G435" s="147">
        <v>0</v>
      </c>
      <c r="H435" s="147">
        <v>0</v>
      </c>
      <c r="I435" s="147">
        <v>0</v>
      </c>
      <c r="J435" s="153">
        <f t="shared" si="186"/>
        <v>0</v>
      </c>
    </row>
    <row r="436" spans="1:10" s="75" customFormat="1" ht="54" x14ac:dyDescent="0.25">
      <c r="A436" s="164">
        <v>4127</v>
      </c>
      <c r="B436" s="78" t="s">
        <v>357</v>
      </c>
      <c r="C436" s="147">
        <v>0</v>
      </c>
      <c r="D436" s="147">
        <v>0</v>
      </c>
      <c r="E436" s="147">
        <v>0</v>
      </c>
      <c r="F436" s="147">
        <v>0</v>
      </c>
      <c r="G436" s="147">
        <v>0</v>
      </c>
      <c r="H436" s="147">
        <v>0</v>
      </c>
      <c r="I436" s="147">
        <v>0</v>
      </c>
      <c r="J436" s="153">
        <f t="shared" si="186"/>
        <v>0</v>
      </c>
    </row>
    <row r="437" spans="1:10" s="75" customFormat="1" ht="54" x14ac:dyDescent="0.25">
      <c r="A437" s="164">
        <v>4128</v>
      </c>
      <c r="B437" s="78" t="s">
        <v>358</v>
      </c>
      <c r="C437" s="147">
        <v>0</v>
      </c>
      <c r="D437" s="147">
        <v>0</v>
      </c>
      <c r="E437" s="147">
        <v>0</v>
      </c>
      <c r="F437" s="147">
        <v>0</v>
      </c>
      <c r="G437" s="147">
        <v>0</v>
      </c>
      <c r="H437" s="147">
        <v>0</v>
      </c>
      <c r="I437" s="147">
        <v>0</v>
      </c>
      <c r="J437" s="153">
        <f t="shared" si="186"/>
        <v>0</v>
      </c>
    </row>
    <row r="438" spans="1:10" s="75" customFormat="1" ht="40.5" x14ac:dyDescent="0.25">
      <c r="A438" s="164">
        <v>4129</v>
      </c>
      <c r="B438" s="78" t="s">
        <v>359</v>
      </c>
      <c r="C438" s="147">
        <v>0</v>
      </c>
      <c r="D438" s="147">
        <v>0</v>
      </c>
      <c r="E438" s="147">
        <v>0</v>
      </c>
      <c r="F438" s="147">
        <v>0</v>
      </c>
      <c r="G438" s="147">
        <v>0</v>
      </c>
      <c r="H438" s="147">
        <v>0</v>
      </c>
      <c r="I438" s="147">
        <v>0</v>
      </c>
      <c r="J438" s="153">
        <f t="shared" si="186"/>
        <v>0</v>
      </c>
    </row>
    <row r="439" spans="1:10" s="75" customFormat="1" ht="27" x14ac:dyDescent="0.25">
      <c r="A439" s="164">
        <v>413</v>
      </c>
      <c r="B439" s="78" t="s">
        <v>360</v>
      </c>
      <c r="C439" s="147">
        <f>+C440+C441+C442+C443+C444+C445+C446+C447+C448</f>
        <v>0</v>
      </c>
      <c r="D439" s="147">
        <f t="shared" ref="D439:I439" si="189">+D440+D441+D442+D443+D444+D445+D446+D447+D448</f>
        <v>0</v>
      </c>
      <c r="E439" s="147">
        <f t="shared" si="189"/>
        <v>0</v>
      </c>
      <c r="F439" s="147">
        <f t="shared" si="189"/>
        <v>0</v>
      </c>
      <c r="G439" s="147">
        <f t="shared" si="189"/>
        <v>0</v>
      </c>
      <c r="H439" s="147">
        <f t="shared" si="189"/>
        <v>0</v>
      </c>
      <c r="I439" s="147">
        <f t="shared" si="189"/>
        <v>0</v>
      </c>
      <c r="J439" s="153">
        <f t="shared" si="186"/>
        <v>0</v>
      </c>
    </row>
    <row r="440" spans="1:10" s="75" customFormat="1" ht="40.5" x14ac:dyDescent="0.25">
      <c r="A440" s="164">
        <v>4131</v>
      </c>
      <c r="B440" s="78" t="s">
        <v>361</v>
      </c>
      <c r="C440" s="147">
        <v>0</v>
      </c>
      <c r="D440" s="147">
        <v>0</v>
      </c>
      <c r="E440" s="147">
        <v>0</v>
      </c>
      <c r="F440" s="147">
        <v>0</v>
      </c>
      <c r="G440" s="147">
        <v>0</v>
      </c>
      <c r="H440" s="147">
        <v>0</v>
      </c>
      <c r="I440" s="147">
        <v>0</v>
      </c>
      <c r="J440" s="153">
        <f t="shared" si="186"/>
        <v>0</v>
      </c>
    </row>
    <row r="441" spans="1:10" s="75" customFormat="1" ht="40.5" x14ac:dyDescent="0.25">
      <c r="A441" s="164">
        <v>4132</v>
      </c>
      <c r="B441" s="78" t="s">
        <v>362</v>
      </c>
      <c r="C441" s="147">
        <v>0</v>
      </c>
      <c r="D441" s="147">
        <v>0</v>
      </c>
      <c r="E441" s="147">
        <v>0</v>
      </c>
      <c r="F441" s="147">
        <v>0</v>
      </c>
      <c r="G441" s="147">
        <v>0</v>
      </c>
      <c r="H441" s="147">
        <v>0</v>
      </c>
      <c r="I441" s="147">
        <v>0</v>
      </c>
      <c r="J441" s="153">
        <f t="shared" si="186"/>
        <v>0</v>
      </c>
    </row>
    <row r="442" spans="1:10" s="75" customFormat="1" ht="40.5" x14ac:dyDescent="0.25">
      <c r="A442" s="164">
        <v>4133</v>
      </c>
      <c r="B442" s="78" t="s">
        <v>363</v>
      </c>
      <c r="C442" s="147">
        <v>0</v>
      </c>
      <c r="D442" s="147">
        <v>0</v>
      </c>
      <c r="E442" s="147">
        <v>0</v>
      </c>
      <c r="F442" s="147">
        <v>0</v>
      </c>
      <c r="G442" s="147">
        <v>0</v>
      </c>
      <c r="H442" s="147">
        <v>0</v>
      </c>
      <c r="I442" s="147">
        <v>0</v>
      </c>
      <c r="J442" s="153">
        <f t="shared" si="186"/>
        <v>0</v>
      </c>
    </row>
    <row r="443" spans="1:10" s="75" customFormat="1" ht="54" x14ac:dyDescent="0.25">
      <c r="A443" s="164">
        <v>4134</v>
      </c>
      <c r="B443" s="78" t="s">
        <v>364</v>
      </c>
      <c r="C443" s="147">
        <v>0</v>
      </c>
      <c r="D443" s="147">
        <v>0</v>
      </c>
      <c r="E443" s="147">
        <v>0</v>
      </c>
      <c r="F443" s="147">
        <v>0</v>
      </c>
      <c r="G443" s="147">
        <v>0</v>
      </c>
      <c r="H443" s="147">
        <v>0</v>
      </c>
      <c r="I443" s="147">
        <v>0</v>
      </c>
      <c r="J443" s="153">
        <f t="shared" si="186"/>
        <v>0</v>
      </c>
    </row>
    <row r="444" spans="1:10" s="75" customFormat="1" ht="54" x14ac:dyDescent="0.25">
      <c r="A444" s="164">
        <v>4135</v>
      </c>
      <c r="B444" s="78" t="s">
        <v>365</v>
      </c>
      <c r="C444" s="147">
        <v>0</v>
      </c>
      <c r="D444" s="147">
        <v>0</v>
      </c>
      <c r="E444" s="147">
        <v>0</v>
      </c>
      <c r="F444" s="147">
        <v>0</v>
      </c>
      <c r="G444" s="147">
        <v>0</v>
      </c>
      <c r="H444" s="147">
        <v>0</v>
      </c>
      <c r="I444" s="147">
        <v>0</v>
      </c>
      <c r="J444" s="153">
        <f t="shared" si="186"/>
        <v>0</v>
      </c>
    </row>
    <row r="445" spans="1:10" s="75" customFormat="1" ht="40.5" x14ac:dyDescent="0.25">
      <c r="A445" s="164">
        <v>4136</v>
      </c>
      <c r="B445" s="78" t="s">
        <v>366</v>
      </c>
      <c r="C445" s="147">
        <v>0</v>
      </c>
      <c r="D445" s="147">
        <v>0</v>
      </c>
      <c r="E445" s="147">
        <v>0</v>
      </c>
      <c r="F445" s="147">
        <v>0</v>
      </c>
      <c r="G445" s="147">
        <v>0</v>
      </c>
      <c r="H445" s="147">
        <v>0</v>
      </c>
      <c r="I445" s="147">
        <v>0</v>
      </c>
      <c r="J445" s="153">
        <f t="shared" si="186"/>
        <v>0</v>
      </c>
    </row>
    <row r="446" spans="1:10" s="75" customFormat="1" ht="40.5" x14ac:dyDescent="0.25">
      <c r="A446" s="164">
        <v>4137</v>
      </c>
      <c r="B446" s="78" t="s">
        <v>367</v>
      </c>
      <c r="C446" s="147">
        <v>0</v>
      </c>
      <c r="D446" s="147">
        <v>0</v>
      </c>
      <c r="E446" s="147">
        <v>0</v>
      </c>
      <c r="F446" s="147">
        <v>0</v>
      </c>
      <c r="G446" s="147">
        <v>0</v>
      </c>
      <c r="H446" s="147">
        <v>0</v>
      </c>
      <c r="I446" s="147">
        <v>0</v>
      </c>
      <c r="J446" s="153">
        <f t="shared" si="186"/>
        <v>0</v>
      </c>
    </row>
    <row r="447" spans="1:10" s="75" customFormat="1" ht="54" x14ac:dyDescent="0.25">
      <c r="A447" s="164">
        <v>4138</v>
      </c>
      <c r="B447" s="78" t="s">
        <v>368</v>
      </c>
      <c r="C447" s="147">
        <v>0</v>
      </c>
      <c r="D447" s="147">
        <v>0</v>
      </c>
      <c r="E447" s="147">
        <v>0</v>
      </c>
      <c r="F447" s="147">
        <v>0</v>
      </c>
      <c r="G447" s="147">
        <v>0</v>
      </c>
      <c r="H447" s="147">
        <v>0</v>
      </c>
      <c r="I447" s="147">
        <v>0</v>
      </c>
      <c r="J447" s="153">
        <f t="shared" si="186"/>
        <v>0</v>
      </c>
    </row>
    <row r="448" spans="1:10" s="75" customFormat="1" ht="40.5" x14ac:dyDescent="0.25">
      <c r="A448" s="164">
        <v>4139</v>
      </c>
      <c r="B448" s="78" t="s">
        <v>369</v>
      </c>
      <c r="C448" s="147">
        <v>0</v>
      </c>
      <c r="D448" s="147">
        <v>0</v>
      </c>
      <c r="E448" s="147">
        <v>0</v>
      </c>
      <c r="F448" s="147">
        <v>0</v>
      </c>
      <c r="G448" s="147">
        <v>0</v>
      </c>
      <c r="H448" s="147">
        <v>0</v>
      </c>
      <c r="I448" s="147">
        <v>0</v>
      </c>
      <c r="J448" s="153">
        <f t="shared" si="186"/>
        <v>0</v>
      </c>
    </row>
    <row r="449" spans="1:10" s="75" customFormat="1" ht="27" x14ac:dyDescent="0.25">
      <c r="A449" s="164">
        <v>414</v>
      </c>
      <c r="B449" s="78" t="s">
        <v>370</v>
      </c>
      <c r="C449" s="147">
        <f>+C450+C451+C452+C453+C454+C455+C456+C457+C458</f>
        <v>0</v>
      </c>
      <c r="D449" s="147">
        <f t="shared" ref="D449:I449" si="190">+D450+D451+D452+D453+D454+D455+D456+D457+D458</f>
        <v>0</v>
      </c>
      <c r="E449" s="147">
        <f t="shared" si="190"/>
        <v>0</v>
      </c>
      <c r="F449" s="147">
        <f t="shared" si="190"/>
        <v>0</v>
      </c>
      <c r="G449" s="147">
        <f t="shared" si="190"/>
        <v>0</v>
      </c>
      <c r="H449" s="147">
        <f t="shared" si="190"/>
        <v>0</v>
      </c>
      <c r="I449" s="147">
        <f t="shared" si="190"/>
        <v>0</v>
      </c>
      <c r="J449" s="153">
        <f t="shared" si="186"/>
        <v>0</v>
      </c>
    </row>
    <row r="450" spans="1:10" s="75" customFormat="1" ht="40.5" x14ac:dyDescent="0.25">
      <c r="A450" s="164">
        <v>4141</v>
      </c>
      <c r="B450" s="78" t="s">
        <v>371</v>
      </c>
      <c r="C450" s="147">
        <v>0</v>
      </c>
      <c r="D450" s="147">
        <v>0</v>
      </c>
      <c r="E450" s="147">
        <v>0</v>
      </c>
      <c r="F450" s="147">
        <v>0</v>
      </c>
      <c r="G450" s="147">
        <v>0</v>
      </c>
      <c r="H450" s="147">
        <v>0</v>
      </c>
      <c r="I450" s="147">
        <v>0</v>
      </c>
      <c r="J450" s="153">
        <f t="shared" si="186"/>
        <v>0</v>
      </c>
    </row>
    <row r="451" spans="1:10" s="75" customFormat="1" ht="40.5" x14ac:dyDescent="0.25">
      <c r="A451" s="164">
        <v>4142</v>
      </c>
      <c r="B451" s="78" t="s">
        <v>372</v>
      </c>
      <c r="C451" s="147">
        <v>0</v>
      </c>
      <c r="D451" s="147">
        <v>0</v>
      </c>
      <c r="E451" s="147">
        <v>0</v>
      </c>
      <c r="F451" s="147">
        <v>0</v>
      </c>
      <c r="G451" s="147">
        <v>0</v>
      </c>
      <c r="H451" s="147">
        <v>0</v>
      </c>
      <c r="I451" s="147">
        <v>0</v>
      </c>
      <c r="J451" s="153">
        <f t="shared" si="186"/>
        <v>0</v>
      </c>
    </row>
    <row r="452" spans="1:10" s="75" customFormat="1" ht="40.5" x14ac:dyDescent="0.25">
      <c r="A452" s="164">
        <v>4143</v>
      </c>
      <c r="B452" s="78" t="s">
        <v>373</v>
      </c>
      <c r="C452" s="147">
        <v>0</v>
      </c>
      <c r="D452" s="147">
        <v>0</v>
      </c>
      <c r="E452" s="147">
        <v>0</v>
      </c>
      <c r="F452" s="147">
        <v>0</v>
      </c>
      <c r="G452" s="147">
        <v>0</v>
      </c>
      <c r="H452" s="147">
        <v>0</v>
      </c>
      <c r="I452" s="147">
        <v>0</v>
      </c>
      <c r="J452" s="153">
        <f t="shared" si="186"/>
        <v>0</v>
      </c>
    </row>
    <row r="453" spans="1:10" s="75" customFormat="1" ht="54" x14ac:dyDescent="0.25">
      <c r="A453" s="164">
        <v>4144</v>
      </c>
      <c r="B453" s="78" t="s">
        <v>374</v>
      </c>
      <c r="C453" s="147">
        <v>0</v>
      </c>
      <c r="D453" s="147">
        <v>0</v>
      </c>
      <c r="E453" s="147">
        <v>0</v>
      </c>
      <c r="F453" s="147">
        <v>0</v>
      </c>
      <c r="G453" s="147">
        <v>0</v>
      </c>
      <c r="H453" s="147">
        <v>0</v>
      </c>
      <c r="I453" s="147">
        <v>0</v>
      </c>
      <c r="J453" s="153">
        <f t="shared" si="186"/>
        <v>0</v>
      </c>
    </row>
    <row r="454" spans="1:10" s="75" customFormat="1" ht="54" x14ac:dyDescent="0.25">
      <c r="A454" s="164">
        <v>4145</v>
      </c>
      <c r="B454" s="78" t="s">
        <v>375</v>
      </c>
      <c r="C454" s="147">
        <v>0</v>
      </c>
      <c r="D454" s="147">
        <v>0</v>
      </c>
      <c r="E454" s="147">
        <v>0</v>
      </c>
      <c r="F454" s="147">
        <v>0</v>
      </c>
      <c r="G454" s="147">
        <v>0</v>
      </c>
      <c r="H454" s="147">
        <v>0</v>
      </c>
      <c r="I454" s="147">
        <v>0</v>
      </c>
      <c r="J454" s="153">
        <f t="shared" si="186"/>
        <v>0</v>
      </c>
    </row>
    <row r="455" spans="1:10" s="75" customFormat="1" ht="40.5" x14ac:dyDescent="0.25">
      <c r="A455" s="164">
        <v>4146</v>
      </c>
      <c r="B455" s="78" t="s">
        <v>376</v>
      </c>
      <c r="C455" s="147">
        <v>0</v>
      </c>
      <c r="D455" s="147">
        <v>0</v>
      </c>
      <c r="E455" s="147">
        <v>0</v>
      </c>
      <c r="F455" s="147">
        <v>0</v>
      </c>
      <c r="G455" s="147">
        <v>0</v>
      </c>
      <c r="H455" s="147">
        <v>0</v>
      </c>
      <c r="I455" s="147">
        <v>0</v>
      </c>
      <c r="J455" s="153">
        <f t="shared" si="186"/>
        <v>0</v>
      </c>
    </row>
    <row r="456" spans="1:10" s="75" customFormat="1" ht="54" x14ac:dyDescent="0.25">
      <c r="A456" s="164">
        <v>4147</v>
      </c>
      <c r="B456" s="78" t="s">
        <v>377</v>
      </c>
      <c r="C456" s="147">
        <v>0</v>
      </c>
      <c r="D456" s="147">
        <v>0</v>
      </c>
      <c r="E456" s="147">
        <v>0</v>
      </c>
      <c r="F456" s="147">
        <v>0</v>
      </c>
      <c r="G456" s="147">
        <v>0</v>
      </c>
      <c r="H456" s="147">
        <v>0</v>
      </c>
      <c r="I456" s="147">
        <v>0</v>
      </c>
      <c r="J456" s="153">
        <f t="shared" si="186"/>
        <v>0</v>
      </c>
    </row>
    <row r="457" spans="1:10" s="75" customFormat="1" ht="54" x14ac:dyDescent="0.25">
      <c r="A457" s="164">
        <v>4148</v>
      </c>
      <c r="B457" s="78" t="s">
        <v>378</v>
      </c>
      <c r="C457" s="147">
        <v>0</v>
      </c>
      <c r="D457" s="147">
        <v>0</v>
      </c>
      <c r="E457" s="147">
        <v>0</v>
      </c>
      <c r="F457" s="147">
        <v>0</v>
      </c>
      <c r="G457" s="147">
        <v>0</v>
      </c>
      <c r="H457" s="147">
        <v>0</v>
      </c>
      <c r="I457" s="147">
        <v>0</v>
      </c>
      <c r="J457" s="153">
        <f t="shared" si="186"/>
        <v>0</v>
      </c>
    </row>
    <row r="458" spans="1:10" s="75" customFormat="1" ht="40.5" x14ac:dyDescent="0.25">
      <c r="A458" s="164">
        <v>4149</v>
      </c>
      <c r="B458" s="78" t="s">
        <v>379</v>
      </c>
      <c r="C458" s="147">
        <v>0</v>
      </c>
      <c r="D458" s="147">
        <v>0</v>
      </c>
      <c r="E458" s="147">
        <v>0</v>
      </c>
      <c r="F458" s="147">
        <v>0</v>
      </c>
      <c r="G458" s="147">
        <v>0</v>
      </c>
      <c r="H458" s="147">
        <v>0</v>
      </c>
      <c r="I458" s="147">
        <v>0</v>
      </c>
      <c r="J458" s="153">
        <f t="shared" si="186"/>
        <v>0</v>
      </c>
    </row>
    <row r="459" spans="1:10" s="75" customFormat="1" ht="54" x14ac:dyDescent="0.25">
      <c r="A459" s="164">
        <v>415</v>
      </c>
      <c r="B459" s="78" t="s">
        <v>380</v>
      </c>
      <c r="C459" s="147">
        <f>+C460+C461+C462+C463+C464+C465+C466+C467+C468</f>
        <v>0</v>
      </c>
      <c r="D459" s="147">
        <f t="shared" ref="D459:I459" si="191">+D460+D461+D462+D463+D464+D465+D466+D467+D468</f>
        <v>0</v>
      </c>
      <c r="E459" s="147">
        <f t="shared" si="191"/>
        <v>0</v>
      </c>
      <c r="F459" s="147">
        <f t="shared" si="191"/>
        <v>0</v>
      </c>
      <c r="G459" s="147">
        <f t="shared" si="191"/>
        <v>0</v>
      </c>
      <c r="H459" s="147">
        <f t="shared" si="191"/>
        <v>0</v>
      </c>
      <c r="I459" s="147">
        <f t="shared" si="191"/>
        <v>0</v>
      </c>
      <c r="J459" s="153">
        <f t="shared" si="186"/>
        <v>0</v>
      </c>
    </row>
    <row r="460" spans="1:10" s="75" customFormat="1" ht="67.5" x14ac:dyDescent="0.25">
      <c r="A460" s="164">
        <v>4151</v>
      </c>
      <c r="B460" s="78" t="s">
        <v>381</v>
      </c>
      <c r="C460" s="147">
        <v>0</v>
      </c>
      <c r="D460" s="147">
        <v>0</v>
      </c>
      <c r="E460" s="147">
        <v>0</v>
      </c>
      <c r="F460" s="147">
        <v>0</v>
      </c>
      <c r="G460" s="147">
        <v>0</v>
      </c>
      <c r="H460" s="147">
        <v>0</v>
      </c>
      <c r="I460" s="147">
        <v>0</v>
      </c>
      <c r="J460" s="153">
        <f t="shared" si="186"/>
        <v>0</v>
      </c>
    </row>
    <row r="461" spans="1:10" s="75" customFormat="1" ht="67.5" x14ac:dyDescent="0.25">
      <c r="A461" s="164">
        <v>4152</v>
      </c>
      <c r="B461" s="78" t="s">
        <v>382</v>
      </c>
      <c r="C461" s="147">
        <v>0</v>
      </c>
      <c r="D461" s="147">
        <v>0</v>
      </c>
      <c r="E461" s="147">
        <v>0</v>
      </c>
      <c r="F461" s="147">
        <v>0</v>
      </c>
      <c r="G461" s="147">
        <v>0</v>
      </c>
      <c r="H461" s="147">
        <v>0</v>
      </c>
      <c r="I461" s="147">
        <v>0</v>
      </c>
      <c r="J461" s="153">
        <f t="shared" si="186"/>
        <v>0</v>
      </c>
    </row>
    <row r="462" spans="1:10" s="75" customFormat="1" ht="67.5" x14ac:dyDescent="0.25">
      <c r="A462" s="164">
        <v>4153</v>
      </c>
      <c r="B462" s="78" t="s">
        <v>383</v>
      </c>
      <c r="C462" s="147">
        <v>0</v>
      </c>
      <c r="D462" s="147">
        <v>0</v>
      </c>
      <c r="E462" s="147">
        <v>0</v>
      </c>
      <c r="F462" s="147">
        <v>0</v>
      </c>
      <c r="G462" s="147">
        <v>0</v>
      </c>
      <c r="H462" s="147">
        <v>0</v>
      </c>
      <c r="I462" s="147">
        <v>0</v>
      </c>
      <c r="J462" s="153">
        <f t="shared" si="186"/>
        <v>0</v>
      </c>
    </row>
    <row r="463" spans="1:10" s="75" customFormat="1" ht="81" x14ac:dyDescent="0.25">
      <c r="A463" s="164">
        <v>4154</v>
      </c>
      <c r="B463" s="78" t="s">
        <v>384</v>
      </c>
      <c r="C463" s="147">
        <v>0</v>
      </c>
      <c r="D463" s="147">
        <v>0</v>
      </c>
      <c r="E463" s="147">
        <v>0</v>
      </c>
      <c r="F463" s="147">
        <v>0</v>
      </c>
      <c r="G463" s="147">
        <v>0</v>
      </c>
      <c r="H463" s="147">
        <v>0</v>
      </c>
      <c r="I463" s="147">
        <v>0</v>
      </c>
      <c r="J463" s="153">
        <f t="shared" si="186"/>
        <v>0</v>
      </c>
    </row>
    <row r="464" spans="1:10" s="75" customFormat="1" ht="81" x14ac:dyDescent="0.25">
      <c r="A464" s="164">
        <v>4155</v>
      </c>
      <c r="B464" s="78" t="s">
        <v>385</v>
      </c>
      <c r="C464" s="147">
        <v>0</v>
      </c>
      <c r="D464" s="147">
        <v>0</v>
      </c>
      <c r="E464" s="147">
        <v>0</v>
      </c>
      <c r="F464" s="147">
        <v>0</v>
      </c>
      <c r="G464" s="147">
        <v>0</v>
      </c>
      <c r="H464" s="147">
        <v>0</v>
      </c>
      <c r="I464" s="147">
        <v>0</v>
      </c>
      <c r="J464" s="153">
        <f t="shared" si="186"/>
        <v>0</v>
      </c>
    </row>
    <row r="465" spans="1:10" s="75" customFormat="1" ht="67.5" x14ac:dyDescent="0.25">
      <c r="A465" s="164">
        <v>4156</v>
      </c>
      <c r="B465" s="78" t="s">
        <v>386</v>
      </c>
      <c r="C465" s="147">
        <v>0</v>
      </c>
      <c r="D465" s="147">
        <v>0</v>
      </c>
      <c r="E465" s="147">
        <v>0</v>
      </c>
      <c r="F465" s="147">
        <v>0</v>
      </c>
      <c r="G465" s="147">
        <v>0</v>
      </c>
      <c r="H465" s="147">
        <v>0</v>
      </c>
      <c r="I465" s="147">
        <v>0</v>
      </c>
      <c r="J465" s="153">
        <f t="shared" si="186"/>
        <v>0</v>
      </c>
    </row>
    <row r="466" spans="1:10" s="75" customFormat="1" ht="67.5" x14ac:dyDescent="0.25">
      <c r="A466" s="164">
        <v>4157</v>
      </c>
      <c r="B466" s="78" t="s">
        <v>387</v>
      </c>
      <c r="C466" s="147">
        <v>0</v>
      </c>
      <c r="D466" s="147">
        <v>0</v>
      </c>
      <c r="E466" s="147">
        <v>0</v>
      </c>
      <c r="F466" s="147">
        <v>0</v>
      </c>
      <c r="G466" s="147">
        <v>0</v>
      </c>
      <c r="H466" s="147">
        <v>0</v>
      </c>
      <c r="I466" s="147">
        <v>0</v>
      </c>
      <c r="J466" s="153">
        <f t="shared" si="186"/>
        <v>0</v>
      </c>
    </row>
    <row r="467" spans="1:10" s="75" customFormat="1" ht="81" x14ac:dyDescent="0.25">
      <c r="A467" s="164">
        <v>4158</v>
      </c>
      <c r="B467" s="78" t="s">
        <v>388</v>
      </c>
      <c r="C467" s="147">
        <v>0</v>
      </c>
      <c r="D467" s="147">
        <v>0</v>
      </c>
      <c r="E467" s="147">
        <v>0</v>
      </c>
      <c r="F467" s="147">
        <v>0</v>
      </c>
      <c r="G467" s="147">
        <v>0</v>
      </c>
      <c r="H467" s="147">
        <v>0</v>
      </c>
      <c r="I467" s="147">
        <v>0</v>
      </c>
      <c r="J467" s="153">
        <f t="shared" si="186"/>
        <v>0</v>
      </c>
    </row>
    <row r="468" spans="1:10" s="75" customFormat="1" ht="67.5" x14ac:dyDescent="0.25">
      <c r="A468" s="164">
        <v>4159</v>
      </c>
      <c r="B468" s="78" t="s">
        <v>389</v>
      </c>
      <c r="C468" s="147">
        <v>0</v>
      </c>
      <c r="D468" s="147">
        <v>0</v>
      </c>
      <c r="E468" s="147">
        <v>0</v>
      </c>
      <c r="F468" s="147">
        <v>0</v>
      </c>
      <c r="G468" s="147">
        <v>0</v>
      </c>
      <c r="H468" s="147">
        <v>0</v>
      </c>
      <c r="I468" s="147">
        <v>0</v>
      </c>
      <c r="J468" s="153">
        <f t="shared" si="186"/>
        <v>0</v>
      </c>
    </row>
    <row r="469" spans="1:10" s="75" customFormat="1" ht="40.5" x14ac:dyDescent="0.25">
      <c r="A469" s="164">
        <v>419</v>
      </c>
      <c r="B469" s="78" t="s">
        <v>390</v>
      </c>
      <c r="C469" s="147">
        <f>+C470</f>
        <v>0</v>
      </c>
      <c r="D469" s="147">
        <f t="shared" ref="D469:I469" si="192">+D470</f>
        <v>0</v>
      </c>
      <c r="E469" s="147">
        <f t="shared" si="192"/>
        <v>0</v>
      </c>
      <c r="F469" s="147">
        <f t="shared" si="192"/>
        <v>0</v>
      </c>
      <c r="G469" s="147">
        <f t="shared" si="192"/>
        <v>0</v>
      </c>
      <c r="H469" s="147">
        <f t="shared" si="192"/>
        <v>0</v>
      </c>
      <c r="I469" s="147">
        <f t="shared" si="192"/>
        <v>0</v>
      </c>
      <c r="J469" s="153">
        <f t="shared" si="186"/>
        <v>0</v>
      </c>
    </row>
    <row r="470" spans="1:10" s="75" customFormat="1" ht="27" x14ac:dyDescent="0.25">
      <c r="A470" s="164">
        <v>4191</v>
      </c>
      <c r="B470" s="78" t="s">
        <v>391</v>
      </c>
      <c r="C470" s="147">
        <v>0</v>
      </c>
      <c r="D470" s="147">
        <v>0</v>
      </c>
      <c r="E470" s="147">
        <v>0</v>
      </c>
      <c r="F470" s="147">
        <v>0</v>
      </c>
      <c r="G470" s="147">
        <v>0</v>
      </c>
      <c r="H470" s="147">
        <v>0</v>
      </c>
      <c r="I470" s="147">
        <v>0</v>
      </c>
      <c r="J470" s="153">
        <f t="shared" si="186"/>
        <v>0</v>
      </c>
    </row>
    <row r="471" spans="1:10" s="81" customFormat="1" ht="25.5" x14ac:dyDescent="0.2">
      <c r="A471" s="163">
        <v>4200</v>
      </c>
      <c r="B471" s="79" t="s">
        <v>392</v>
      </c>
      <c r="C471" s="146">
        <f>+C472+C475+C480</f>
        <v>0</v>
      </c>
      <c r="D471" s="146">
        <f t="shared" ref="D471:I471" si="193">+D472+D475+D480</f>
        <v>0</v>
      </c>
      <c r="E471" s="146">
        <f t="shared" si="193"/>
        <v>0</v>
      </c>
      <c r="F471" s="146">
        <f t="shared" si="193"/>
        <v>0</v>
      </c>
      <c r="G471" s="146">
        <f t="shared" si="193"/>
        <v>0</v>
      </c>
      <c r="H471" s="146">
        <f t="shared" si="193"/>
        <v>0</v>
      </c>
      <c r="I471" s="146">
        <f t="shared" si="193"/>
        <v>0</v>
      </c>
      <c r="J471" s="153">
        <f t="shared" si="186"/>
        <v>0</v>
      </c>
    </row>
    <row r="472" spans="1:10" s="75" customFormat="1" ht="54" x14ac:dyDescent="0.25">
      <c r="A472" s="164">
        <v>421</v>
      </c>
      <c r="B472" s="78" t="s">
        <v>393</v>
      </c>
      <c r="C472" s="147">
        <f>+C473+C474</f>
        <v>0</v>
      </c>
      <c r="D472" s="147">
        <f t="shared" ref="D472:I472" si="194">+D473+D474</f>
        <v>0</v>
      </c>
      <c r="E472" s="147">
        <f t="shared" si="194"/>
        <v>0</v>
      </c>
      <c r="F472" s="147">
        <f t="shared" si="194"/>
        <v>0</v>
      </c>
      <c r="G472" s="147">
        <f t="shared" si="194"/>
        <v>0</v>
      </c>
      <c r="H472" s="147">
        <f t="shared" si="194"/>
        <v>0</v>
      </c>
      <c r="I472" s="147">
        <f t="shared" si="194"/>
        <v>0</v>
      </c>
      <c r="J472" s="153">
        <f t="shared" si="186"/>
        <v>0</v>
      </c>
    </row>
    <row r="473" spans="1:10" s="75" customFormat="1" ht="27" x14ac:dyDescent="0.25">
      <c r="A473" s="164">
        <v>4211</v>
      </c>
      <c r="B473" s="78" t="s">
        <v>394</v>
      </c>
      <c r="C473" s="150">
        <v>0</v>
      </c>
      <c r="D473" s="150">
        <v>0</v>
      </c>
      <c r="E473" s="150">
        <v>0</v>
      </c>
      <c r="F473" s="150">
        <v>0</v>
      </c>
      <c r="G473" s="150">
        <v>0</v>
      </c>
      <c r="H473" s="150">
        <v>0</v>
      </c>
      <c r="I473" s="150">
        <v>0</v>
      </c>
      <c r="J473" s="153">
        <f t="shared" si="186"/>
        <v>0</v>
      </c>
    </row>
    <row r="474" spans="1:10" s="75" customFormat="1" ht="40.5" x14ac:dyDescent="0.25">
      <c r="A474" s="164">
        <v>4212</v>
      </c>
      <c r="B474" s="78" t="s">
        <v>395</v>
      </c>
      <c r="C474" s="150">
        <v>0</v>
      </c>
      <c r="D474" s="150">
        <v>0</v>
      </c>
      <c r="E474" s="150">
        <v>0</v>
      </c>
      <c r="F474" s="150">
        <v>0</v>
      </c>
      <c r="G474" s="150">
        <v>0</v>
      </c>
      <c r="H474" s="150">
        <v>0</v>
      </c>
      <c r="I474" s="150">
        <v>0</v>
      </c>
      <c r="J474" s="153">
        <f t="shared" si="186"/>
        <v>0</v>
      </c>
    </row>
    <row r="475" spans="1:10" s="75" customFormat="1" ht="40.5" x14ac:dyDescent="0.25">
      <c r="A475" s="164">
        <v>424</v>
      </c>
      <c r="B475" s="78" t="s">
        <v>396</v>
      </c>
      <c r="C475" s="147">
        <f>+C476+C477+C478+C479</f>
        <v>0</v>
      </c>
      <c r="D475" s="147">
        <f t="shared" ref="D475:I475" si="195">+D476+D477+D478+D479</f>
        <v>0</v>
      </c>
      <c r="E475" s="147">
        <f t="shared" si="195"/>
        <v>0</v>
      </c>
      <c r="F475" s="147">
        <f t="shared" si="195"/>
        <v>0</v>
      </c>
      <c r="G475" s="147">
        <f t="shared" si="195"/>
        <v>0</v>
      </c>
      <c r="H475" s="147">
        <f t="shared" si="195"/>
        <v>0</v>
      </c>
      <c r="I475" s="147">
        <f t="shared" si="195"/>
        <v>0</v>
      </c>
      <c r="J475" s="153">
        <f t="shared" si="186"/>
        <v>0</v>
      </c>
    </row>
    <row r="476" spans="1:10" s="75" customFormat="1" ht="40.5" x14ac:dyDescent="0.25">
      <c r="A476" s="164">
        <v>4241</v>
      </c>
      <c r="B476" s="78" t="s">
        <v>397</v>
      </c>
      <c r="C476" s="150">
        <v>0</v>
      </c>
      <c r="D476" s="150">
        <v>0</v>
      </c>
      <c r="E476" s="150">
        <v>0</v>
      </c>
      <c r="F476" s="150">
        <v>0</v>
      </c>
      <c r="G476" s="150">
        <v>0</v>
      </c>
      <c r="H476" s="150">
        <v>0</v>
      </c>
      <c r="I476" s="150">
        <v>0</v>
      </c>
      <c r="J476" s="153">
        <f t="shared" si="186"/>
        <v>0</v>
      </c>
    </row>
    <row r="477" spans="1:10" s="75" customFormat="1" ht="27" x14ac:dyDescent="0.25">
      <c r="A477" s="164">
        <v>4242</v>
      </c>
      <c r="B477" s="78" t="s">
        <v>398</v>
      </c>
      <c r="C477" s="150">
        <v>0</v>
      </c>
      <c r="D477" s="150">
        <v>0</v>
      </c>
      <c r="E477" s="150">
        <v>0</v>
      </c>
      <c r="F477" s="150">
        <v>0</v>
      </c>
      <c r="G477" s="150">
        <v>0</v>
      </c>
      <c r="H477" s="150">
        <v>0</v>
      </c>
      <c r="I477" s="150">
        <v>0</v>
      </c>
      <c r="J477" s="153">
        <f t="shared" si="186"/>
        <v>0</v>
      </c>
    </row>
    <row r="478" spans="1:10" s="81" customFormat="1" ht="27" x14ac:dyDescent="0.25">
      <c r="A478" s="164">
        <v>4246</v>
      </c>
      <c r="B478" s="78" t="s">
        <v>627</v>
      </c>
      <c r="C478" s="150">
        <v>0</v>
      </c>
      <c r="D478" s="150">
        <v>0</v>
      </c>
      <c r="E478" s="150">
        <v>0</v>
      </c>
      <c r="F478" s="150">
        <v>0</v>
      </c>
      <c r="G478" s="150">
        <v>0</v>
      </c>
      <c r="H478" s="150">
        <v>0</v>
      </c>
      <c r="I478" s="150">
        <v>0</v>
      </c>
      <c r="J478" s="153">
        <f t="shared" si="186"/>
        <v>0</v>
      </c>
    </row>
    <row r="479" spans="1:10" s="81" customFormat="1" ht="27" x14ac:dyDescent="0.25">
      <c r="A479" s="164">
        <v>4247</v>
      </c>
      <c r="B479" s="78" t="s">
        <v>400</v>
      </c>
      <c r="C479" s="150">
        <v>0</v>
      </c>
      <c r="D479" s="150">
        <v>0</v>
      </c>
      <c r="E479" s="150">
        <v>0</v>
      </c>
      <c r="F479" s="150">
        <v>0</v>
      </c>
      <c r="G479" s="150">
        <v>0</v>
      </c>
      <c r="H479" s="150">
        <v>0</v>
      </c>
      <c r="I479" s="150">
        <v>0</v>
      </c>
      <c r="J479" s="153">
        <f t="shared" si="186"/>
        <v>0</v>
      </c>
    </row>
    <row r="480" spans="1:10" s="81" customFormat="1" ht="40.5" x14ac:dyDescent="0.25">
      <c r="A480" s="164">
        <v>425</v>
      </c>
      <c r="B480" s="78" t="s">
        <v>401</v>
      </c>
      <c r="C480" s="150">
        <f>+C481</f>
        <v>0</v>
      </c>
      <c r="D480" s="150">
        <f t="shared" ref="D480:I480" si="196">+D481</f>
        <v>0</v>
      </c>
      <c r="E480" s="150">
        <f t="shared" si="196"/>
        <v>0</v>
      </c>
      <c r="F480" s="150">
        <f t="shared" si="196"/>
        <v>0</v>
      </c>
      <c r="G480" s="150">
        <f t="shared" si="196"/>
        <v>0</v>
      </c>
      <c r="H480" s="150">
        <f t="shared" si="196"/>
        <v>0</v>
      </c>
      <c r="I480" s="150">
        <f t="shared" si="196"/>
        <v>0</v>
      </c>
      <c r="J480" s="153">
        <f t="shared" si="186"/>
        <v>0</v>
      </c>
    </row>
    <row r="481" spans="1:10" s="81" customFormat="1" ht="40.5" x14ac:dyDescent="0.25">
      <c r="A481" s="164">
        <v>4251</v>
      </c>
      <c r="B481" s="78" t="s">
        <v>402</v>
      </c>
      <c r="C481" s="150">
        <v>0</v>
      </c>
      <c r="D481" s="150">
        <v>0</v>
      </c>
      <c r="E481" s="150">
        <v>0</v>
      </c>
      <c r="F481" s="150">
        <v>0</v>
      </c>
      <c r="G481" s="150">
        <v>0</v>
      </c>
      <c r="H481" s="150">
        <v>0</v>
      </c>
      <c r="I481" s="150">
        <v>0</v>
      </c>
      <c r="J481" s="153">
        <f t="shared" si="186"/>
        <v>0</v>
      </c>
    </row>
    <row r="482" spans="1:10" s="81" customFormat="1" ht="13.5" x14ac:dyDescent="0.25">
      <c r="A482" s="163">
        <v>4300</v>
      </c>
      <c r="B482" s="79" t="s">
        <v>403</v>
      </c>
      <c r="C482" s="150">
        <f>+C483+C490+C492+C496+C498+C500+C502+C506</f>
        <v>0</v>
      </c>
      <c r="D482" s="150">
        <f t="shared" ref="D482:I482" si="197">+D483+D490+D492+D496+D498+D500+D502+D506</f>
        <v>0</v>
      </c>
      <c r="E482" s="150">
        <f t="shared" si="197"/>
        <v>0</v>
      </c>
      <c r="F482" s="150">
        <f t="shared" si="197"/>
        <v>0</v>
      </c>
      <c r="G482" s="150">
        <f t="shared" si="197"/>
        <v>0</v>
      </c>
      <c r="H482" s="150">
        <f t="shared" si="197"/>
        <v>0</v>
      </c>
      <c r="I482" s="150">
        <f t="shared" si="197"/>
        <v>0</v>
      </c>
      <c r="J482" s="153">
        <f t="shared" si="186"/>
        <v>0</v>
      </c>
    </row>
    <row r="483" spans="1:10" s="81" customFormat="1" ht="13.5" x14ac:dyDescent="0.25">
      <c r="A483" s="164">
        <v>431</v>
      </c>
      <c r="B483" s="78" t="s">
        <v>404</v>
      </c>
      <c r="C483" s="150">
        <f>+C484+C485+C486+C487+C488+C489</f>
        <v>0</v>
      </c>
      <c r="D483" s="150">
        <f t="shared" ref="D483:I483" si="198">+D484+D485+D486+D487+D488+D489</f>
        <v>0</v>
      </c>
      <c r="E483" s="150">
        <f t="shared" si="198"/>
        <v>0</v>
      </c>
      <c r="F483" s="150">
        <f t="shared" si="198"/>
        <v>0</v>
      </c>
      <c r="G483" s="150">
        <f t="shared" si="198"/>
        <v>0</v>
      </c>
      <c r="H483" s="150">
        <f t="shared" si="198"/>
        <v>0</v>
      </c>
      <c r="I483" s="150">
        <f t="shared" si="198"/>
        <v>0</v>
      </c>
      <c r="J483" s="153">
        <f t="shared" si="186"/>
        <v>0</v>
      </c>
    </row>
    <row r="484" spans="1:10" s="81" customFormat="1" ht="27" x14ac:dyDescent="0.25">
      <c r="A484" s="164">
        <v>4311</v>
      </c>
      <c r="B484" s="78" t="s">
        <v>405</v>
      </c>
      <c r="C484" s="150">
        <v>0</v>
      </c>
      <c r="D484" s="150">
        <v>0</v>
      </c>
      <c r="E484" s="150">
        <v>0</v>
      </c>
      <c r="F484" s="150">
        <v>0</v>
      </c>
      <c r="G484" s="150">
        <v>0</v>
      </c>
      <c r="H484" s="150">
        <v>0</v>
      </c>
      <c r="I484" s="150">
        <v>0</v>
      </c>
      <c r="J484" s="153">
        <f t="shared" si="186"/>
        <v>0</v>
      </c>
    </row>
    <row r="485" spans="1:10" s="81" customFormat="1" ht="27" x14ac:dyDescent="0.25">
      <c r="A485" s="164">
        <v>4312</v>
      </c>
      <c r="B485" s="78" t="s">
        <v>406</v>
      </c>
      <c r="C485" s="150">
        <v>0</v>
      </c>
      <c r="D485" s="150">
        <v>0</v>
      </c>
      <c r="E485" s="150">
        <v>0</v>
      </c>
      <c r="F485" s="150">
        <v>0</v>
      </c>
      <c r="G485" s="150">
        <v>0</v>
      </c>
      <c r="H485" s="150">
        <v>0</v>
      </c>
      <c r="I485" s="150">
        <v>0</v>
      </c>
      <c r="J485" s="153">
        <f t="shared" si="186"/>
        <v>0</v>
      </c>
    </row>
    <row r="486" spans="1:10" s="81" customFormat="1" ht="27" x14ac:dyDescent="0.25">
      <c r="A486" s="164">
        <v>4313</v>
      </c>
      <c r="B486" s="78" t="s">
        <v>407</v>
      </c>
      <c r="C486" s="150">
        <v>0</v>
      </c>
      <c r="D486" s="150">
        <v>0</v>
      </c>
      <c r="E486" s="150">
        <v>0</v>
      </c>
      <c r="F486" s="150">
        <v>0</v>
      </c>
      <c r="G486" s="150">
        <v>0</v>
      </c>
      <c r="H486" s="150">
        <v>0</v>
      </c>
      <c r="I486" s="150">
        <v>0</v>
      </c>
      <c r="J486" s="153">
        <f t="shared" si="186"/>
        <v>0</v>
      </c>
    </row>
    <row r="487" spans="1:10" s="81" customFormat="1" ht="13.5" x14ac:dyDescent="0.25">
      <c r="A487" s="164">
        <v>4314</v>
      </c>
      <c r="B487" s="78" t="s">
        <v>408</v>
      </c>
      <c r="C487" s="150">
        <v>0</v>
      </c>
      <c r="D487" s="150">
        <v>0</v>
      </c>
      <c r="E487" s="150">
        <v>0</v>
      </c>
      <c r="F487" s="150">
        <v>0</v>
      </c>
      <c r="G487" s="150">
        <v>0</v>
      </c>
      <c r="H487" s="150">
        <v>0</v>
      </c>
      <c r="I487" s="150">
        <v>0</v>
      </c>
      <c r="J487" s="153">
        <f t="shared" si="186"/>
        <v>0</v>
      </c>
    </row>
    <row r="488" spans="1:10" s="81" customFormat="1" ht="27" x14ac:dyDescent="0.25">
      <c r="A488" s="164">
        <v>4315</v>
      </c>
      <c r="B488" s="78" t="s">
        <v>409</v>
      </c>
      <c r="C488" s="150">
        <v>0</v>
      </c>
      <c r="D488" s="150">
        <v>0</v>
      </c>
      <c r="E488" s="150">
        <v>0</v>
      </c>
      <c r="F488" s="150">
        <v>0</v>
      </c>
      <c r="G488" s="150">
        <v>0</v>
      </c>
      <c r="H488" s="150">
        <v>0</v>
      </c>
      <c r="I488" s="150">
        <v>0</v>
      </c>
      <c r="J488" s="153">
        <f t="shared" si="186"/>
        <v>0</v>
      </c>
    </row>
    <row r="489" spans="1:10" s="81" customFormat="1" ht="13.5" x14ac:dyDescent="0.25">
      <c r="A489" s="164">
        <v>4316</v>
      </c>
      <c r="B489" s="78" t="s">
        <v>410</v>
      </c>
      <c r="C489" s="150">
        <v>0</v>
      </c>
      <c r="D489" s="150">
        <v>0</v>
      </c>
      <c r="E489" s="150">
        <v>0</v>
      </c>
      <c r="F489" s="150">
        <v>0</v>
      </c>
      <c r="G489" s="150">
        <v>0</v>
      </c>
      <c r="H489" s="150">
        <v>0</v>
      </c>
      <c r="I489" s="150">
        <v>0</v>
      </c>
      <c r="J489" s="153">
        <f t="shared" si="186"/>
        <v>0</v>
      </c>
    </row>
    <row r="490" spans="1:10" s="81" customFormat="1" ht="13.5" x14ac:dyDescent="0.25">
      <c r="A490" s="164">
        <v>432</v>
      </c>
      <c r="B490" s="78" t="s">
        <v>411</v>
      </c>
      <c r="C490" s="150">
        <f>+C491</f>
        <v>0</v>
      </c>
      <c r="D490" s="150">
        <f t="shared" ref="D490:I490" si="199">+D491</f>
        <v>0</v>
      </c>
      <c r="E490" s="150">
        <f t="shared" si="199"/>
        <v>0</v>
      </c>
      <c r="F490" s="150">
        <f t="shared" si="199"/>
        <v>0</v>
      </c>
      <c r="G490" s="150">
        <f t="shared" si="199"/>
        <v>0</v>
      </c>
      <c r="H490" s="150">
        <f t="shared" si="199"/>
        <v>0</v>
      </c>
      <c r="I490" s="150">
        <f t="shared" si="199"/>
        <v>0</v>
      </c>
      <c r="J490" s="153">
        <f t="shared" ref="J490:J553" si="200">SUM(C490:I490)</f>
        <v>0</v>
      </c>
    </row>
    <row r="491" spans="1:10" s="81" customFormat="1" ht="27" x14ac:dyDescent="0.25">
      <c r="A491" s="164">
        <v>4321</v>
      </c>
      <c r="B491" s="78" t="s">
        <v>412</v>
      </c>
      <c r="C491" s="150">
        <v>0</v>
      </c>
      <c r="D491" s="150">
        <v>0</v>
      </c>
      <c r="E491" s="150">
        <v>0</v>
      </c>
      <c r="F491" s="150">
        <v>0</v>
      </c>
      <c r="G491" s="150">
        <v>0</v>
      </c>
      <c r="H491" s="150">
        <v>0</v>
      </c>
      <c r="I491" s="150">
        <v>0</v>
      </c>
      <c r="J491" s="153">
        <f t="shared" si="200"/>
        <v>0</v>
      </c>
    </row>
    <row r="492" spans="1:10" s="81" customFormat="1" ht="13.5" x14ac:dyDescent="0.25">
      <c r="A492" s="164">
        <v>433</v>
      </c>
      <c r="B492" s="78" t="s">
        <v>413</v>
      </c>
      <c r="C492" s="150">
        <f>+C493+C494+C495</f>
        <v>0</v>
      </c>
      <c r="D492" s="150">
        <f t="shared" ref="D492:I492" si="201">+D493+D494+D495</f>
        <v>0</v>
      </c>
      <c r="E492" s="150">
        <f t="shared" si="201"/>
        <v>0</v>
      </c>
      <c r="F492" s="150">
        <f t="shared" si="201"/>
        <v>0</v>
      </c>
      <c r="G492" s="150">
        <f t="shared" si="201"/>
        <v>0</v>
      </c>
      <c r="H492" s="150">
        <f t="shared" si="201"/>
        <v>0</v>
      </c>
      <c r="I492" s="150">
        <f t="shared" si="201"/>
        <v>0</v>
      </c>
      <c r="J492" s="153">
        <f t="shared" si="200"/>
        <v>0</v>
      </c>
    </row>
    <row r="493" spans="1:10" s="81" customFormat="1" ht="27" x14ac:dyDescent="0.25">
      <c r="A493" s="164">
        <v>4331</v>
      </c>
      <c r="B493" s="78" t="s">
        <v>414</v>
      </c>
      <c r="C493" s="150">
        <v>0</v>
      </c>
      <c r="D493" s="150">
        <v>0</v>
      </c>
      <c r="E493" s="150">
        <v>0</v>
      </c>
      <c r="F493" s="150">
        <v>0</v>
      </c>
      <c r="G493" s="150">
        <v>0</v>
      </c>
      <c r="H493" s="150">
        <v>0</v>
      </c>
      <c r="I493" s="150">
        <v>0</v>
      </c>
      <c r="J493" s="153">
        <f t="shared" si="200"/>
        <v>0</v>
      </c>
    </row>
    <row r="494" spans="1:10" s="81" customFormat="1" ht="27" x14ac:dyDescent="0.25">
      <c r="A494" s="164">
        <v>4332</v>
      </c>
      <c r="B494" s="78" t="s">
        <v>415</v>
      </c>
      <c r="C494" s="150">
        <v>0</v>
      </c>
      <c r="D494" s="150">
        <v>0</v>
      </c>
      <c r="E494" s="150">
        <v>0</v>
      </c>
      <c r="F494" s="150">
        <v>0</v>
      </c>
      <c r="G494" s="150">
        <v>0</v>
      </c>
      <c r="H494" s="150">
        <v>0</v>
      </c>
      <c r="I494" s="150">
        <v>0</v>
      </c>
      <c r="J494" s="153">
        <f t="shared" si="200"/>
        <v>0</v>
      </c>
    </row>
    <row r="495" spans="1:10" s="81" customFormat="1" ht="13.5" x14ac:dyDescent="0.25">
      <c r="A495" s="164">
        <v>4333</v>
      </c>
      <c r="B495" s="78" t="s">
        <v>416</v>
      </c>
      <c r="C495" s="150">
        <v>0</v>
      </c>
      <c r="D495" s="150">
        <v>0</v>
      </c>
      <c r="E495" s="150">
        <v>0</v>
      </c>
      <c r="F495" s="150">
        <v>0</v>
      </c>
      <c r="G495" s="150">
        <v>0</v>
      </c>
      <c r="H495" s="150">
        <v>0</v>
      </c>
      <c r="I495" s="150">
        <v>0</v>
      </c>
      <c r="J495" s="153">
        <f t="shared" si="200"/>
        <v>0</v>
      </c>
    </row>
    <row r="496" spans="1:10" s="81" customFormat="1" ht="27" x14ac:dyDescent="0.25">
      <c r="A496" s="164">
        <v>434</v>
      </c>
      <c r="B496" s="78" t="s">
        <v>417</v>
      </c>
      <c r="C496" s="150">
        <f>+C497</f>
        <v>0</v>
      </c>
      <c r="D496" s="150">
        <f t="shared" ref="D496:I496" si="202">+D497</f>
        <v>0</v>
      </c>
      <c r="E496" s="150">
        <f t="shared" si="202"/>
        <v>0</v>
      </c>
      <c r="F496" s="150">
        <f t="shared" si="202"/>
        <v>0</v>
      </c>
      <c r="G496" s="150">
        <f t="shared" si="202"/>
        <v>0</v>
      </c>
      <c r="H496" s="150">
        <f t="shared" si="202"/>
        <v>0</v>
      </c>
      <c r="I496" s="150">
        <f t="shared" si="202"/>
        <v>0</v>
      </c>
      <c r="J496" s="153">
        <f t="shared" si="200"/>
        <v>0</v>
      </c>
    </row>
    <row r="497" spans="1:10" s="81" customFormat="1" ht="27" x14ac:dyDescent="0.25">
      <c r="A497" s="164">
        <v>4341</v>
      </c>
      <c r="B497" s="78" t="s">
        <v>418</v>
      </c>
      <c r="C497" s="150">
        <v>0</v>
      </c>
      <c r="D497" s="150">
        <v>0</v>
      </c>
      <c r="E497" s="150">
        <v>0</v>
      </c>
      <c r="F497" s="150">
        <v>0</v>
      </c>
      <c r="G497" s="150">
        <v>0</v>
      </c>
      <c r="H497" s="150">
        <v>0</v>
      </c>
      <c r="I497" s="150">
        <v>0</v>
      </c>
      <c r="J497" s="153">
        <f t="shared" si="200"/>
        <v>0</v>
      </c>
    </row>
    <row r="498" spans="1:10" s="81" customFormat="1" ht="13.5" x14ac:dyDescent="0.25">
      <c r="A498" s="164">
        <v>436</v>
      </c>
      <c r="B498" s="78" t="s">
        <v>419</v>
      </c>
      <c r="C498" s="150">
        <f>+C499</f>
        <v>0</v>
      </c>
      <c r="D498" s="150">
        <f t="shared" ref="D498:I498" si="203">+D499</f>
        <v>0</v>
      </c>
      <c r="E498" s="150">
        <f t="shared" si="203"/>
        <v>0</v>
      </c>
      <c r="F498" s="150">
        <f t="shared" si="203"/>
        <v>0</v>
      </c>
      <c r="G498" s="150">
        <f t="shared" si="203"/>
        <v>0</v>
      </c>
      <c r="H498" s="150">
        <f t="shared" si="203"/>
        <v>0</v>
      </c>
      <c r="I498" s="150">
        <f t="shared" si="203"/>
        <v>0</v>
      </c>
      <c r="J498" s="153">
        <f t="shared" si="200"/>
        <v>0</v>
      </c>
    </row>
    <row r="499" spans="1:10" s="81" customFormat="1" ht="27" x14ac:dyDescent="0.25">
      <c r="A499" s="164">
        <v>4361</v>
      </c>
      <c r="B499" s="78" t="s">
        <v>420</v>
      </c>
      <c r="C499" s="150">
        <v>0</v>
      </c>
      <c r="D499" s="150">
        <v>0</v>
      </c>
      <c r="E499" s="150">
        <v>0</v>
      </c>
      <c r="F499" s="150">
        <v>0</v>
      </c>
      <c r="G499" s="150">
        <v>0</v>
      </c>
      <c r="H499" s="150">
        <v>0</v>
      </c>
      <c r="I499" s="150">
        <v>0</v>
      </c>
      <c r="J499" s="153">
        <f t="shared" si="200"/>
        <v>0</v>
      </c>
    </row>
    <row r="500" spans="1:10" s="81" customFormat="1" ht="13.5" x14ac:dyDescent="0.25">
      <c r="A500" s="164">
        <v>437</v>
      </c>
      <c r="B500" s="78" t="s">
        <v>421</v>
      </c>
      <c r="C500" s="150">
        <f>+C501</f>
        <v>0</v>
      </c>
      <c r="D500" s="150">
        <f t="shared" ref="D500:I500" si="204">+D501</f>
        <v>0</v>
      </c>
      <c r="E500" s="150">
        <f t="shared" si="204"/>
        <v>0</v>
      </c>
      <c r="F500" s="150">
        <f t="shared" si="204"/>
        <v>0</v>
      </c>
      <c r="G500" s="150">
        <f t="shared" si="204"/>
        <v>0</v>
      </c>
      <c r="H500" s="150">
        <f t="shared" si="204"/>
        <v>0</v>
      </c>
      <c r="I500" s="150">
        <f t="shared" si="204"/>
        <v>0</v>
      </c>
      <c r="J500" s="153">
        <f t="shared" si="200"/>
        <v>0</v>
      </c>
    </row>
    <row r="501" spans="1:10" s="81" customFormat="1" ht="13.5" x14ac:dyDescent="0.25">
      <c r="A501" s="164">
        <v>4371</v>
      </c>
      <c r="B501" s="78" t="s">
        <v>422</v>
      </c>
      <c r="C501" s="150">
        <v>0</v>
      </c>
      <c r="D501" s="150">
        <v>0</v>
      </c>
      <c r="E501" s="150">
        <v>0</v>
      </c>
      <c r="F501" s="150">
        <v>0</v>
      </c>
      <c r="G501" s="150">
        <v>0</v>
      </c>
      <c r="H501" s="150">
        <v>0</v>
      </c>
      <c r="I501" s="150">
        <v>0</v>
      </c>
      <c r="J501" s="153">
        <f t="shared" si="200"/>
        <v>0</v>
      </c>
    </row>
    <row r="502" spans="1:10" s="81" customFormat="1" ht="27" x14ac:dyDescent="0.25">
      <c r="A502" s="164">
        <v>438</v>
      </c>
      <c r="B502" s="78" t="s">
        <v>423</v>
      </c>
      <c r="C502" s="150">
        <f>+C503+C504+C505</f>
        <v>0</v>
      </c>
      <c r="D502" s="150">
        <f t="shared" ref="D502:I502" si="205">+D503+D504+D505</f>
        <v>0</v>
      </c>
      <c r="E502" s="150">
        <f t="shared" si="205"/>
        <v>0</v>
      </c>
      <c r="F502" s="150">
        <f t="shared" si="205"/>
        <v>0</v>
      </c>
      <c r="G502" s="150">
        <f t="shared" si="205"/>
        <v>0</v>
      </c>
      <c r="H502" s="150">
        <f t="shared" si="205"/>
        <v>0</v>
      </c>
      <c r="I502" s="150">
        <f t="shared" si="205"/>
        <v>0</v>
      </c>
      <c r="J502" s="153">
        <f t="shared" si="200"/>
        <v>0</v>
      </c>
    </row>
    <row r="503" spans="1:10" s="81" customFormat="1" ht="13.5" x14ac:dyDescent="0.25">
      <c r="A503" s="164">
        <v>4381</v>
      </c>
      <c r="B503" s="78" t="s">
        <v>424</v>
      </c>
      <c r="C503" s="150">
        <v>0</v>
      </c>
      <c r="D503" s="150">
        <v>0</v>
      </c>
      <c r="E503" s="150">
        <v>0</v>
      </c>
      <c r="F503" s="150">
        <v>0</v>
      </c>
      <c r="G503" s="150">
        <v>0</v>
      </c>
      <c r="H503" s="150">
        <v>0</v>
      </c>
      <c r="I503" s="150">
        <v>0</v>
      </c>
      <c r="J503" s="153">
        <f t="shared" si="200"/>
        <v>0</v>
      </c>
    </row>
    <row r="504" spans="1:10" s="81" customFormat="1" ht="27" x14ac:dyDescent="0.25">
      <c r="A504" s="164">
        <v>4382</v>
      </c>
      <c r="B504" s="78" t="s">
        <v>425</v>
      </c>
      <c r="C504" s="150">
        <v>0</v>
      </c>
      <c r="D504" s="150">
        <v>0</v>
      </c>
      <c r="E504" s="150">
        <v>0</v>
      </c>
      <c r="F504" s="150">
        <v>0</v>
      </c>
      <c r="G504" s="150">
        <v>0</v>
      </c>
      <c r="H504" s="150">
        <v>0</v>
      </c>
      <c r="I504" s="150">
        <v>0</v>
      </c>
      <c r="J504" s="153">
        <f t="shared" si="200"/>
        <v>0</v>
      </c>
    </row>
    <row r="505" spans="1:10" s="81" customFormat="1" ht="27" x14ac:dyDescent="0.25">
      <c r="A505" s="164">
        <v>4383</v>
      </c>
      <c r="B505" s="78" t="s">
        <v>426</v>
      </c>
      <c r="C505" s="150">
        <v>0</v>
      </c>
      <c r="D505" s="150">
        <v>0</v>
      </c>
      <c r="E505" s="150">
        <v>0</v>
      </c>
      <c r="F505" s="150">
        <v>0</v>
      </c>
      <c r="G505" s="150">
        <v>0</v>
      </c>
      <c r="H505" s="150">
        <v>0</v>
      </c>
      <c r="I505" s="150">
        <v>0</v>
      </c>
      <c r="J505" s="153">
        <f t="shared" si="200"/>
        <v>0</v>
      </c>
    </row>
    <row r="506" spans="1:10" s="81" customFormat="1" ht="13.5" x14ac:dyDescent="0.25">
      <c r="A506" s="164">
        <v>439</v>
      </c>
      <c r="B506" s="78" t="s">
        <v>427</v>
      </c>
      <c r="C506" s="150">
        <f>+C507</f>
        <v>0</v>
      </c>
      <c r="D506" s="150">
        <f t="shared" ref="D506:I506" si="206">+D507</f>
        <v>0</v>
      </c>
      <c r="E506" s="150">
        <f t="shared" si="206"/>
        <v>0</v>
      </c>
      <c r="F506" s="150">
        <f t="shared" si="206"/>
        <v>0</v>
      </c>
      <c r="G506" s="150">
        <f t="shared" si="206"/>
        <v>0</v>
      </c>
      <c r="H506" s="150">
        <f t="shared" si="206"/>
        <v>0</v>
      </c>
      <c r="I506" s="150">
        <f t="shared" si="206"/>
        <v>0</v>
      </c>
      <c r="J506" s="153">
        <f t="shared" si="200"/>
        <v>0</v>
      </c>
    </row>
    <row r="507" spans="1:10" s="81" customFormat="1" ht="13.5" x14ac:dyDescent="0.25">
      <c r="A507" s="164">
        <v>4391</v>
      </c>
      <c r="B507" s="78" t="s">
        <v>428</v>
      </c>
      <c r="C507" s="150">
        <v>0</v>
      </c>
      <c r="D507" s="150">
        <v>0</v>
      </c>
      <c r="E507" s="150">
        <v>0</v>
      </c>
      <c r="F507" s="150">
        <v>0</v>
      </c>
      <c r="G507" s="150">
        <v>0</v>
      </c>
      <c r="H507" s="150">
        <v>0</v>
      </c>
      <c r="I507" s="150">
        <v>0</v>
      </c>
      <c r="J507" s="153">
        <f t="shared" si="200"/>
        <v>0</v>
      </c>
    </row>
    <row r="508" spans="1:10" s="81" customFormat="1" ht="12.75" x14ac:dyDescent="0.2">
      <c r="A508" s="163">
        <v>4400</v>
      </c>
      <c r="B508" s="79" t="s">
        <v>536</v>
      </c>
      <c r="C508" s="153"/>
      <c r="D508" s="153"/>
      <c r="E508" s="153"/>
      <c r="F508" s="153"/>
      <c r="G508" s="153"/>
      <c r="H508" s="153"/>
      <c r="I508" s="153"/>
      <c r="J508" s="153">
        <f t="shared" si="200"/>
        <v>0</v>
      </c>
    </row>
    <row r="509" spans="1:10" s="81" customFormat="1" ht="13.5" x14ac:dyDescent="0.25">
      <c r="A509" s="164">
        <v>441</v>
      </c>
      <c r="B509" s="78"/>
      <c r="C509" s="150"/>
      <c r="D509" s="150"/>
      <c r="E509" s="150"/>
      <c r="F509" s="150"/>
      <c r="G509" s="150"/>
      <c r="H509" s="150"/>
      <c r="I509" s="150"/>
      <c r="J509" s="153">
        <f t="shared" si="200"/>
        <v>0</v>
      </c>
    </row>
    <row r="510" spans="1:10" s="81" customFormat="1" ht="27" x14ac:dyDescent="0.25">
      <c r="A510" s="164">
        <v>4411</v>
      </c>
      <c r="B510" s="78" t="s">
        <v>576</v>
      </c>
      <c r="C510" s="150">
        <v>0</v>
      </c>
      <c r="D510" s="150">
        <v>0</v>
      </c>
      <c r="E510" s="150">
        <v>0</v>
      </c>
      <c r="F510" s="150">
        <v>0</v>
      </c>
      <c r="G510" s="150">
        <v>0</v>
      </c>
      <c r="H510" s="150">
        <v>0</v>
      </c>
      <c r="I510" s="150">
        <v>0</v>
      </c>
      <c r="J510" s="153">
        <f t="shared" si="200"/>
        <v>0</v>
      </c>
    </row>
    <row r="511" spans="1:10" s="81" customFormat="1" ht="27" x14ac:dyDescent="0.25">
      <c r="A511" s="164">
        <v>4412</v>
      </c>
      <c r="B511" s="78" t="s">
        <v>577</v>
      </c>
      <c r="C511" s="148">
        <f>10000-10000</f>
        <v>0</v>
      </c>
      <c r="D511" s="214">
        <f>10000-10000</f>
        <v>0</v>
      </c>
      <c r="E511" s="147">
        <v>0</v>
      </c>
      <c r="F511" s="214">
        <f>30000+10000</f>
        <v>40000</v>
      </c>
      <c r="G511" s="154">
        <v>30000</v>
      </c>
      <c r="H511" s="150">
        <v>0</v>
      </c>
      <c r="I511" s="150">
        <v>0</v>
      </c>
      <c r="J511" s="153">
        <f t="shared" si="200"/>
        <v>70000</v>
      </c>
    </row>
    <row r="512" spans="1:10" s="81" customFormat="1" ht="27" x14ac:dyDescent="0.25">
      <c r="A512" s="164">
        <v>4413</v>
      </c>
      <c r="B512" s="78" t="s">
        <v>578</v>
      </c>
      <c r="C512" s="150">
        <v>0</v>
      </c>
      <c r="D512" s="150">
        <v>0</v>
      </c>
      <c r="E512" s="150">
        <v>0</v>
      </c>
      <c r="F512" s="150">
        <v>0</v>
      </c>
      <c r="G512" s="150">
        <v>0</v>
      </c>
      <c r="H512" s="150">
        <v>0</v>
      </c>
      <c r="I512" s="150">
        <v>0</v>
      </c>
      <c r="J512" s="153">
        <f t="shared" si="200"/>
        <v>0</v>
      </c>
    </row>
    <row r="513" spans="1:10" s="81" customFormat="1" ht="27" x14ac:dyDescent="0.25">
      <c r="A513" s="164">
        <v>4414</v>
      </c>
      <c r="B513" s="78" t="s">
        <v>579</v>
      </c>
      <c r="C513" s="150">
        <v>0</v>
      </c>
      <c r="D513" s="150">
        <v>0</v>
      </c>
      <c r="E513" s="150">
        <v>0</v>
      </c>
      <c r="F513" s="150">
        <v>0</v>
      </c>
      <c r="G513" s="150">
        <v>0</v>
      </c>
      <c r="H513" s="150">
        <v>0</v>
      </c>
      <c r="I513" s="150">
        <v>0</v>
      </c>
      <c r="J513" s="153">
        <f t="shared" si="200"/>
        <v>0</v>
      </c>
    </row>
    <row r="514" spans="1:10" s="81" customFormat="1" ht="40.5" x14ac:dyDescent="0.25">
      <c r="A514" s="164">
        <v>4415</v>
      </c>
      <c r="B514" s="78" t="s">
        <v>580</v>
      </c>
      <c r="C514" s="150">
        <v>0</v>
      </c>
      <c r="D514" s="150">
        <v>0</v>
      </c>
      <c r="E514" s="150">
        <v>0</v>
      </c>
      <c r="F514" s="150">
        <v>0</v>
      </c>
      <c r="G514" s="150">
        <v>0</v>
      </c>
      <c r="H514" s="150">
        <v>0</v>
      </c>
      <c r="I514" s="150">
        <v>0</v>
      </c>
      <c r="J514" s="153">
        <f t="shared" si="200"/>
        <v>0</v>
      </c>
    </row>
    <row r="515" spans="1:10" s="81" customFormat="1" ht="27" x14ac:dyDescent="0.25">
      <c r="A515" s="164">
        <v>4416</v>
      </c>
      <c r="B515" s="78" t="s">
        <v>581</v>
      </c>
      <c r="C515" s="150">
        <v>0</v>
      </c>
      <c r="D515" s="150">
        <v>0</v>
      </c>
      <c r="E515" s="150">
        <v>0</v>
      </c>
      <c r="F515" s="150">
        <v>0</v>
      </c>
      <c r="G515" s="150">
        <v>0</v>
      </c>
      <c r="H515" s="150">
        <v>0</v>
      </c>
      <c r="I515" s="150">
        <v>0</v>
      </c>
      <c r="J515" s="153">
        <f t="shared" si="200"/>
        <v>0</v>
      </c>
    </row>
    <row r="516" spans="1:10" s="81" customFormat="1" ht="27" x14ac:dyDescent="0.25">
      <c r="A516" s="164">
        <v>4417</v>
      </c>
      <c r="B516" s="78" t="s">
        <v>582</v>
      </c>
      <c r="C516" s="150">
        <v>0</v>
      </c>
      <c r="D516" s="150">
        <v>0</v>
      </c>
      <c r="E516" s="150">
        <v>0</v>
      </c>
      <c r="F516" s="150">
        <v>0</v>
      </c>
      <c r="G516" s="150">
        <v>0</v>
      </c>
      <c r="H516" s="150">
        <v>0</v>
      </c>
      <c r="I516" s="150">
        <v>0</v>
      </c>
      <c r="J516" s="153">
        <f t="shared" si="200"/>
        <v>0</v>
      </c>
    </row>
    <row r="517" spans="1:10" s="81" customFormat="1" ht="27" x14ac:dyDescent="0.25">
      <c r="A517" s="164">
        <v>4418</v>
      </c>
      <c r="B517" s="78" t="s">
        <v>583</v>
      </c>
      <c r="C517" s="150">
        <v>0</v>
      </c>
      <c r="D517" s="150">
        <v>0</v>
      </c>
      <c r="E517" s="150">
        <v>0</v>
      </c>
      <c r="F517" s="150">
        <v>0</v>
      </c>
      <c r="G517" s="150">
        <v>0</v>
      </c>
      <c r="H517" s="150">
        <v>0</v>
      </c>
      <c r="I517" s="150">
        <v>0</v>
      </c>
      <c r="J517" s="153">
        <f t="shared" si="200"/>
        <v>0</v>
      </c>
    </row>
    <row r="518" spans="1:10" s="81" customFormat="1" ht="27" x14ac:dyDescent="0.25">
      <c r="A518" s="164">
        <v>4419</v>
      </c>
      <c r="B518" s="78" t="s">
        <v>628</v>
      </c>
      <c r="C518" s="148">
        <f>7500-7500</f>
        <v>0</v>
      </c>
      <c r="D518" s="148">
        <f>7500-7500</f>
        <v>0</v>
      </c>
      <c r="E518" s="150">
        <v>0</v>
      </c>
      <c r="F518" s="150">
        <v>0</v>
      </c>
      <c r="G518" s="150">
        <v>0</v>
      </c>
      <c r="H518" s="148">
        <f>35252.12-15252.12</f>
        <v>20000</v>
      </c>
      <c r="I518" s="150">
        <v>0</v>
      </c>
      <c r="J518" s="153">
        <f t="shared" si="200"/>
        <v>20000</v>
      </c>
    </row>
    <row r="519" spans="1:10" s="81" customFormat="1" ht="13.5" x14ac:dyDescent="0.25">
      <c r="A519" s="164">
        <v>442</v>
      </c>
      <c r="B519" s="78"/>
      <c r="C519" s="150"/>
      <c r="D519" s="150"/>
      <c r="E519" s="150"/>
      <c r="F519" s="150"/>
      <c r="G519" s="150"/>
      <c r="H519" s="150"/>
      <c r="I519" s="150">
        <f t="shared" ref="I519" si="207">+I520+I521+I522+I523</f>
        <v>0</v>
      </c>
      <c r="J519" s="153">
        <f t="shared" si="200"/>
        <v>0</v>
      </c>
    </row>
    <row r="520" spans="1:10" s="81" customFormat="1" ht="27" x14ac:dyDescent="0.25">
      <c r="A520" s="164">
        <v>4421</v>
      </c>
      <c r="B520" s="78" t="s">
        <v>585</v>
      </c>
      <c r="C520" s="150">
        <v>0</v>
      </c>
      <c r="D520" s="150">
        <v>0</v>
      </c>
      <c r="E520" s="150">
        <v>0</v>
      </c>
      <c r="F520" s="150">
        <v>0</v>
      </c>
      <c r="G520" s="150">
        <v>0</v>
      </c>
      <c r="H520" s="150">
        <v>0</v>
      </c>
      <c r="I520" s="150">
        <v>0</v>
      </c>
      <c r="J520" s="153">
        <f t="shared" si="200"/>
        <v>0</v>
      </c>
    </row>
    <row r="521" spans="1:10" s="81" customFormat="1" ht="13.5" x14ac:dyDescent="0.25">
      <c r="A521" s="164">
        <v>4422</v>
      </c>
      <c r="B521" s="78" t="s">
        <v>629</v>
      </c>
      <c r="C521" s="148">
        <f>7500-7500</f>
        <v>0</v>
      </c>
      <c r="D521" s="213">
        <f>7500-7500</f>
        <v>0</v>
      </c>
      <c r="E521" s="150">
        <v>0</v>
      </c>
      <c r="F521" s="213">
        <v>7500</v>
      </c>
      <c r="G521" s="150">
        <v>0</v>
      </c>
      <c r="H521" s="150">
        <v>45000</v>
      </c>
      <c r="I521" s="150">
        <v>0</v>
      </c>
      <c r="J521" s="153">
        <f t="shared" si="200"/>
        <v>52500</v>
      </c>
    </row>
    <row r="522" spans="1:10" s="81" customFormat="1" ht="27" x14ac:dyDescent="0.25">
      <c r="A522" s="164">
        <v>4423</v>
      </c>
      <c r="B522" s="78" t="s">
        <v>587</v>
      </c>
      <c r="C522" s="150">
        <v>0</v>
      </c>
      <c r="D522" s="150">
        <v>0</v>
      </c>
      <c r="E522" s="150">
        <v>0</v>
      </c>
      <c r="F522" s="150">
        <v>0</v>
      </c>
      <c r="G522" s="150">
        <v>0</v>
      </c>
      <c r="H522" s="150">
        <v>0</v>
      </c>
      <c r="I522" s="150">
        <v>0</v>
      </c>
      <c r="J522" s="153">
        <f t="shared" si="200"/>
        <v>0</v>
      </c>
    </row>
    <row r="523" spans="1:10" s="81" customFormat="1" ht="27" x14ac:dyDescent="0.25">
      <c r="A523" s="164">
        <v>4424</v>
      </c>
      <c r="B523" s="78" t="s">
        <v>546</v>
      </c>
      <c r="C523" s="150">
        <v>0</v>
      </c>
      <c r="D523" s="150">
        <v>0</v>
      </c>
      <c r="E523" s="150">
        <v>0</v>
      </c>
      <c r="F523" s="150">
        <v>0</v>
      </c>
      <c r="G523" s="150">
        <v>0</v>
      </c>
      <c r="H523" s="150">
        <v>0</v>
      </c>
      <c r="I523" s="150">
        <v>0</v>
      </c>
      <c r="J523" s="153">
        <f t="shared" si="200"/>
        <v>0</v>
      </c>
    </row>
    <row r="524" spans="1:10" s="81" customFormat="1" ht="13.5" x14ac:dyDescent="0.25">
      <c r="A524" s="164">
        <v>443</v>
      </c>
      <c r="B524" s="78"/>
      <c r="C524" s="150">
        <f>+C525+C526+C527</f>
        <v>0</v>
      </c>
      <c r="D524" s="150">
        <f t="shared" ref="D524:I524" si="208">+D525+D526+D527</f>
        <v>0</v>
      </c>
      <c r="E524" s="150">
        <f t="shared" si="208"/>
        <v>0</v>
      </c>
      <c r="F524" s="150">
        <f t="shared" si="208"/>
        <v>0</v>
      </c>
      <c r="G524" s="150">
        <f t="shared" si="208"/>
        <v>0</v>
      </c>
      <c r="H524" s="150">
        <f t="shared" si="208"/>
        <v>0</v>
      </c>
      <c r="I524" s="150">
        <f t="shared" si="208"/>
        <v>0</v>
      </c>
      <c r="J524" s="153">
        <f t="shared" si="200"/>
        <v>0</v>
      </c>
    </row>
    <row r="525" spans="1:10" s="81" customFormat="1" ht="27" x14ac:dyDescent="0.25">
      <c r="A525" s="164">
        <v>4431</v>
      </c>
      <c r="B525" s="78" t="s">
        <v>588</v>
      </c>
      <c r="C525" s="150">
        <v>0</v>
      </c>
      <c r="D525" s="150">
        <v>0</v>
      </c>
      <c r="E525" s="150">
        <v>0</v>
      </c>
      <c r="F525" s="150">
        <v>0</v>
      </c>
      <c r="G525" s="150">
        <v>0</v>
      </c>
      <c r="H525" s="150">
        <v>0</v>
      </c>
      <c r="I525" s="150">
        <v>0</v>
      </c>
      <c r="J525" s="153">
        <f t="shared" si="200"/>
        <v>0</v>
      </c>
    </row>
    <row r="526" spans="1:10" s="81" customFormat="1" ht="40.5" x14ac:dyDescent="0.25">
      <c r="A526" s="164">
        <v>4432</v>
      </c>
      <c r="B526" s="78" t="s">
        <v>589</v>
      </c>
      <c r="C526" s="150">
        <v>0</v>
      </c>
      <c r="D526" s="150">
        <v>0</v>
      </c>
      <c r="E526" s="150">
        <v>0</v>
      </c>
      <c r="F526" s="150">
        <v>0</v>
      </c>
      <c r="G526" s="150">
        <v>0</v>
      </c>
      <c r="H526" s="150">
        <v>0</v>
      </c>
      <c r="I526" s="150">
        <v>0</v>
      </c>
      <c r="J526" s="153">
        <f t="shared" si="200"/>
        <v>0</v>
      </c>
    </row>
    <row r="527" spans="1:10" s="81" customFormat="1" ht="54" x14ac:dyDescent="0.25">
      <c r="A527" s="164">
        <v>4433</v>
      </c>
      <c r="B527" s="78" t="s">
        <v>590</v>
      </c>
      <c r="C527" s="150">
        <v>0</v>
      </c>
      <c r="D527" s="150">
        <v>0</v>
      </c>
      <c r="E527" s="150">
        <v>0</v>
      </c>
      <c r="F527" s="150">
        <v>0</v>
      </c>
      <c r="G527" s="150">
        <v>0</v>
      </c>
      <c r="H527" s="150">
        <v>0</v>
      </c>
      <c r="I527" s="150">
        <v>0</v>
      </c>
      <c r="J527" s="153">
        <f t="shared" si="200"/>
        <v>0</v>
      </c>
    </row>
    <row r="528" spans="1:10" s="81" customFormat="1" ht="13.5" x14ac:dyDescent="0.25">
      <c r="A528" s="164">
        <v>444</v>
      </c>
      <c r="B528" s="78"/>
      <c r="C528" s="150">
        <f>+C529+C530+C531+C533+C532+C534</f>
        <v>0</v>
      </c>
      <c r="D528" s="150">
        <f t="shared" ref="D528:I528" si="209">+D529+D530+D531+D533+D532+D534</f>
        <v>0</v>
      </c>
      <c r="E528" s="150">
        <f t="shared" si="209"/>
        <v>0</v>
      </c>
      <c r="F528" s="150">
        <f t="shared" si="209"/>
        <v>0</v>
      </c>
      <c r="G528" s="150">
        <f t="shared" si="209"/>
        <v>0</v>
      </c>
      <c r="H528" s="150">
        <f t="shared" si="209"/>
        <v>0</v>
      </c>
      <c r="I528" s="150">
        <f t="shared" si="209"/>
        <v>0</v>
      </c>
      <c r="J528" s="153">
        <f t="shared" si="200"/>
        <v>0</v>
      </c>
    </row>
    <row r="529" spans="1:10" s="81" customFormat="1" ht="13.5" x14ac:dyDescent="0.25">
      <c r="A529" s="164">
        <v>4441</v>
      </c>
      <c r="B529" s="78" t="s">
        <v>591</v>
      </c>
      <c r="C529" s="150">
        <v>0</v>
      </c>
      <c r="D529" s="150">
        <v>0</v>
      </c>
      <c r="E529" s="150">
        <v>0</v>
      </c>
      <c r="F529" s="150">
        <v>0</v>
      </c>
      <c r="G529" s="150">
        <v>0</v>
      </c>
      <c r="H529" s="150">
        <v>0</v>
      </c>
      <c r="I529" s="150">
        <v>0</v>
      </c>
      <c r="J529" s="153">
        <f t="shared" si="200"/>
        <v>0</v>
      </c>
    </row>
    <row r="530" spans="1:10" s="81" customFormat="1" ht="40.5" x14ac:dyDescent="0.25">
      <c r="A530" s="164">
        <v>4442</v>
      </c>
      <c r="B530" s="78" t="s">
        <v>592</v>
      </c>
      <c r="C530" s="150">
        <v>0</v>
      </c>
      <c r="D530" s="150">
        <v>0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3">
        <f t="shared" si="200"/>
        <v>0</v>
      </c>
    </row>
    <row r="531" spans="1:10" s="81" customFormat="1" ht="40.5" x14ac:dyDescent="0.25">
      <c r="A531" s="164">
        <v>4443</v>
      </c>
      <c r="B531" s="78" t="s">
        <v>593</v>
      </c>
      <c r="C531" s="150">
        <v>0</v>
      </c>
      <c r="D531" s="150">
        <v>0</v>
      </c>
      <c r="E531" s="150">
        <v>0</v>
      </c>
      <c r="F531" s="150">
        <v>0</v>
      </c>
      <c r="G531" s="150">
        <v>0</v>
      </c>
      <c r="H531" s="150">
        <v>0</v>
      </c>
      <c r="I531" s="150">
        <v>0</v>
      </c>
      <c r="J531" s="153">
        <f t="shared" si="200"/>
        <v>0</v>
      </c>
    </row>
    <row r="532" spans="1:10" s="81" customFormat="1" ht="13.5" x14ac:dyDescent="0.25">
      <c r="A532" s="164">
        <v>4444</v>
      </c>
      <c r="B532" s="78" t="s">
        <v>594</v>
      </c>
      <c r="C532" s="150">
        <v>0</v>
      </c>
      <c r="D532" s="150">
        <v>0</v>
      </c>
      <c r="E532" s="150">
        <v>0</v>
      </c>
      <c r="F532" s="150">
        <v>0</v>
      </c>
      <c r="G532" s="150">
        <v>0</v>
      </c>
      <c r="H532" s="150">
        <v>0</v>
      </c>
      <c r="I532" s="150">
        <v>0</v>
      </c>
      <c r="J532" s="153">
        <f t="shared" si="200"/>
        <v>0</v>
      </c>
    </row>
    <row r="533" spans="1:10" s="81" customFormat="1" ht="54" x14ac:dyDescent="0.25">
      <c r="A533" s="164">
        <v>4445</v>
      </c>
      <c r="B533" s="78" t="s">
        <v>595</v>
      </c>
      <c r="C533" s="150">
        <v>0</v>
      </c>
      <c r="D533" s="150">
        <v>0</v>
      </c>
      <c r="E533" s="150">
        <v>0</v>
      </c>
      <c r="F533" s="150">
        <v>0</v>
      </c>
      <c r="G533" s="150">
        <v>0</v>
      </c>
      <c r="H533" s="150">
        <v>0</v>
      </c>
      <c r="I533" s="150">
        <v>0</v>
      </c>
      <c r="J533" s="153">
        <f t="shared" si="200"/>
        <v>0</v>
      </c>
    </row>
    <row r="534" spans="1:10" s="81" customFormat="1" ht="40.5" x14ac:dyDescent="0.25">
      <c r="A534" s="164">
        <v>4446</v>
      </c>
      <c r="B534" s="78" t="s">
        <v>596</v>
      </c>
      <c r="C534" s="150">
        <v>0</v>
      </c>
      <c r="D534" s="150">
        <v>0</v>
      </c>
      <c r="E534" s="150">
        <v>0</v>
      </c>
      <c r="F534" s="150">
        <v>0</v>
      </c>
      <c r="G534" s="150">
        <v>0</v>
      </c>
      <c r="H534" s="150">
        <v>0</v>
      </c>
      <c r="I534" s="150">
        <v>0</v>
      </c>
      <c r="J534" s="153">
        <f t="shared" si="200"/>
        <v>0</v>
      </c>
    </row>
    <row r="535" spans="1:10" s="81" customFormat="1" ht="13.5" x14ac:dyDescent="0.25">
      <c r="A535" s="164">
        <v>445</v>
      </c>
      <c r="B535" s="78"/>
      <c r="C535" s="150"/>
      <c r="D535" s="150"/>
      <c r="E535" s="150"/>
      <c r="F535" s="150"/>
      <c r="G535" s="150"/>
      <c r="H535" s="150"/>
      <c r="I535" s="150">
        <f t="shared" ref="I535" si="210">+I536+I537+I538+I539+I540</f>
        <v>0</v>
      </c>
      <c r="J535" s="153">
        <f t="shared" si="200"/>
        <v>0</v>
      </c>
    </row>
    <row r="536" spans="1:10" s="81" customFormat="1" ht="27" x14ac:dyDescent="0.25">
      <c r="A536" s="164">
        <v>4451</v>
      </c>
      <c r="B536" s="78" t="s">
        <v>630</v>
      </c>
      <c r="C536" s="150"/>
      <c r="D536" s="213">
        <f>17500+11500-29000</f>
        <v>0</v>
      </c>
      <c r="E536" s="150"/>
      <c r="F536" s="213">
        <f>17500+11500</f>
        <v>29000</v>
      </c>
      <c r="G536" s="150">
        <v>0</v>
      </c>
      <c r="H536" s="150">
        <v>1000</v>
      </c>
      <c r="I536" s="150">
        <v>0</v>
      </c>
      <c r="J536" s="153">
        <f t="shared" si="200"/>
        <v>30000</v>
      </c>
    </row>
    <row r="537" spans="1:10" s="81" customFormat="1" ht="40.5" x14ac:dyDescent="0.25">
      <c r="A537" s="164">
        <v>4452</v>
      </c>
      <c r="B537" s="78" t="s">
        <v>597</v>
      </c>
      <c r="C537" s="150">
        <v>0</v>
      </c>
      <c r="D537" s="150">
        <v>0</v>
      </c>
      <c r="E537" s="150">
        <v>0</v>
      </c>
      <c r="F537" s="150">
        <v>0</v>
      </c>
      <c r="G537" s="150">
        <v>0</v>
      </c>
      <c r="H537" s="150">
        <v>0</v>
      </c>
      <c r="I537" s="150">
        <v>0</v>
      </c>
      <c r="J537" s="153">
        <f t="shared" si="200"/>
        <v>0</v>
      </c>
    </row>
    <row r="538" spans="1:10" s="81" customFormat="1" ht="27" x14ac:dyDescent="0.25">
      <c r="A538" s="164">
        <v>4453</v>
      </c>
      <c r="B538" s="78" t="s">
        <v>598</v>
      </c>
      <c r="C538" s="150">
        <v>0</v>
      </c>
      <c r="D538" s="150">
        <v>0</v>
      </c>
      <c r="E538" s="150">
        <v>0</v>
      </c>
      <c r="F538" s="150">
        <v>0</v>
      </c>
      <c r="G538" s="150">
        <v>0</v>
      </c>
      <c r="H538" s="150">
        <v>0</v>
      </c>
      <c r="I538" s="150">
        <v>0</v>
      </c>
      <c r="J538" s="153">
        <f t="shared" si="200"/>
        <v>0</v>
      </c>
    </row>
    <row r="539" spans="1:10" s="81" customFormat="1" ht="27" x14ac:dyDescent="0.25">
      <c r="A539" s="164">
        <v>4454</v>
      </c>
      <c r="B539" s="78" t="s">
        <v>599</v>
      </c>
      <c r="C539" s="150">
        <v>0</v>
      </c>
      <c r="D539" s="150">
        <v>0</v>
      </c>
      <c r="E539" s="150">
        <v>0</v>
      </c>
      <c r="F539" s="150">
        <v>0</v>
      </c>
      <c r="G539" s="150">
        <v>0</v>
      </c>
      <c r="H539" s="150">
        <v>0</v>
      </c>
      <c r="I539" s="150">
        <v>0</v>
      </c>
      <c r="J539" s="153">
        <f t="shared" si="200"/>
        <v>0</v>
      </c>
    </row>
    <row r="540" spans="1:10" s="81" customFormat="1" ht="40.5" x14ac:dyDescent="0.25">
      <c r="A540" s="164">
        <v>4455</v>
      </c>
      <c r="B540" s="78" t="s">
        <v>600</v>
      </c>
      <c r="C540" s="150">
        <v>0</v>
      </c>
      <c r="D540" s="150">
        <v>0</v>
      </c>
      <c r="E540" s="150">
        <v>0</v>
      </c>
      <c r="F540" s="150">
        <v>0</v>
      </c>
      <c r="G540" s="150">
        <v>0</v>
      </c>
      <c r="H540" s="150">
        <v>0</v>
      </c>
      <c r="I540" s="150">
        <v>0</v>
      </c>
      <c r="J540" s="153">
        <f t="shared" si="200"/>
        <v>0</v>
      </c>
    </row>
    <row r="541" spans="1:10" s="81" customFormat="1" ht="13.5" x14ac:dyDescent="0.25">
      <c r="A541" s="164">
        <v>446</v>
      </c>
      <c r="B541" s="78" t="s">
        <v>601</v>
      </c>
      <c r="C541" s="150">
        <f>+C542</f>
        <v>0</v>
      </c>
      <c r="D541" s="150">
        <f t="shared" ref="D541:I541" si="211">+D542</f>
        <v>0</v>
      </c>
      <c r="E541" s="150">
        <f t="shared" si="211"/>
        <v>0</v>
      </c>
      <c r="F541" s="150">
        <f t="shared" si="211"/>
        <v>0</v>
      </c>
      <c r="G541" s="150">
        <f t="shared" si="211"/>
        <v>0</v>
      </c>
      <c r="H541" s="150">
        <f t="shared" si="211"/>
        <v>0</v>
      </c>
      <c r="I541" s="150">
        <f t="shared" si="211"/>
        <v>0</v>
      </c>
      <c r="J541" s="153">
        <f t="shared" si="200"/>
        <v>0</v>
      </c>
    </row>
    <row r="542" spans="1:10" s="81" customFormat="1" ht="13.5" x14ac:dyDescent="0.25">
      <c r="A542" s="164">
        <v>4461</v>
      </c>
      <c r="B542" s="78" t="s">
        <v>601</v>
      </c>
      <c r="C542" s="150">
        <v>0</v>
      </c>
      <c r="D542" s="150">
        <v>0</v>
      </c>
      <c r="E542" s="150">
        <v>0</v>
      </c>
      <c r="F542" s="150">
        <v>0</v>
      </c>
      <c r="G542" s="150">
        <v>0</v>
      </c>
      <c r="H542" s="150">
        <v>0</v>
      </c>
      <c r="I542" s="150">
        <v>0</v>
      </c>
      <c r="J542" s="153">
        <f t="shared" si="200"/>
        <v>0</v>
      </c>
    </row>
    <row r="543" spans="1:10" s="81" customFormat="1" ht="27" x14ac:dyDescent="0.25">
      <c r="A543" s="164">
        <v>447</v>
      </c>
      <c r="B543" s="78" t="s">
        <v>602</v>
      </c>
      <c r="C543" s="150">
        <f>+C544</f>
        <v>0</v>
      </c>
      <c r="D543" s="150">
        <f t="shared" ref="D543:I543" si="212">+D544</f>
        <v>0</v>
      </c>
      <c r="E543" s="150">
        <f t="shared" si="212"/>
        <v>0</v>
      </c>
      <c r="F543" s="150">
        <f t="shared" si="212"/>
        <v>0</v>
      </c>
      <c r="G543" s="150">
        <f t="shared" si="212"/>
        <v>0</v>
      </c>
      <c r="H543" s="150">
        <f t="shared" si="212"/>
        <v>0</v>
      </c>
      <c r="I543" s="150">
        <f t="shared" si="212"/>
        <v>0</v>
      </c>
      <c r="J543" s="153">
        <f t="shared" si="200"/>
        <v>0</v>
      </c>
    </row>
    <row r="544" spans="1:10" s="81" customFormat="1" ht="27" x14ac:dyDescent="0.25">
      <c r="A544" s="164">
        <v>4471</v>
      </c>
      <c r="B544" s="78" t="s">
        <v>602</v>
      </c>
      <c r="C544" s="150">
        <v>0</v>
      </c>
      <c r="D544" s="150">
        <v>0</v>
      </c>
      <c r="E544" s="150">
        <v>0</v>
      </c>
      <c r="F544" s="150">
        <v>0</v>
      </c>
      <c r="G544" s="150">
        <v>0</v>
      </c>
      <c r="H544" s="150">
        <v>0</v>
      </c>
      <c r="I544" s="150">
        <v>0</v>
      </c>
      <c r="J544" s="153">
        <f t="shared" si="200"/>
        <v>0</v>
      </c>
    </row>
    <row r="545" spans="1:10" s="81" customFormat="1" ht="13.5" x14ac:dyDescent="0.25">
      <c r="A545" s="164">
        <v>448</v>
      </c>
      <c r="B545" s="78" t="s">
        <v>603</v>
      </c>
      <c r="C545" s="150">
        <f>+C546+C547</f>
        <v>0</v>
      </c>
      <c r="D545" s="150">
        <f t="shared" ref="D545:I545" si="213">+D546+D547</f>
        <v>0</v>
      </c>
      <c r="E545" s="150">
        <f t="shared" si="213"/>
        <v>0</v>
      </c>
      <c r="F545" s="150">
        <f t="shared" si="213"/>
        <v>0</v>
      </c>
      <c r="G545" s="150">
        <f t="shared" si="213"/>
        <v>0</v>
      </c>
      <c r="H545" s="150">
        <f t="shared" si="213"/>
        <v>0</v>
      </c>
      <c r="I545" s="150">
        <f t="shared" si="213"/>
        <v>0</v>
      </c>
      <c r="J545" s="153">
        <f t="shared" si="200"/>
        <v>0</v>
      </c>
    </row>
    <row r="546" spans="1:10" s="81" customFormat="1" ht="13.5" x14ac:dyDescent="0.25">
      <c r="A546" s="164">
        <v>4481</v>
      </c>
      <c r="B546" s="78" t="s">
        <v>603</v>
      </c>
      <c r="C546" s="150">
        <v>0</v>
      </c>
      <c r="D546" s="150">
        <v>0</v>
      </c>
      <c r="E546" s="150">
        <v>0</v>
      </c>
      <c r="F546" s="150">
        <v>0</v>
      </c>
      <c r="G546" s="150">
        <v>0</v>
      </c>
      <c r="H546" s="150">
        <v>0</v>
      </c>
      <c r="I546" s="150">
        <v>0</v>
      </c>
      <c r="J546" s="153">
        <f t="shared" si="200"/>
        <v>0</v>
      </c>
    </row>
    <row r="547" spans="1:10" s="81" customFormat="1" ht="13.5" x14ac:dyDescent="0.25">
      <c r="A547" s="164">
        <v>4482</v>
      </c>
      <c r="B547" s="78" t="s">
        <v>604</v>
      </c>
      <c r="C547" s="150">
        <v>0</v>
      </c>
      <c r="D547" s="150">
        <v>0</v>
      </c>
      <c r="E547" s="150">
        <v>0</v>
      </c>
      <c r="F547" s="150">
        <v>0</v>
      </c>
      <c r="G547" s="150">
        <v>0</v>
      </c>
      <c r="H547" s="150">
        <v>0</v>
      </c>
      <c r="I547" s="150">
        <v>0</v>
      </c>
      <c r="J547" s="153">
        <f t="shared" si="200"/>
        <v>0</v>
      </c>
    </row>
    <row r="548" spans="1:10" s="81" customFormat="1" ht="12.75" x14ac:dyDescent="0.2">
      <c r="A548" s="163">
        <v>4500</v>
      </c>
      <c r="B548" s="79" t="s">
        <v>547</v>
      </c>
      <c r="C548" s="153">
        <f>+C549+C551+C553</f>
        <v>0</v>
      </c>
      <c r="D548" s="153">
        <f t="shared" ref="D548:I548" si="214">+D549+D551+D553</f>
        <v>0</v>
      </c>
      <c r="E548" s="153">
        <f t="shared" si="214"/>
        <v>0</v>
      </c>
      <c r="F548" s="153">
        <f t="shared" si="214"/>
        <v>0</v>
      </c>
      <c r="G548" s="153">
        <f t="shared" si="214"/>
        <v>0</v>
      </c>
      <c r="H548" s="153">
        <f t="shared" si="214"/>
        <v>0</v>
      </c>
      <c r="I548" s="153">
        <f t="shared" si="214"/>
        <v>0</v>
      </c>
      <c r="J548" s="153">
        <f t="shared" si="200"/>
        <v>0</v>
      </c>
    </row>
    <row r="549" spans="1:10" s="81" customFormat="1" ht="13.5" x14ac:dyDescent="0.25">
      <c r="A549" s="164">
        <v>451</v>
      </c>
      <c r="B549" s="78" t="s">
        <v>548</v>
      </c>
      <c r="C549" s="150">
        <f>+C550</f>
        <v>0</v>
      </c>
      <c r="D549" s="150">
        <f t="shared" ref="D549:I549" si="215">+D550</f>
        <v>0</v>
      </c>
      <c r="E549" s="150">
        <f t="shared" si="215"/>
        <v>0</v>
      </c>
      <c r="F549" s="150">
        <f t="shared" si="215"/>
        <v>0</v>
      </c>
      <c r="G549" s="150">
        <f t="shared" si="215"/>
        <v>0</v>
      </c>
      <c r="H549" s="150">
        <f t="shared" si="215"/>
        <v>0</v>
      </c>
      <c r="I549" s="150">
        <f t="shared" si="215"/>
        <v>0</v>
      </c>
      <c r="J549" s="153">
        <f t="shared" si="200"/>
        <v>0</v>
      </c>
    </row>
    <row r="550" spans="1:10" s="81" customFormat="1" ht="13.5" x14ac:dyDescent="0.25">
      <c r="A550" s="164">
        <v>4511</v>
      </c>
      <c r="B550" s="78" t="s">
        <v>549</v>
      </c>
      <c r="C550" s="150">
        <v>0</v>
      </c>
      <c r="D550" s="150">
        <v>0</v>
      </c>
      <c r="E550" s="150">
        <v>0</v>
      </c>
      <c r="F550" s="150">
        <v>0</v>
      </c>
      <c r="G550" s="150">
        <v>0</v>
      </c>
      <c r="H550" s="150">
        <v>0</v>
      </c>
      <c r="I550" s="150">
        <v>0</v>
      </c>
      <c r="J550" s="153">
        <f t="shared" si="200"/>
        <v>0</v>
      </c>
    </row>
    <row r="551" spans="1:10" s="81" customFormat="1" ht="13.5" x14ac:dyDescent="0.25">
      <c r="A551" s="164">
        <v>452</v>
      </c>
      <c r="B551" s="78" t="s">
        <v>550</v>
      </c>
      <c r="C551" s="150">
        <f>+C552</f>
        <v>0</v>
      </c>
      <c r="D551" s="150">
        <f t="shared" ref="D551:I551" si="216">+D552</f>
        <v>0</v>
      </c>
      <c r="E551" s="150">
        <f t="shared" si="216"/>
        <v>0</v>
      </c>
      <c r="F551" s="150">
        <f t="shared" si="216"/>
        <v>0</v>
      </c>
      <c r="G551" s="150">
        <f t="shared" si="216"/>
        <v>0</v>
      </c>
      <c r="H551" s="150">
        <f t="shared" si="216"/>
        <v>0</v>
      </c>
      <c r="I551" s="150">
        <f t="shared" si="216"/>
        <v>0</v>
      </c>
      <c r="J551" s="153">
        <f t="shared" si="200"/>
        <v>0</v>
      </c>
    </row>
    <row r="552" spans="1:10" s="81" customFormat="1" ht="13.5" x14ac:dyDescent="0.25">
      <c r="A552" s="164">
        <v>4521</v>
      </c>
      <c r="B552" s="78" t="s">
        <v>550</v>
      </c>
      <c r="C552" s="150">
        <v>0</v>
      </c>
      <c r="D552" s="150">
        <v>0</v>
      </c>
      <c r="E552" s="150">
        <v>0</v>
      </c>
      <c r="F552" s="150">
        <v>0</v>
      </c>
      <c r="G552" s="150">
        <v>0</v>
      </c>
      <c r="H552" s="150">
        <v>0</v>
      </c>
      <c r="I552" s="150">
        <v>0</v>
      </c>
      <c r="J552" s="153">
        <f t="shared" si="200"/>
        <v>0</v>
      </c>
    </row>
    <row r="553" spans="1:10" s="81" customFormat="1" ht="13.5" x14ac:dyDescent="0.25">
      <c r="A553" s="164">
        <v>459</v>
      </c>
      <c r="B553" s="78" t="s">
        <v>551</v>
      </c>
      <c r="C553" s="150">
        <f>+C554</f>
        <v>0</v>
      </c>
      <c r="D553" s="150">
        <f t="shared" ref="D553:I553" si="217">+D554</f>
        <v>0</v>
      </c>
      <c r="E553" s="150">
        <f t="shared" si="217"/>
        <v>0</v>
      </c>
      <c r="F553" s="150">
        <f t="shared" si="217"/>
        <v>0</v>
      </c>
      <c r="G553" s="150">
        <f t="shared" si="217"/>
        <v>0</v>
      </c>
      <c r="H553" s="150">
        <f t="shared" si="217"/>
        <v>0</v>
      </c>
      <c r="I553" s="150">
        <f t="shared" si="217"/>
        <v>0</v>
      </c>
      <c r="J553" s="153">
        <f t="shared" si="200"/>
        <v>0</v>
      </c>
    </row>
    <row r="554" spans="1:10" s="81" customFormat="1" ht="13.5" x14ac:dyDescent="0.25">
      <c r="A554" s="164">
        <v>4591</v>
      </c>
      <c r="B554" s="78" t="s">
        <v>552</v>
      </c>
      <c r="C554" s="150">
        <v>0</v>
      </c>
      <c r="D554" s="150">
        <v>0</v>
      </c>
      <c r="E554" s="150">
        <v>0</v>
      </c>
      <c r="F554" s="150">
        <v>0</v>
      </c>
      <c r="G554" s="150">
        <v>0</v>
      </c>
      <c r="H554" s="150">
        <v>0</v>
      </c>
      <c r="I554" s="150">
        <v>0</v>
      </c>
      <c r="J554" s="153">
        <f t="shared" ref="J554:J598" si="218">SUM(C554:I554)</f>
        <v>0</v>
      </c>
    </row>
    <row r="555" spans="1:10" s="81" customFormat="1" ht="38.25" x14ac:dyDescent="0.2">
      <c r="A555" s="163">
        <v>4600</v>
      </c>
      <c r="B555" s="79" t="s">
        <v>553</v>
      </c>
      <c r="C555" s="153">
        <f>+C556+C566+C568+C570+C572+C574+C576</f>
        <v>0</v>
      </c>
      <c r="D555" s="153">
        <f t="shared" ref="D555:I555" si="219">+D556+D566+D568+D570+D572+D574+D576</f>
        <v>0</v>
      </c>
      <c r="E555" s="153">
        <f t="shared" si="219"/>
        <v>0</v>
      </c>
      <c r="F555" s="153">
        <f t="shared" si="219"/>
        <v>0</v>
      </c>
      <c r="G555" s="153">
        <f t="shared" si="219"/>
        <v>0</v>
      </c>
      <c r="H555" s="153">
        <f t="shared" si="219"/>
        <v>0</v>
      </c>
      <c r="I555" s="153">
        <f t="shared" si="219"/>
        <v>0</v>
      </c>
      <c r="J555" s="153">
        <f t="shared" si="218"/>
        <v>0</v>
      </c>
    </row>
    <row r="556" spans="1:10" s="81" customFormat="1" ht="27" x14ac:dyDescent="0.25">
      <c r="A556" s="164">
        <v>461</v>
      </c>
      <c r="B556" s="78" t="s">
        <v>554</v>
      </c>
      <c r="C556" s="150">
        <f>+C557+C558+C559+C560+C561+C562+C563+C564+C565</f>
        <v>0</v>
      </c>
      <c r="D556" s="150">
        <f t="shared" ref="D556:I556" si="220">+D557+D558+D559+D560+D561+D562+D563+D564+D565</f>
        <v>0</v>
      </c>
      <c r="E556" s="150">
        <f t="shared" si="220"/>
        <v>0</v>
      </c>
      <c r="F556" s="150">
        <f t="shared" si="220"/>
        <v>0</v>
      </c>
      <c r="G556" s="150">
        <f t="shared" si="220"/>
        <v>0</v>
      </c>
      <c r="H556" s="150">
        <f t="shared" si="220"/>
        <v>0</v>
      </c>
      <c r="I556" s="150">
        <f t="shared" si="220"/>
        <v>0</v>
      </c>
      <c r="J556" s="153">
        <f t="shared" si="218"/>
        <v>0</v>
      </c>
    </row>
    <row r="557" spans="1:10" s="81" customFormat="1" ht="40.5" x14ac:dyDescent="0.25">
      <c r="A557" s="164">
        <v>4611</v>
      </c>
      <c r="B557" s="78" t="s">
        <v>555</v>
      </c>
      <c r="C557" s="150">
        <v>0</v>
      </c>
      <c r="D557" s="150">
        <v>0</v>
      </c>
      <c r="E557" s="150">
        <v>0</v>
      </c>
      <c r="F557" s="150">
        <v>0</v>
      </c>
      <c r="G557" s="150">
        <v>0</v>
      </c>
      <c r="H557" s="150">
        <v>0</v>
      </c>
      <c r="I557" s="150">
        <v>0</v>
      </c>
      <c r="J557" s="153">
        <f t="shared" si="218"/>
        <v>0</v>
      </c>
    </row>
    <row r="558" spans="1:10" s="81" customFormat="1" ht="40.5" x14ac:dyDescent="0.25">
      <c r="A558" s="164">
        <v>4612</v>
      </c>
      <c r="B558" s="78" t="s">
        <v>556</v>
      </c>
      <c r="C558" s="150">
        <v>0</v>
      </c>
      <c r="D558" s="150">
        <v>0</v>
      </c>
      <c r="E558" s="150">
        <v>0</v>
      </c>
      <c r="F558" s="150">
        <v>0</v>
      </c>
      <c r="G558" s="150">
        <v>0</v>
      </c>
      <c r="H558" s="150">
        <v>0</v>
      </c>
      <c r="I558" s="150">
        <v>0</v>
      </c>
      <c r="J558" s="153">
        <f t="shared" si="218"/>
        <v>0</v>
      </c>
    </row>
    <row r="559" spans="1:10" s="81" customFormat="1" ht="40.5" x14ac:dyDescent="0.25">
      <c r="A559" s="164">
        <v>4613</v>
      </c>
      <c r="B559" s="78" t="s">
        <v>557</v>
      </c>
      <c r="C559" s="150">
        <v>0</v>
      </c>
      <c r="D559" s="150">
        <v>0</v>
      </c>
      <c r="E559" s="150">
        <v>0</v>
      </c>
      <c r="F559" s="150">
        <v>0</v>
      </c>
      <c r="G559" s="150">
        <v>0</v>
      </c>
      <c r="H559" s="150">
        <v>0</v>
      </c>
      <c r="I559" s="150">
        <v>0</v>
      </c>
      <c r="J559" s="153">
        <f t="shared" si="218"/>
        <v>0</v>
      </c>
    </row>
    <row r="560" spans="1:10" s="81" customFormat="1" ht="67.5" x14ac:dyDescent="0.25">
      <c r="A560" s="164">
        <v>4614</v>
      </c>
      <c r="B560" s="78" t="s">
        <v>558</v>
      </c>
      <c r="C560" s="150">
        <v>0</v>
      </c>
      <c r="D560" s="150">
        <v>0</v>
      </c>
      <c r="E560" s="150">
        <v>0</v>
      </c>
      <c r="F560" s="150">
        <v>0</v>
      </c>
      <c r="G560" s="150">
        <v>0</v>
      </c>
      <c r="H560" s="150">
        <v>0</v>
      </c>
      <c r="I560" s="150">
        <v>0</v>
      </c>
      <c r="J560" s="153">
        <f t="shared" si="218"/>
        <v>0</v>
      </c>
    </row>
    <row r="561" spans="1:10" s="81" customFormat="1" ht="54" x14ac:dyDescent="0.25">
      <c r="A561" s="164">
        <v>4615</v>
      </c>
      <c r="B561" s="78" t="s">
        <v>559</v>
      </c>
      <c r="C561" s="150">
        <v>0</v>
      </c>
      <c r="D561" s="150">
        <v>0</v>
      </c>
      <c r="E561" s="150">
        <v>0</v>
      </c>
      <c r="F561" s="150">
        <v>0</v>
      </c>
      <c r="G561" s="150">
        <v>0</v>
      </c>
      <c r="H561" s="150">
        <v>0</v>
      </c>
      <c r="I561" s="150">
        <v>0</v>
      </c>
      <c r="J561" s="153">
        <f t="shared" si="218"/>
        <v>0</v>
      </c>
    </row>
    <row r="562" spans="1:10" s="81" customFormat="1" ht="54" x14ac:dyDescent="0.25">
      <c r="A562" s="164">
        <v>4616</v>
      </c>
      <c r="B562" s="78" t="s">
        <v>560</v>
      </c>
      <c r="C562" s="150">
        <v>0</v>
      </c>
      <c r="D562" s="150">
        <v>0</v>
      </c>
      <c r="E562" s="150">
        <v>0</v>
      </c>
      <c r="F562" s="150">
        <v>0</v>
      </c>
      <c r="G562" s="150">
        <v>0</v>
      </c>
      <c r="H562" s="150">
        <v>0</v>
      </c>
      <c r="I562" s="150">
        <v>0</v>
      </c>
      <c r="J562" s="153">
        <f t="shared" si="218"/>
        <v>0</v>
      </c>
    </row>
    <row r="563" spans="1:10" s="81" customFormat="1" ht="54" x14ac:dyDescent="0.25">
      <c r="A563" s="164">
        <v>4617</v>
      </c>
      <c r="B563" s="78" t="s">
        <v>561</v>
      </c>
      <c r="C563" s="150">
        <v>0</v>
      </c>
      <c r="D563" s="150">
        <v>0</v>
      </c>
      <c r="E563" s="150">
        <v>0</v>
      </c>
      <c r="F563" s="150">
        <v>0</v>
      </c>
      <c r="G563" s="150">
        <v>0</v>
      </c>
      <c r="H563" s="150">
        <v>0</v>
      </c>
      <c r="I563" s="150">
        <v>0</v>
      </c>
      <c r="J563" s="153">
        <f t="shared" si="218"/>
        <v>0</v>
      </c>
    </row>
    <row r="564" spans="1:10" s="81" customFormat="1" ht="67.5" x14ac:dyDescent="0.25">
      <c r="A564" s="164">
        <v>4618</v>
      </c>
      <c r="B564" s="78" t="s">
        <v>562</v>
      </c>
      <c r="C564" s="150">
        <v>0</v>
      </c>
      <c r="D564" s="150">
        <v>0</v>
      </c>
      <c r="E564" s="150">
        <v>0</v>
      </c>
      <c r="F564" s="150">
        <v>0</v>
      </c>
      <c r="G564" s="150">
        <v>0</v>
      </c>
      <c r="H564" s="150">
        <v>0</v>
      </c>
      <c r="I564" s="150">
        <v>0</v>
      </c>
      <c r="J564" s="153">
        <f t="shared" si="218"/>
        <v>0</v>
      </c>
    </row>
    <row r="565" spans="1:10" s="81" customFormat="1" ht="40.5" x14ac:dyDescent="0.25">
      <c r="A565" s="164">
        <v>4619</v>
      </c>
      <c r="B565" s="78" t="s">
        <v>563</v>
      </c>
      <c r="C565" s="150">
        <v>0</v>
      </c>
      <c r="D565" s="150">
        <v>0</v>
      </c>
      <c r="E565" s="150">
        <v>0</v>
      </c>
      <c r="F565" s="150">
        <v>0</v>
      </c>
      <c r="G565" s="150">
        <v>0</v>
      </c>
      <c r="H565" s="150">
        <v>0</v>
      </c>
      <c r="I565" s="150">
        <v>0</v>
      </c>
      <c r="J565" s="153">
        <f t="shared" si="218"/>
        <v>0</v>
      </c>
    </row>
    <row r="566" spans="1:10" s="81" customFormat="1" ht="27" x14ac:dyDescent="0.25">
      <c r="A566" s="164">
        <v>462</v>
      </c>
      <c r="B566" s="78" t="s">
        <v>564</v>
      </c>
      <c r="C566" s="150">
        <f>+C567</f>
        <v>0</v>
      </c>
      <c r="D566" s="150">
        <f t="shared" ref="D566:I566" si="221">+D567</f>
        <v>0</v>
      </c>
      <c r="E566" s="150">
        <f t="shared" si="221"/>
        <v>0</v>
      </c>
      <c r="F566" s="150">
        <f t="shared" si="221"/>
        <v>0</v>
      </c>
      <c r="G566" s="150">
        <f t="shared" si="221"/>
        <v>0</v>
      </c>
      <c r="H566" s="150">
        <f t="shared" si="221"/>
        <v>0</v>
      </c>
      <c r="I566" s="150">
        <f t="shared" si="221"/>
        <v>0</v>
      </c>
      <c r="J566" s="153">
        <f t="shared" si="218"/>
        <v>0</v>
      </c>
    </row>
    <row r="567" spans="1:10" s="81" customFormat="1" ht="27" x14ac:dyDescent="0.25">
      <c r="A567" s="164">
        <v>4621</v>
      </c>
      <c r="B567" s="78" t="s">
        <v>565</v>
      </c>
      <c r="C567" s="150">
        <v>0</v>
      </c>
      <c r="D567" s="150">
        <v>0</v>
      </c>
      <c r="E567" s="150">
        <v>0</v>
      </c>
      <c r="F567" s="150">
        <v>0</v>
      </c>
      <c r="G567" s="150">
        <v>0</v>
      </c>
      <c r="H567" s="150">
        <v>0</v>
      </c>
      <c r="I567" s="150">
        <v>0</v>
      </c>
      <c r="J567" s="153">
        <f t="shared" si="218"/>
        <v>0</v>
      </c>
    </row>
    <row r="568" spans="1:10" s="81" customFormat="1" ht="27" x14ac:dyDescent="0.25">
      <c r="A568" s="164">
        <v>463</v>
      </c>
      <c r="B568" s="78" t="s">
        <v>566</v>
      </c>
      <c r="C568" s="150">
        <f>+C569</f>
        <v>0</v>
      </c>
      <c r="D568" s="150">
        <f t="shared" ref="D568:I568" si="222">+D569</f>
        <v>0</v>
      </c>
      <c r="E568" s="150">
        <f t="shared" si="222"/>
        <v>0</v>
      </c>
      <c r="F568" s="150">
        <f t="shared" si="222"/>
        <v>0</v>
      </c>
      <c r="G568" s="150">
        <f t="shared" si="222"/>
        <v>0</v>
      </c>
      <c r="H568" s="150">
        <f t="shared" si="222"/>
        <v>0</v>
      </c>
      <c r="I568" s="150">
        <f t="shared" si="222"/>
        <v>0</v>
      </c>
      <c r="J568" s="153">
        <f t="shared" si="218"/>
        <v>0</v>
      </c>
    </row>
    <row r="569" spans="1:10" s="81" customFormat="1" ht="27" x14ac:dyDescent="0.25">
      <c r="A569" s="164">
        <v>4631</v>
      </c>
      <c r="B569" s="78" t="s">
        <v>567</v>
      </c>
      <c r="C569" s="150">
        <v>0</v>
      </c>
      <c r="D569" s="150">
        <v>0</v>
      </c>
      <c r="E569" s="150">
        <v>0</v>
      </c>
      <c r="F569" s="150">
        <v>0</v>
      </c>
      <c r="G569" s="150">
        <v>0</v>
      </c>
      <c r="H569" s="150">
        <v>0</v>
      </c>
      <c r="I569" s="150">
        <v>0</v>
      </c>
      <c r="J569" s="153">
        <f t="shared" si="218"/>
        <v>0</v>
      </c>
    </row>
    <row r="570" spans="1:10" s="81" customFormat="1" ht="54" x14ac:dyDescent="0.25">
      <c r="A570" s="164">
        <v>464</v>
      </c>
      <c r="B570" s="78" t="s">
        <v>569</v>
      </c>
      <c r="C570" s="150">
        <f>+C571</f>
        <v>0</v>
      </c>
      <c r="D570" s="150">
        <f t="shared" ref="D570:I570" si="223">+D571</f>
        <v>0</v>
      </c>
      <c r="E570" s="150">
        <f t="shared" si="223"/>
        <v>0</v>
      </c>
      <c r="F570" s="150">
        <f t="shared" si="223"/>
        <v>0</v>
      </c>
      <c r="G570" s="150">
        <f t="shared" si="223"/>
        <v>0</v>
      </c>
      <c r="H570" s="150">
        <f t="shared" si="223"/>
        <v>0</v>
      </c>
      <c r="I570" s="150">
        <f t="shared" si="223"/>
        <v>0</v>
      </c>
      <c r="J570" s="153">
        <f t="shared" si="218"/>
        <v>0</v>
      </c>
    </row>
    <row r="571" spans="1:10" s="81" customFormat="1" ht="54" x14ac:dyDescent="0.25">
      <c r="A571" s="164">
        <v>4641</v>
      </c>
      <c r="B571" s="78" t="s">
        <v>569</v>
      </c>
      <c r="C571" s="150">
        <v>0</v>
      </c>
      <c r="D571" s="150">
        <v>0</v>
      </c>
      <c r="E571" s="150">
        <v>0</v>
      </c>
      <c r="F571" s="150">
        <v>0</v>
      </c>
      <c r="G571" s="150">
        <v>0</v>
      </c>
      <c r="H571" s="150">
        <v>0</v>
      </c>
      <c r="I571" s="150">
        <v>0</v>
      </c>
      <c r="J571" s="153">
        <f t="shared" si="218"/>
        <v>0</v>
      </c>
    </row>
    <row r="572" spans="1:10" s="81" customFormat="1" ht="54" x14ac:dyDescent="0.25">
      <c r="A572" s="164">
        <v>465</v>
      </c>
      <c r="B572" s="78" t="s">
        <v>570</v>
      </c>
      <c r="C572" s="150">
        <f>+C573</f>
        <v>0</v>
      </c>
      <c r="D572" s="150">
        <f t="shared" ref="D572:I572" si="224">+D573</f>
        <v>0</v>
      </c>
      <c r="E572" s="150">
        <f t="shared" si="224"/>
        <v>0</v>
      </c>
      <c r="F572" s="150">
        <f t="shared" si="224"/>
        <v>0</v>
      </c>
      <c r="G572" s="150">
        <f t="shared" si="224"/>
        <v>0</v>
      </c>
      <c r="H572" s="150">
        <f t="shared" si="224"/>
        <v>0</v>
      </c>
      <c r="I572" s="150">
        <f t="shared" si="224"/>
        <v>0</v>
      </c>
      <c r="J572" s="153">
        <f t="shared" si="218"/>
        <v>0</v>
      </c>
    </row>
    <row r="573" spans="1:10" s="81" customFormat="1" ht="54" x14ac:dyDescent="0.25">
      <c r="A573" s="164">
        <v>4651</v>
      </c>
      <c r="B573" s="78" t="s">
        <v>570</v>
      </c>
      <c r="C573" s="150">
        <v>0</v>
      </c>
      <c r="D573" s="150">
        <v>0</v>
      </c>
      <c r="E573" s="150">
        <v>0</v>
      </c>
      <c r="F573" s="150">
        <v>0</v>
      </c>
      <c r="G573" s="150">
        <v>0</v>
      </c>
      <c r="H573" s="150">
        <v>0</v>
      </c>
      <c r="I573" s="150">
        <v>0</v>
      </c>
      <c r="J573" s="153">
        <f t="shared" si="218"/>
        <v>0</v>
      </c>
    </row>
    <row r="574" spans="1:10" s="81" customFormat="1" ht="40.5" x14ac:dyDescent="0.25">
      <c r="A574" s="164">
        <v>466</v>
      </c>
      <c r="B574" s="78" t="s">
        <v>571</v>
      </c>
      <c r="C574" s="150">
        <f>+C575</f>
        <v>0</v>
      </c>
      <c r="D574" s="150">
        <f t="shared" ref="D574:I574" si="225">+D575</f>
        <v>0</v>
      </c>
      <c r="E574" s="150">
        <f t="shared" si="225"/>
        <v>0</v>
      </c>
      <c r="F574" s="150">
        <f t="shared" si="225"/>
        <v>0</v>
      </c>
      <c r="G574" s="150">
        <f t="shared" si="225"/>
        <v>0</v>
      </c>
      <c r="H574" s="150">
        <f t="shared" si="225"/>
        <v>0</v>
      </c>
      <c r="I574" s="150">
        <f t="shared" si="225"/>
        <v>0</v>
      </c>
      <c r="J574" s="153">
        <f t="shared" si="218"/>
        <v>0</v>
      </c>
    </row>
    <row r="575" spans="1:10" s="81" customFormat="1" ht="40.5" x14ac:dyDescent="0.25">
      <c r="A575" s="164">
        <v>4661</v>
      </c>
      <c r="B575" s="78" t="s">
        <v>572</v>
      </c>
      <c r="C575" s="150">
        <v>0</v>
      </c>
      <c r="D575" s="150">
        <v>0</v>
      </c>
      <c r="E575" s="150">
        <v>0</v>
      </c>
      <c r="F575" s="150">
        <v>0</v>
      </c>
      <c r="G575" s="150">
        <v>0</v>
      </c>
      <c r="H575" s="150">
        <v>0</v>
      </c>
      <c r="I575" s="150">
        <v>0</v>
      </c>
      <c r="J575" s="153">
        <f t="shared" si="218"/>
        <v>0</v>
      </c>
    </row>
    <row r="576" spans="1:10" s="81" customFormat="1" ht="27" x14ac:dyDescent="0.25">
      <c r="A576" s="164">
        <v>469</v>
      </c>
      <c r="B576" s="78" t="s">
        <v>573</v>
      </c>
      <c r="C576" s="150">
        <f>+C577</f>
        <v>0</v>
      </c>
      <c r="D576" s="150">
        <f t="shared" ref="D576:I576" si="226">+D577</f>
        <v>0</v>
      </c>
      <c r="E576" s="150">
        <f t="shared" si="226"/>
        <v>0</v>
      </c>
      <c r="F576" s="150">
        <f t="shared" si="226"/>
        <v>0</v>
      </c>
      <c r="G576" s="150">
        <f t="shared" si="226"/>
        <v>0</v>
      </c>
      <c r="H576" s="150">
        <f t="shared" si="226"/>
        <v>0</v>
      </c>
      <c r="I576" s="150">
        <f t="shared" si="226"/>
        <v>0</v>
      </c>
      <c r="J576" s="153">
        <f t="shared" si="218"/>
        <v>0</v>
      </c>
    </row>
    <row r="577" spans="1:10" s="81" customFormat="1" ht="27" x14ac:dyDescent="0.25">
      <c r="A577" s="164">
        <v>4691</v>
      </c>
      <c r="B577" s="78" t="s">
        <v>573</v>
      </c>
      <c r="C577" s="150">
        <v>0</v>
      </c>
      <c r="D577" s="150">
        <v>0</v>
      </c>
      <c r="E577" s="150">
        <v>0</v>
      </c>
      <c r="F577" s="150">
        <v>0</v>
      </c>
      <c r="G577" s="150">
        <v>0</v>
      </c>
      <c r="H577" s="150">
        <v>0</v>
      </c>
      <c r="I577" s="150">
        <v>0</v>
      </c>
      <c r="J577" s="153">
        <f t="shared" si="218"/>
        <v>0</v>
      </c>
    </row>
    <row r="578" spans="1:10" s="81" customFormat="1" ht="25.5" x14ac:dyDescent="0.2">
      <c r="A578" s="163">
        <v>4700</v>
      </c>
      <c r="B578" s="79" t="s">
        <v>429</v>
      </c>
      <c r="C578" s="153">
        <f>+C579</f>
        <v>0</v>
      </c>
      <c r="D578" s="153">
        <f t="shared" ref="D578:I579" si="227">+D579</f>
        <v>0</v>
      </c>
      <c r="E578" s="153">
        <f t="shared" si="227"/>
        <v>0</v>
      </c>
      <c r="F578" s="153">
        <f t="shared" si="227"/>
        <v>0</v>
      </c>
      <c r="G578" s="153">
        <f t="shared" si="227"/>
        <v>0</v>
      </c>
      <c r="H578" s="153">
        <f t="shared" si="227"/>
        <v>0</v>
      </c>
      <c r="I578" s="153">
        <f t="shared" si="227"/>
        <v>0</v>
      </c>
      <c r="J578" s="153">
        <f t="shared" si="218"/>
        <v>0</v>
      </c>
    </row>
    <row r="579" spans="1:10" s="81" customFormat="1" ht="27" x14ac:dyDescent="0.25">
      <c r="A579" s="164">
        <v>471</v>
      </c>
      <c r="B579" s="78" t="s">
        <v>430</v>
      </c>
      <c r="C579" s="150">
        <f>+C580</f>
        <v>0</v>
      </c>
      <c r="D579" s="150">
        <f t="shared" si="227"/>
        <v>0</v>
      </c>
      <c r="E579" s="150">
        <f t="shared" si="227"/>
        <v>0</v>
      </c>
      <c r="F579" s="150">
        <f t="shared" si="227"/>
        <v>0</v>
      </c>
      <c r="G579" s="150">
        <f t="shared" si="227"/>
        <v>0</v>
      </c>
      <c r="H579" s="150">
        <f t="shared" si="227"/>
        <v>0</v>
      </c>
      <c r="I579" s="150">
        <f t="shared" si="227"/>
        <v>0</v>
      </c>
      <c r="J579" s="153">
        <f t="shared" si="218"/>
        <v>0</v>
      </c>
    </row>
    <row r="580" spans="1:10" s="81" customFormat="1" ht="27" x14ac:dyDescent="0.25">
      <c r="A580" s="164">
        <v>4711</v>
      </c>
      <c r="B580" s="78" t="s">
        <v>431</v>
      </c>
      <c r="C580" s="150">
        <v>0</v>
      </c>
      <c r="D580" s="150">
        <v>0</v>
      </c>
      <c r="E580" s="150">
        <v>0</v>
      </c>
      <c r="F580" s="150">
        <v>0</v>
      </c>
      <c r="G580" s="150">
        <v>0</v>
      </c>
      <c r="H580" s="150">
        <v>0</v>
      </c>
      <c r="I580" s="150">
        <v>0</v>
      </c>
      <c r="J580" s="153">
        <f t="shared" si="218"/>
        <v>0</v>
      </c>
    </row>
    <row r="581" spans="1:10" s="81" customFormat="1" ht="12.75" x14ac:dyDescent="0.2">
      <c r="A581" s="163">
        <v>4800</v>
      </c>
      <c r="B581" s="79" t="s">
        <v>432</v>
      </c>
      <c r="C581" s="153">
        <f>+C582+C584+C587+C589+C591</f>
        <v>0</v>
      </c>
      <c r="D581" s="153">
        <f t="shared" ref="D581:I581" si="228">+D582+D584+D587+D589+D591</f>
        <v>0</v>
      </c>
      <c r="E581" s="153">
        <f t="shared" si="228"/>
        <v>0</v>
      </c>
      <c r="F581" s="153">
        <f t="shared" si="228"/>
        <v>0</v>
      </c>
      <c r="G581" s="153">
        <f t="shared" si="228"/>
        <v>0</v>
      </c>
      <c r="H581" s="153">
        <f t="shared" si="228"/>
        <v>0</v>
      </c>
      <c r="I581" s="153">
        <f t="shared" si="228"/>
        <v>0</v>
      </c>
      <c r="J581" s="153">
        <f t="shared" si="218"/>
        <v>0</v>
      </c>
    </row>
    <row r="582" spans="1:10" s="81" customFormat="1" ht="27" x14ac:dyDescent="0.25">
      <c r="A582" s="164">
        <v>481</v>
      </c>
      <c r="B582" s="78" t="s">
        <v>433</v>
      </c>
      <c r="C582" s="150">
        <f>+C583</f>
        <v>0</v>
      </c>
      <c r="D582" s="150">
        <f t="shared" ref="D582:I582" si="229">+D583</f>
        <v>0</v>
      </c>
      <c r="E582" s="150">
        <f t="shared" si="229"/>
        <v>0</v>
      </c>
      <c r="F582" s="150">
        <f t="shared" si="229"/>
        <v>0</v>
      </c>
      <c r="G582" s="150">
        <f t="shared" si="229"/>
        <v>0</v>
      </c>
      <c r="H582" s="150">
        <f t="shared" si="229"/>
        <v>0</v>
      </c>
      <c r="I582" s="150">
        <f t="shared" si="229"/>
        <v>0</v>
      </c>
      <c r="J582" s="153">
        <f t="shared" si="218"/>
        <v>0</v>
      </c>
    </row>
    <row r="583" spans="1:10" s="81" customFormat="1" ht="27" x14ac:dyDescent="0.25">
      <c r="A583" s="164">
        <v>4811</v>
      </c>
      <c r="B583" s="78" t="s">
        <v>433</v>
      </c>
      <c r="C583" s="150">
        <v>0</v>
      </c>
      <c r="D583" s="150">
        <v>0</v>
      </c>
      <c r="E583" s="150">
        <v>0</v>
      </c>
      <c r="F583" s="150">
        <v>0</v>
      </c>
      <c r="G583" s="150">
        <v>0</v>
      </c>
      <c r="H583" s="150">
        <v>0</v>
      </c>
      <c r="I583" s="150">
        <v>0</v>
      </c>
      <c r="J583" s="153">
        <f t="shared" si="218"/>
        <v>0</v>
      </c>
    </row>
    <row r="584" spans="1:10" s="81" customFormat="1" ht="27" x14ac:dyDescent="0.25">
      <c r="A584" s="164">
        <v>482</v>
      </c>
      <c r="B584" s="78" t="s">
        <v>434</v>
      </c>
      <c r="C584" s="150">
        <f>+C585+C586</f>
        <v>0</v>
      </c>
      <c r="D584" s="150">
        <f t="shared" ref="D584:I584" si="230">+D585+D586</f>
        <v>0</v>
      </c>
      <c r="E584" s="150">
        <f t="shared" si="230"/>
        <v>0</v>
      </c>
      <c r="F584" s="150">
        <f t="shared" si="230"/>
        <v>0</v>
      </c>
      <c r="G584" s="150">
        <f t="shared" si="230"/>
        <v>0</v>
      </c>
      <c r="H584" s="150">
        <f t="shared" si="230"/>
        <v>0</v>
      </c>
      <c r="I584" s="150">
        <f t="shared" si="230"/>
        <v>0</v>
      </c>
      <c r="J584" s="153">
        <f t="shared" si="218"/>
        <v>0</v>
      </c>
    </row>
    <row r="585" spans="1:10" s="81" customFormat="1" ht="27" x14ac:dyDescent="0.25">
      <c r="A585" s="164">
        <v>4821</v>
      </c>
      <c r="B585" s="78" t="s">
        <v>435</v>
      </c>
      <c r="C585" s="150">
        <v>0</v>
      </c>
      <c r="D585" s="150">
        <v>0</v>
      </c>
      <c r="E585" s="150">
        <v>0</v>
      </c>
      <c r="F585" s="150">
        <v>0</v>
      </c>
      <c r="G585" s="150">
        <v>0</v>
      </c>
      <c r="H585" s="150">
        <v>0</v>
      </c>
      <c r="I585" s="150">
        <v>0</v>
      </c>
      <c r="J585" s="153">
        <f t="shared" si="218"/>
        <v>0</v>
      </c>
    </row>
    <row r="586" spans="1:10" s="81" customFormat="1" ht="54" x14ac:dyDescent="0.25">
      <c r="A586" s="164">
        <v>4822</v>
      </c>
      <c r="B586" s="78" t="s">
        <v>436</v>
      </c>
      <c r="C586" s="150">
        <v>0</v>
      </c>
      <c r="D586" s="150">
        <v>0</v>
      </c>
      <c r="E586" s="150">
        <v>0</v>
      </c>
      <c r="F586" s="150">
        <v>0</v>
      </c>
      <c r="G586" s="150">
        <v>0</v>
      </c>
      <c r="H586" s="150">
        <v>0</v>
      </c>
      <c r="I586" s="150">
        <v>0</v>
      </c>
      <c r="J586" s="153">
        <f t="shared" si="218"/>
        <v>0</v>
      </c>
    </row>
    <row r="587" spans="1:10" s="81" customFormat="1" ht="27" x14ac:dyDescent="0.25">
      <c r="A587" s="164">
        <v>483</v>
      </c>
      <c r="B587" s="78" t="s">
        <v>437</v>
      </c>
      <c r="C587" s="150">
        <f>+C588</f>
        <v>0</v>
      </c>
      <c r="D587" s="150">
        <f t="shared" ref="D587:I587" si="231">+D588</f>
        <v>0</v>
      </c>
      <c r="E587" s="150">
        <f t="shared" si="231"/>
        <v>0</v>
      </c>
      <c r="F587" s="150">
        <f t="shared" si="231"/>
        <v>0</v>
      </c>
      <c r="G587" s="150">
        <f t="shared" si="231"/>
        <v>0</v>
      </c>
      <c r="H587" s="150">
        <f t="shared" si="231"/>
        <v>0</v>
      </c>
      <c r="I587" s="150">
        <f t="shared" si="231"/>
        <v>0</v>
      </c>
      <c r="J587" s="153">
        <f t="shared" si="218"/>
        <v>0</v>
      </c>
    </row>
    <row r="588" spans="1:10" s="81" customFormat="1" ht="27" x14ac:dyDescent="0.25">
      <c r="A588" s="164">
        <v>4831</v>
      </c>
      <c r="B588" s="78" t="s">
        <v>437</v>
      </c>
      <c r="C588" s="150">
        <v>0</v>
      </c>
      <c r="D588" s="150">
        <v>0</v>
      </c>
      <c r="E588" s="150">
        <v>0</v>
      </c>
      <c r="F588" s="150">
        <v>0</v>
      </c>
      <c r="G588" s="150">
        <v>0</v>
      </c>
      <c r="H588" s="150">
        <v>0</v>
      </c>
      <c r="I588" s="150">
        <v>0</v>
      </c>
      <c r="J588" s="153">
        <f t="shared" si="218"/>
        <v>0</v>
      </c>
    </row>
    <row r="589" spans="1:10" s="81" customFormat="1" ht="27" x14ac:dyDescent="0.25">
      <c r="A589" s="164">
        <v>484</v>
      </c>
      <c r="B589" s="78" t="s">
        <v>438</v>
      </c>
      <c r="C589" s="150">
        <f>+C590</f>
        <v>0</v>
      </c>
      <c r="D589" s="150">
        <f t="shared" ref="D589:I589" si="232">+D590</f>
        <v>0</v>
      </c>
      <c r="E589" s="150">
        <f t="shared" si="232"/>
        <v>0</v>
      </c>
      <c r="F589" s="150">
        <f t="shared" si="232"/>
        <v>0</v>
      </c>
      <c r="G589" s="150">
        <f t="shared" si="232"/>
        <v>0</v>
      </c>
      <c r="H589" s="150">
        <f t="shared" si="232"/>
        <v>0</v>
      </c>
      <c r="I589" s="150">
        <f t="shared" si="232"/>
        <v>0</v>
      </c>
      <c r="J589" s="153">
        <f t="shared" si="218"/>
        <v>0</v>
      </c>
    </row>
    <row r="590" spans="1:10" s="81" customFormat="1" ht="27" x14ac:dyDescent="0.25">
      <c r="A590" s="164">
        <v>4841</v>
      </c>
      <c r="B590" s="78" t="s">
        <v>439</v>
      </c>
      <c r="C590" s="150">
        <v>0</v>
      </c>
      <c r="D590" s="150">
        <v>0</v>
      </c>
      <c r="E590" s="150">
        <v>0</v>
      </c>
      <c r="F590" s="150">
        <v>0</v>
      </c>
      <c r="G590" s="150">
        <v>0</v>
      </c>
      <c r="H590" s="150">
        <v>0</v>
      </c>
      <c r="I590" s="150">
        <v>0</v>
      </c>
      <c r="J590" s="153">
        <f t="shared" si="218"/>
        <v>0</v>
      </c>
    </row>
    <row r="591" spans="1:10" s="81" customFormat="1" ht="13.5" x14ac:dyDescent="0.25">
      <c r="A591" s="164">
        <v>485</v>
      </c>
      <c r="B591" s="78" t="s">
        <v>440</v>
      </c>
      <c r="C591" s="150">
        <f>+C592</f>
        <v>0</v>
      </c>
      <c r="D591" s="150">
        <f t="shared" ref="D591:I591" si="233">+D592</f>
        <v>0</v>
      </c>
      <c r="E591" s="150">
        <f t="shared" si="233"/>
        <v>0</v>
      </c>
      <c r="F591" s="150">
        <f t="shared" si="233"/>
        <v>0</v>
      </c>
      <c r="G591" s="150">
        <f t="shared" si="233"/>
        <v>0</v>
      </c>
      <c r="H591" s="150">
        <f t="shared" si="233"/>
        <v>0</v>
      </c>
      <c r="I591" s="150">
        <f t="shared" si="233"/>
        <v>0</v>
      </c>
      <c r="J591" s="153">
        <f t="shared" si="218"/>
        <v>0</v>
      </c>
    </row>
    <row r="592" spans="1:10" s="81" customFormat="1" ht="13.5" x14ac:dyDescent="0.25">
      <c r="A592" s="164">
        <v>4851</v>
      </c>
      <c r="B592" s="78" t="s">
        <v>440</v>
      </c>
      <c r="C592" s="150">
        <v>0</v>
      </c>
      <c r="D592" s="150">
        <v>0</v>
      </c>
      <c r="E592" s="150">
        <v>0</v>
      </c>
      <c r="F592" s="150">
        <v>0</v>
      </c>
      <c r="G592" s="150">
        <v>0</v>
      </c>
      <c r="H592" s="150">
        <v>0</v>
      </c>
      <c r="I592" s="150">
        <v>0</v>
      </c>
      <c r="J592" s="153">
        <f t="shared" si="218"/>
        <v>0</v>
      </c>
    </row>
    <row r="593" spans="1:10" s="81" customFormat="1" ht="12.75" x14ac:dyDescent="0.2">
      <c r="A593" s="163">
        <v>4900</v>
      </c>
      <c r="B593" s="79" t="s">
        <v>441</v>
      </c>
      <c r="C593" s="153">
        <f>+C594+C597</f>
        <v>0</v>
      </c>
      <c r="D593" s="153">
        <f t="shared" ref="D593:I593" si="234">+D594+D597</f>
        <v>0</v>
      </c>
      <c r="E593" s="153">
        <f t="shared" si="234"/>
        <v>0</v>
      </c>
      <c r="F593" s="153">
        <f t="shared" si="234"/>
        <v>0</v>
      </c>
      <c r="G593" s="153">
        <f t="shared" si="234"/>
        <v>0</v>
      </c>
      <c r="H593" s="153">
        <f t="shared" si="234"/>
        <v>0</v>
      </c>
      <c r="I593" s="153">
        <f t="shared" si="234"/>
        <v>0</v>
      </c>
      <c r="J593" s="153">
        <f t="shared" si="218"/>
        <v>0</v>
      </c>
    </row>
    <row r="594" spans="1:10" s="81" customFormat="1" ht="27" x14ac:dyDescent="0.25">
      <c r="A594" s="164">
        <v>492</v>
      </c>
      <c r="B594" s="78" t="s">
        <v>442</v>
      </c>
      <c r="C594" s="150">
        <f>+C595+C596</f>
        <v>0</v>
      </c>
      <c r="D594" s="150">
        <f t="shared" ref="D594:I594" si="235">+D595+D596</f>
        <v>0</v>
      </c>
      <c r="E594" s="150">
        <f t="shared" si="235"/>
        <v>0</v>
      </c>
      <c r="F594" s="150">
        <f t="shared" si="235"/>
        <v>0</v>
      </c>
      <c r="G594" s="150">
        <f t="shared" si="235"/>
        <v>0</v>
      </c>
      <c r="H594" s="150">
        <f t="shared" si="235"/>
        <v>0</v>
      </c>
      <c r="I594" s="150">
        <f t="shared" si="235"/>
        <v>0</v>
      </c>
      <c r="J594" s="153">
        <f t="shared" si="218"/>
        <v>0</v>
      </c>
    </row>
    <row r="595" spans="1:10" s="81" customFormat="1" ht="27" x14ac:dyDescent="0.25">
      <c r="A595" s="164">
        <v>4921</v>
      </c>
      <c r="B595" s="78" t="s">
        <v>443</v>
      </c>
      <c r="C595" s="150">
        <v>0</v>
      </c>
      <c r="D595" s="150">
        <v>0</v>
      </c>
      <c r="E595" s="150">
        <v>0</v>
      </c>
      <c r="F595" s="150">
        <v>0</v>
      </c>
      <c r="G595" s="150">
        <v>0</v>
      </c>
      <c r="H595" s="150">
        <v>0</v>
      </c>
      <c r="I595" s="150">
        <v>0</v>
      </c>
      <c r="J595" s="153">
        <f t="shared" si="218"/>
        <v>0</v>
      </c>
    </row>
    <row r="596" spans="1:10" s="81" customFormat="1" ht="27" x14ac:dyDescent="0.25">
      <c r="A596" s="164">
        <v>4922</v>
      </c>
      <c r="B596" s="78" t="s">
        <v>444</v>
      </c>
      <c r="C596" s="150">
        <v>0</v>
      </c>
      <c r="D596" s="150">
        <v>0</v>
      </c>
      <c r="E596" s="150">
        <v>0</v>
      </c>
      <c r="F596" s="150">
        <v>0</v>
      </c>
      <c r="G596" s="150">
        <v>0</v>
      </c>
      <c r="H596" s="150">
        <v>0</v>
      </c>
      <c r="I596" s="150">
        <v>0</v>
      </c>
      <c r="J596" s="153">
        <f t="shared" si="218"/>
        <v>0</v>
      </c>
    </row>
    <row r="597" spans="1:10" s="81" customFormat="1" ht="27" x14ac:dyDescent="0.25">
      <c r="A597" s="164">
        <v>493</v>
      </c>
      <c r="B597" s="78" t="s">
        <v>445</v>
      </c>
      <c r="C597" s="150">
        <f>+C598</f>
        <v>0</v>
      </c>
      <c r="D597" s="150">
        <f t="shared" ref="D597:I597" si="236">+D598</f>
        <v>0</v>
      </c>
      <c r="E597" s="150">
        <f t="shared" si="236"/>
        <v>0</v>
      </c>
      <c r="F597" s="150">
        <f t="shared" si="236"/>
        <v>0</v>
      </c>
      <c r="G597" s="150">
        <f t="shared" si="236"/>
        <v>0</v>
      </c>
      <c r="H597" s="150">
        <f t="shared" si="236"/>
        <v>0</v>
      </c>
      <c r="I597" s="150">
        <f t="shared" si="236"/>
        <v>0</v>
      </c>
      <c r="J597" s="153">
        <f t="shared" si="218"/>
        <v>0</v>
      </c>
    </row>
    <row r="598" spans="1:10" s="81" customFormat="1" ht="27" x14ac:dyDescent="0.25">
      <c r="A598" s="164">
        <v>4931</v>
      </c>
      <c r="B598" s="78" t="s">
        <v>445</v>
      </c>
      <c r="C598" s="150">
        <v>0</v>
      </c>
      <c r="D598" s="150">
        <v>0</v>
      </c>
      <c r="E598" s="150">
        <v>0</v>
      </c>
      <c r="F598" s="150">
        <v>0</v>
      </c>
      <c r="G598" s="150">
        <v>0</v>
      </c>
      <c r="H598" s="150">
        <v>0</v>
      </c>
      <c r="I598" s="150">
        <v>0</v>
      </c>
      <c r="J598" s="153">
        <f t="shared" si="218"/>
        <v>0</v>
      </c>
    </row>
    <row r="599" spans="1:10" s="81" customFormat="1" ht="51" x14ac:dyDescent="0.2">
      <c r="A599" s="162"/>
      <c r="B599" s="111" t="s">
        <v>446</v>
      </c>
      <c r="C599" s="152">
        <f>SUM(C426:C598)</f>
        <v>0</v>
      </c>
      <c r="D599" s="152">
        <f t="shared" ref="D599:J599" si="237">SUM(D426:D598)</f>
        <v>0</v>
      </c>
      <c r="E599" s="152">
        <f t="shared" si="237"/>
        <v>0</v>
      </c>
      <c r="F599" s="152">
        <f t="shared" si="237"/>
        <v>76500</v>
      </c>
      <c r="G599" s="152">
        <f t="shared" si="237"/>
        <v>30000</v>
      </c>
      <c r="H599" s="152">
        <f t="shared" si="237"/>
        <v>66000</v>
      </c>
      <c r="I599" s="152">
        <f t="shared" si="237"/>
        <v>0</v>
      </c>
      <c r="J599" s="152">
        <f t="shared" si="237"/>
        <v>172500</v>
      </c>
    </row>
    <row r="600" spans="1:10" s="75" customFormat="1" ht="13.5" x14ac:dyDescent="0.25">
      <c r="A600" s="159" t="s">
        <v>447</v>
      </c>
      <c r="B600" s="140"/>
      <c r="C600" s="58"/>
      <c r="D600" s="58"/>
      <c r="E600" s="58"/>
      <c r="F600" s="58"/>
      <c r="G600" s="58"/>
      <c r="H600" s="58"/>
      <c r="I600" s="58"/>
      <c r="J600" s="58"/>
    </row>
    <row r="601" spans="1:10" s="81" customFormat="1" ht="25.5" x14ac:dyDescent="0.2">
      <c r="A601" s="163">
        <v>5100</v>
      </c>
      <c r="B601" s="79" t="s">
        <v>448</v>
      </c>
      <c r="C601" s="146">
        <f>+C602+C604+C606+C608+C610</f>
        <v>0</v>
      </c>
      <c r="D601" s="146">
        <f t="shared" ref="D601:I601" si="238">+D602+D604+D606+D608+D610</f>
        <v>0</v>
      </c>
      <c r="E601" s="146">
        <f t="shared" si="238"/>
        <v>0</v>
      </c>
      <c r="F601" s="146"/>
      <c r="G601" s="146"/>
      <c r="H601" s="146">
        <f t="shared" si="238"/>
        <v>0</v>
      </c>
      <c r="I601" s="146">
        <f t="shared" si="238"/>
        <v>0</v>
      </c>
      <c r="J601" s="146">
        <f t="shared" ref="J601:J664" si="239">SUM(C601:I601)</f>
        <v>0</v>
      </c>
    </row>
    <row r="602" spans="1:10" s="75" customFormat="1" ht="13.5" x14ac:dyDescent="0.25">
      <c r="A602" s="164">
        <v>511</v>
      </c>
      <c r="B602" s="78" t="s">
        <v>449</v>
      </c>
      <c r="C602" s="147">
        <f>+C603</f>
        <v>0</v>
      </c>
      <c r="D602" s="147">
        <f t="shared" ref="D602:I602" si="240">+D603</f>
        <v>0</v>
      </c>
      <c r="E602" s="147">
        <f t="shared" si="240"/>
        <v>0</v>
      </c>
      <c r="F602" s="147"/>
      <c r="G602" s="147"/>
      <c r="H602" s="147">
        <f t="shared" si="240"/>
        <v>0</v>
      </c>
      <c r="I602" s="147">
        <f t="shared" si="240"/>
        <v>0</v>
      </c>
      <c r="J602" s="147">
        <f t="shared" si="239"/>
        <v>0</v>
      </c>
    </row>
    <row r="603" spans="1:10" s="75" customFormat="1" ht="13.5" x14ac:dyDescent="0.25">
      <c r="A603" s="164">
        <v>5111</v>
      </c>
      <c r="B603" s="78" t="s">
        <v>449</v>
      </c>
      <c r="C603" s="147">
        <v>0</v>
      </c>
      <c r="D603" s="147">
        <v>0</v>
      </c>
      <c r="E603" s="147">
        <v>0</v>
      </c>
      <c r="F603" s="148">
        <v>0</v>
      </c>
      <c r="G603" s="148">
        <v>0</v>
      </c>
      <c r="H603" s="147">
        <v>0</v>
      </c>
      <c r="I603" s="147">
        <v>0</v>
      </c>
      <c r="J603" s="147">
        <f t="shared" si="239"/>
        <v>0</v>
      </c>
    </row>
    <row r="604" spans="1:10" s="75" customFormat="1" ht="27" x14ac:dyDescent="0.25">
      <c r="A604" s="164">
        <v>512</v>
      </c>
      <c r="B604" s="78" t="s">
        <v>450</v>
      </c>
      <c r="C604" s="147">
        <f>+C605</f>
        <v>0</v>
      </c>
      <c r="D604" s="147">
        <f t="shared" ref="D604:I604" si="241">+D605</f>
        <v>0</v>
      </c>
      <c r="E604" s="147">
        <f t="shared" si="241"/>
        <v>0</v>
      </c>
      <c r="F604" s="147">
        <f t="shared" si="241"/>
        <v>0</v>
      </c>
      <c r="G604" s="147">
        <f t="shared" si="241"/>
        <v>0</v>
      </c>
      <c r="H604" s="147">
        <f t="shared" si="241"/>
        <v>0</v>
      </c>
      <c r="I604" s="147">
        <f t="shared" si="241"/>
        <v>0</v>
      </c>
      <c r="J604" s="147">
        <f t="shared" si="239"/>
        <v>0</v>
      </c>
    </row>
    <row r="605" spans="1:10" s="75" customFormat="1" ht="27" x14ac:dyDescent="0.25">
      <c r="A605" s="164">
        <v>5121</v>
      </c>
      <c r="B605" s="78" t="s">
        <v>451</v>
      </c>
      <c r="C605" s="147">
        <v>0</v>
      </c>
      <c r="D605" s="147">
        <v>0</v>
      </c>
      <c r="E605" s="147">
        <v>0</v>
      </c>
      <c r="F605" s="147">
        <v>0</v>
      </c>
      <c r="G605" s="147">
        <v>0</v>
      </c>
      <c r="H605" s="147">
        <v>0</v>
      </c>
      <c r="I605" s="147">
        <v>0</v>
      </c>
      <c r="J605" s="147">
        <f t="shared" si="239"/>
        <v>0</v>
      </c>
    </row>
    <row r="606" spans="1:10" s="75" customFormat="1" ht="27" x14ac:dyDescent="0.25">
      <c r="A606" s="164">
        <v>513</v>
      </c>
      <c r="B606" s="78" t="s">
        <v>452</v>
      </c>
      <c r="C606" s="147">
        <f>+C607</f>
        <v>0</v>
      </c>
      <c r="D606" s="147">
        <f t="shared" ref="D606:I606" si="242">+D607</f>
        <v>0</v>
      </c>
      <c r="E606" s="147">
        <f t="shared" si="242"/>
        <v>0</v>
      </c>
      <c r="F606" s="147">
        <f t="shared" si="242"/>
        <v>0</v>
      </c>
      <c r="G606" s="147">
        <f t="shared" si="242"/>
        <v>0</v>
      </c>
      <c r="H606" s="147">
        <f t="shared" si="242"/>
        <v>0</v>
      </c>
      <c r="I606" s="147">
        <f t="shared" si="242"/>
        <v>0</v>
      </c>
      <c r="J606" s="147">
        <f t="shared" si="239"/>
        <v>0</v>
      </c>
    </row>
    <row r="607" spans="1:10" s="75" customFormat="1" ht="13.5" x14ac:dyDescent="0.25">
      <c r="A607" s="164">
        <v>5131</v>
      </c>
      <c r="B607" s="78" t="s">
        <v>453</v>
      </c>
      <c r="C607" s="147">
        <v>0</v>
      </c>
      <c r="D607" s="147">
        <v>0</v>
      </c>
      <c r="E607" s="147">
        <v>0</v>
      </c>
      <c r="F607" s="147">
        <v>0</v>
      </c>
      <c r="G607" s="147">
        <v>0</v>
      </c>
      <c r="H607" s="147">
        <v>0</v>
      </c>
      <c r="I607" s="147">
        <v>0</v>
      </c>
      <c r="J607" s="147">
        <f t="shared" si="239"/>
        <v>0</v>
      </c>
    </row>
    <row r="608" spans="1:10" s="75" customFormat="1" ht="27" x14ac:dyDescent="0.25">
      <c r="A608" s="164">
        <v>515</v>
      </c>
      <c r="B608" s="78" t="s">
        <v>454</v>
      </c>
      <c r="C608" s="147">
        <f>+C609</f>
        <v>0</v>
      </c>
      <c r="D608" s="147">
        <f t="shared" ref="D608:I608" si="243">+D609</f>
        <v>0</v>
      </c>
      <c r="E608" s="147">
        <f t="shared" si="243"/>
        <v>0</v>
      </c>
      <c r="F608" s="147"/>
      <c r="G608" s="147"/>
      <c r="H608" s="147">
        <f t="shared" si="243"/>
        <v>0</v>
      </c>
      <c r="I608" s="147">
        <f t="shared" si="243"/>
        <v>0</v>
      </c>
      <c r="J608" s="147">
        <f t="shared" si="239"/>
        <v>0</v>
      </c>
    </row>
    <row r="609" spans="1:10" s="75" customFormat="1" ht="27" x14ac:dyDescent="0.25">
      <c r="A609" s="164">
        <v>5151</v>
      </c>
      <c r="B609" s="78" t="s">
        <v>454</v>
      </c>
      <c r="C609" s="147">
        <v>0</v>
      </c>
      <c r="D609" s="147">
        <v>0</v>
      </c>
      <c r="E609" s="147">
        <v>0</v>
      </c>
      <c r="F609" s="147">
        <v>44018.8</v>
      </c>
      <c r="G609" s="147">
        <v>68096.87</v>
      </c>
      <c r="H609" s="147">
        <v>0</v>
      </c>
      <c r="I609" s="147">
        <v>0</v>
      </c>
      <c r="J609" s="147">
        <f t="shared" si="239"/>
        <v>112115.67</v>
      </c>
    </row>
    <row r="610" spans="1:10" s="75" customFormat="1" ht="27" x14ac:dyDescent="0.25">
      <c r="A610" s="164">
        <v>519</v>
      </c>
      <c r="B610" s="78" t="s">
        <v>455</v>
      </c>
      <c r="C610" s="147">
        <f>+C611+C612</f>
        <v>0</v>
      </c>
      <c r="D610" s="147">
        <f t="shared" ref="D610:I610" si="244">+D611+D612</f>
        <v>0</v>
      </c>
      <c r="E610" s="147">
        <f t="shared" si="244"/>
        <v>0</v>
      </c>
      <c r="F610" s="147">
        <f t="shared" si="244"/>
        <v>0</v>
      </c>
      <c r="G610" s="147">
        <f t="shared" si="244"/>
        <v>0</v>
      </c>
      <c r="H610" s="147">
        <f t="shared" si="244"/>
        <v>0</v>
      </c>
      <c r="I610" s="147">
        <f t="shared" si="244"/>
        <v>0</v>
      </c>
      <c r="J610" s="147">
        <f t="shared" si="239"/>
        <v>0</v>
      </c>
    </row>
    <row r="611" spans="1:10" s="75" customFormat="1" ht="27" x14ac:dyDescent="0.25">
      <c r="A611" s="164">
        <v>5191</v>
      </c>
      <c r="B611" s="78" t="s">
        <v>455</v>
      </c>
      <c r="C611" s="147">
        <v>0</v>
      </c>
      <c r="D611" s="147">
        <v>0</v>
      </c>
      <c r="E611" s="147">
        <v>0</v>
      </c>
      <c r="F611" s="147">
        <v>0</v>
      </c>
      <c r="G611" s="147">
        <v>0</v>
      </c>
      <c r="H611" s="147">
        <v>0</v>
      </c>
      <c r="I611" s="147">
        <v>0</v>
      </c>
      <c r="J611" s="147">
        <f t="shared" si="239"/>
        <v>0</v>
      </c>
    </row>
    <row r="612" spans="1:10" s="75" customFormat="1" ht="54" x14ac:dyDescent="0.25">
      <c r="A612" s="164">
        <v>5192</v>
      </c>
      <c r="B612" s="78" t="s">
        <v>456</v>
      </c>
      <c r="C612" s="147">
        <v>0</v>
      </c>
      <c r="D612" s="147">
        <v>0</v>
      </c>
      <c r="E612" s="147">
        <v>0</v>
      </c>
      <c r="F612" s="147">
        <v>0</v>
      </c>
      <c r="G612" s="147">
        <v>0</v>
      </c>
      <c r="H612" s="147">
        <v>0</v>
      </c>
      <c r="I612" s="147">
        <v>0</v>
      </c>
      <c r="J612" s="147">
        <f t="shared" si="239"/>
        <v>0</v>
      </c>
    </row>
    <row r="613" spans="1:10" s="81" customFormat="1" ht="26.25" x14ac:dyDescent="0.25">
      <c r="A613" s="163">
        <v>5200</v>
      </c>
      <c r="B613" s="79" t="s">
        <v>457</v>
      </c>
      <c r="C613" s="146">
        <f>+C614+C616+C618+C620</f>
        <v>0</v>
      </c>
      <c r="D613" s="146">
        <f t="shared" ref="D613:I613" si="245">+D614+D616+D618+D620</f>
        <v>0</v>
      </c>
      <c r="E613" s="146">
        <f t="shared" si="245"/>
        <v>0</v>
      </c>
      <c r="F613" s="146">
        <f t="shared" si="245"/>
        <v>0</v>
      </c>
      <c r="G613" s="146">
        <f t="shared" si="245"/>
        <v>0</v>
      </c>
      <c r="H613" s="146">
        <f t="shared" si="245"/>
        <v>0</v>
      </c>
      <c r="I613" s="146">
        <f t="shared" si="245"/>
        <v>0</v>
      </c>
      <c r="J613" s="147">
        <f t="shared" si="239"/>
        <v>0</v>
      </c>
    </row>
    <row r="614" spans="1:10" s="75" customFormat="1" ht="27" x14ac:dyDescent="0.25">
      <c r="A614" s="164">
        <v>521</v>
      </c>
      <c r="B614" s="78" t="s">
        <v>458</v>
      </c>
      <c r="C614" s="147">
        <f>+C615</f>
        <v>0</v>
      </c>
      <c r="D614" s="147">
        <f t="shared" ref="D614:I614" si="246">+D615</f>
        <v>0</v>
      </c>
      <c r="E614" s="147">
        <f t="shared" si="246"/>
        <v>0</v>
      </c>
      <c r="F614" s="147">
        <f t="shared" si="246"/>
        <v>0</v>
      </c>
      <c r="G614" s="147">
        <f t="shared" si="246"/>
        <v>0</v>
      </c>
      <c r="H614" s="147">
        <f t="shared" si="246"/>
        <v>0</v>
      </c>
      <c r="I614" s="147">
        <f t="shared" si="246"/>
        <v>0</v>
      </c>
      <c r="J614" s="147">
        <f t="shared" si="239"/>
        <v>0</v>
      </c>
    </row>
    <row r="615" spans="1:10" s="75" customFormat="1" ht="27" x14ac:dyDescent="0.25">
      <c r="A615" s="164">
        <v>5211</v>
      </c>
      <c r="B615" s="78" t="s">
        <v>458</v>
      </c>
      <c r="C615" s="147">
        <v>0</v>
      </c>
      <c r="D615" s="147">
        <v>0</v>
      </c>
      <c r="E615" s="147">
        <v>0</v>
      </c>
      <c r="F615" s="147">
        <v>0</v>
      </c>
      <c r="G615" s="147">
        <v>0</v>
      </c>
      <c r="H615" s="147">
        <v>0</v>
      </c>
      <c r="I615" s="147">
        <v>0</v>
      </c>
      <c r="J615" s="147">
        <f t="shared" si="239"/>
        <v>0</v>
      </c>
    </row>
    <row r="616" spans="1:10" s="75" customFormat="1" ht="13.5" x14ac:dyDescent="0.25">
      <c r="A616" s="164">
        <v>522</v>
      </c>
      <c r="B616" s="78" t="s">
        <v>459</v>
      </c>
      <c r="C616" s="147">
        <f>+C617</f>
        <v>0</v>
      </c>
      <c r="D616" s="147">
        <f t="shared" ref="D616:I616" si="247">+D617</f>
        <v>0</v>
      </c>
      <c r="E616" s="147">
        <f t="shared" si="247"/>
        <v>0</v>
      </c>
      <c r="F616" s="147">
        <f t="shared" si="247"/>
        <v>0</v>
      </c>
      <c r="G616" s="147">
        <f t="shared" si="247"/>
        <v>0</v>
      </c>
      <c r="H616" s="147">
        <f t="shared" si="247"/>
        <v>0</v>
      </c>
      <c r="I616" s="147">
        <f t="shared" si="247"/>
        <v>0</v>
      </c>
      <c r="J616" s="147">
        <f t="shared" si="239"/>
        <v>0</v>
      </c>
    </row>
    <row r="617" spans="1:10" s="75" customFormat="1" ht="13.5" x14ac:dyDescent="0.25">
      <c r="A617" s="164">
        <v>5221</v>
      </c>
      <c r="B617" s="78" t="s">
        <v>459</v>
      </c>
      <c r="C617" s="147">
        <v>0</v>
      </c>
      <c r="D617" s="147">
        <v>0</v>
      </c>
      <c r="E617" s="147">
        <v>0</v>
      </c>
      <c r="F617" s="147">
        <v>0</v>
      </c>
      <c r="G617" s="147">
        <v>0</v>
      </c>
      <c r="H617" s="147">
        <v>0</v>
      </c>
      <c r="I617" s="147">
        <v>0</v>
      </c>
      <c r="J617" s="147">
        <f t="shared" si="239"/>
        <v>0</v>
      </c>
    </row>
    <row r="618" spans="1:10" s="75" customFormat="1" ht="27" x14ac:dyDescent="0.25">
      <c r="A618" s="164">
        <v>523</v>
      </c>
      <c r="B618" s="78" t="s">
        <v>460</v>
      </c>
      <c r="C618" s="147">
        <f>+C619</f>
        <v>0</v>
      </c>
      <c r="D618" s="147">
        <f t="shared" ref="D618:I618" si="248">+D619</f>
        <v>0</v>
      </c>
      <c r="E618" s="147">
        <f t="shared" si="248"/>
        <v>0</v>
      </c>
      <c r="F618" s="147">
        <f t="shared" si="248"/>
        <v>0</v>
      </c>
      <c r="G618" s="147">
        <f t="shared" si="248"/>
        <v>0</v>
      </c>
      <c r="H618" s="147">
        <f t="shared" si="248"/>
        <v>0</v>
      </c>
      <c r="I618" s="147">
        <f t="shared" si="248"/>
        <v>0</v>
      </c>
      <c r="J618" s="147">
        <f t="shared" si="239"/>
        <v>0</v>
      </c>
    </row>
    <row r="619" spans="1:10" s="75" customFormat="1" ht="27" x14ac:dyDescent="0.25">
      <c r="A619" s="164">
        <v>5231</v>
      </c>
      <c r="B619" s="78" t="s">
        <v>460</v>
      </c>
      <c r="C619" s="147">
        <v>0</v>
      </c>
      <c r="D619" s="147">
        <v>0</v>
      </c>
      <c r="E619" s="147">
        <v>0</v>
      </c>
      <c r="F619" s="147">
        <v>0</v>
      </c>
      <c r="G619" s="147">
        <v>0</v>
      </c>
      <c r="H619" s="147">
        <v>0</v>
      </c>
      <c r="I619" s="147">
        <v>0</v>
      </c>
      <c r="J619" s="147">
        <f t="shared" si="239"/>
        <v>0</v>
      </c>
    </row>
    <row r="620" spans="1:10" s="75" customFormat="1" ht="27" x14ac:dyDescent="0.25">
      <c r="A620" s="164">
        <v>529</v>
      </c>
      <c r="B620" s="78" t="s">
        <v>461</v>
      </c>
      <c r="C620" s="147">
        <f>+C621</f>
        <v>0</v>
      </c>
      <c r="D620" s="147">
        <f t="shared" ref="D620:I620" si="249">+D621</f>
        <v>0</v>
      </c>
      <c r="E620" s="147">
        <f t="shared" si="249"/>
        <v>0</v>
      </c>
      <c r="F620" s="147">
        <f t="shared" si="249"/>
        <v>0</v>
      </c>
      <c r="G620" s="147">
        <f t="shared" si="249"/>
        <v>0</v>
      </c>
      <c r="H620" s="147">
        <f t="shared" si="249"/>
        <v>0</v>
      </c>
      <c r="I620" s="147">
        <f t="shared" si="249"/>
        <v>0</v>
      </c>
      <c r="J620" s="147">
        <f t="shared" si="239"/>
        <v>0</v>
      </c>
    </row>
    <row r="621" spans="1:10" s="75" customFormat="1" ht="27" x14ac:dyDescent="0.25">
      <c r="A621" s="164">
        <v>5291</v>
      </c>
      <c r="B621" s="78" t="s">
        <v>461</v>
      </c>
      <c r="C621" s="147">
        <v>0</v>
      </c>
      <c r="D621" s="147">
        <v>0</v>
      </c>
      <c r="E621" s="147">
        <v>0</v>
      </c>
      <c r="F621" s="147">
        <v>0</v>
      </c>
      <c r="G621" s="147">
        <v>0</v>
      </c>
      <c r="H621" s="147">
        <v>0</v>
      </c>
      <c r="I621" s="147">
        <v>0</v>
      </c>
      <c r="J621" s="147">
        <f t="shared" si="239"/>
        <v>0</v>
      </c>
    </row>
    <row r="622" spans="1:10" s="81" customFormat="1" ht="26.25" x14ac:dyDescent="0.25">
      <c r="A622" s="163">
        <v>5300</v>
      </c>
      <c r="B622" s="79" t="s">
        <v>462</v>
      </c>
      <c r="C622" s="146">
        <f>+C623+C625</f>
        <v>0</v>
      </c>
      <c r="D622" s="146"/>
      <c r="E622" s="146"/>
      <c r="F622" s="146"/>
      <c r="G622" s="146"/>
      <c r="H622" s="146"/>
      <c r="I622" s="146"/>
      <c r="J622" s="147">
        <f t="shared" si="239"/>
        <v>0</v>
      </c>
    </row>
    <row r="623" spans="1:10" s="75" customFormat="1" ht="27" x14ac:dyDescent="0.25">
      <c r="A623" s="164">
        <v>531</v>
      </c>
      <c r="B623" s="78" t="s">
        <v>463</v>
      </c>
      <c r="C623" s="147">
        <f>+C624</f>
        <v>0</v>
      </c>
      <c r="D623" s="147">
        <f t="shared" ref="D623:I623" si="250">+D624</f>
        <v>0</v>
      </c>
      <c r="E623" s="147">
        <f t="shared" si="250"/>
        <v>0</v>
      </c>
      <c r="F623" s="147">
        <f t="shared" si="250"/>
        <v>0</v>
      </c>
      <c r="G623" s="147">
        <f t="shared" si="250"/>
        <v>0</v>
      </c>
      <c r="H623" s="147">
        <f t="shared" si="250"/>
        <v>0</v>
      </c>
      <c r="I623" s="147">
        <f t="shared" si="250"/>
        <v>0</v>
      </c>
      <c r="J623" s="147">
        <f t="shared" si="239"/>
        <v>0</v>
      </c>
    </row>
    <row r="624" spans="1:10" s="75" customFormat="1" ht="27" x14ac:dyDescent="0.25">
      <c r="A624" s="164">
        <v>5311</v>
      </c>
      <c r="B624" s="78" t="s">
        <v>463</v>
      </c>
      <c r="C624" s="147">
        <v>0</v>
      </c>
      <c r="D624" s="147">
        <v>0</v>
      </c>
      <c r="E624" s="147">
        <v>0</v>
      </c>
      <c r="F624" s="147">
        <v>0</v>
      </c>
      <c r="G624" s="147">
        <v>0</v>
      </c>
      <c r="H624" s="147">
        <v>0</v>
      </c>
      <c r="I624" s="147">
        <v>0</v>
      </c>
      <c r="J624" s="147">
        <f t="shared" si="239"/>
        <v>0</v>
      </c>
    </row>
    <row r="625" spans="1:10" s="75" customFormat="1" ht="27" x14ac:dyDescent="0.25">
      <c r="A625" s="164">
        <v>532</v>
      </c>
      <c r="B625" s="78" t="s">
        <v>464</v>
      </c>
      <c r="C625" s="147">
        <f>+C626</f>
        <v>0</v>
      </c>
      <c r="D625" s="147">
        <f t="shared" ref="D625:I625" si="251">+D626</f>
        <v>0</v>
      </c>
      <c r="E625" s="147">
        <f t="shared" si="251"/>
        <v>0</v>
      </c>
      <c r="F625" s="147">
        <f t="shared" si="251"/>
        <v>0</v>
      </c>
      <c r="G625" s="147">
        <f t="shared" si="251"/>
        <v>0</v>
      </c>
      <c r="H625" s="147">
        <f t="shared" si="251"/>
        <v>0</v>
      </c>
      <c r="I625" s="147">
        <f t="shared" si="251"/>
        <v>0</v>
      </c>
      <c r="J625" s="147">
        <f t="shared" si="239"/>
        <v>0</v>
      </c>
    </row>
    <row r="626" spans="1:10" s="75" customFormat="1" ht="27" x14ac:dyDescent="0.25">
      <c r="A626" s="164">
        <v>5321</v>
      </c>
      <c r="B626" s="78" t="s">
        <v>464</v>
      </c>
      <c r="C626" s="147">
        <v>0</v>
      </c>
      <c r="D626" s="147">
        <v>0</v>
      </c>
      <c r="E626" s="147">
        <v>0</v>
      </c>
      <c r="F626" s="147">
        <v>0</v>
      </c>
      <c r="G626" s="147">
        <v>0</v>
      </c>
      <c r="H626" s="147">
        <v>0</v>
      </c>
      <c r="I626" s="147">
        <v>0</v>
      </c>
      <c r="J626" s="147">
        <f t="shared" si="239"/>
        <v>0</v>
      </c>
    </row>
    <row r="627" spans="1:10" s="81" customFormat="1" ht="26.25" x14ac:dyDescent="0.25">
      <c r="A627" s="163">
        <v>5400</v>
      </c>
      <c r="B627" s="79" t="s">
        <v>465</v>
      </c>
      <c r="C627" s="146">
        <f>+C628+C633+C635+C638+C640+C643</f>
        <v>0</v>
      </c>
      <c r="D627" s="146">
        <f t="shared" ref="D627:I627" si="252">+D628+D633+D635+D638+D640+D643</f>
        <v>0</v>
      </c>
      <c r="E627" s="146">
        <f t="shared" si="252"/>
        <v>0</v>
      </c>
      <c r="F627" s="146">
        <f t="shared" si="252"/>
        <v>0</v>
      </c>
      <c r="G627" s="146">
        <f t="shared" si="252"/>
        <v>0</v>
      </c>
      <c r="H627" s="146">
        <f t="shared" si="252"/>
        <v>0</v>
      </c>
      <c r="I627" s="146">
        <f t="shared" si="252"/>
        <v>0</v>
      </c>
      <c r="J627" s="147">
        <f t="shared" si="239"/>
        <v>0</v>
      </c>
    </row>
    <row r="628" spans="1:10" s="75" customFormat="1" ht="13.5" x14ac:dyDescent="0.25">
      <c r="A628" s="164">
        <v>541</v>
      </c>
      <c r="B628" s="78" t="s">
        <v>466</v>
      </c>
      <c r="C628" s="147">
        <f>+C629+C630+C631+C632</f>
        <v>0</v>
      </c>
      <c r="D628" s="147">
        <f t="shared" ref="D628:I628" si="253">+D629+D630+D631+D632</f>
        <v>0</v>
      </c>
      <c r="E628" s="147">
        <f t="shared" si="253"/>
        <v>0</v>
      </c>
      <c r="F628" s="147">
        <f t="shared" si="253"/>
        <v>0</v>
      </c>
      <c r="G628" s="147">
        <f t="shared" si="253"/>
        <v>0</v>
      </c>
      <c r="H628" s="147">
        <f t="shared" si="253"/>
        <v>0</v>
      </c>
      <c r="I628" s="147">
        <f t="shared" si="253"/>
        <v>0</v>
      </c>
      <c r="J628" s="147">
        <f t="shared" si="239"/>
        <v>0</v>
      </c>
    </row>
    <row r="629" spans="1:10" s="75" customFormat="1" ht="54" x14ac:dyDescent="0.25">
      <c r="A629" s="164">
        <v>5411</v>
      </c>
      <c r="B629" s="78" t="s">
        <v>467</v>
      </c>
      <c r="C629" s="147">
        <v>0</v>
      </c>
      <c r="D629" s="147">
        <v>0</v>
      </c>
      <c r="E629" s="147">
        <v>0</v>
      </c>
      <c r="F629" s="147">
        <v>0</v>
      </c>
      <c r="G629" s="147">
        <v>0</v>
      </c>
      <c r="H629" s="147">
        <v>0</v>
      </c>
      <c r="I629" s="147">
        <v>0</v>
      </c>
      <c r="J629" s="147">
        <f t="shared" si="239"/>
        <v>0</v>
      </c>
    </row>
    <row r="630" spans="1:10" s="75" customFormat="1" ht="40.5" x14ac:dyDescent="0.25">
      <c r="A630" s="164">
        <v>5412</v>
      </c>
      <c r="B630" s="78" t="s">
        <v>468</v>
      </c>
      <c r="C630" s="147">
        <v>0</v>
      </c>
      <c r="D630" s="147">
        <v>0</v>
      </c>
      <c r="E630" s="147">
        <v>0</v>
      </c>
      <c r="F630" s="147">
        <v>0</v>
      </c>
      <c r="G630" s="147">
        <v>0</v>
      </c>
      <c r="H630" s="147">
        <v>0</v>
      </c>
      <c r="I630" s="147">
        <v>0</v>
      </c>
      <c r="J630" s="147">
        <f t="shared" si="239"/>
        <v>0</v>
      </c>
    </row>
    <row r="631" spans="1:10" s="75" customFormat="1" ht="40.5" x14ac:dyDescent="0.25">
      <c r="A631" s="164">
        <v>5413</v>
      </c>
      <c r="B631" s="78" t="s">
        <v>469</v>
      </c>
      <c r="C631" s="147">
        <v>0</v>
      </c>
      <c r="D631" s="147">
        <v>0</v>
      </c>
      <c r="E631" s="147">
        <v>0</v>
      </c>
      <c r="F631" s="147">
        <v>0</v>
      </c>
      <c r="G631" s="147">
        <v>0</v>
      </c>
      <c r="H631" s="147">
        <v>0</v>
      </c>
      <c r="I631" s="147">
        <v>0</v>
      </c>
      <c r="J631" s="147">
        <f t="shared" si="239"/>
        <v>0</v>
      </c>
    </row>
    <row r="632" spans="1:10" s="75" customFormat="1" ht="27" x14ac:dyDescent="0.25">
      <c r="A632" s="164">
        <v>5414</v>
      </c>
      <c r="B632" s="78" t="s">
        <v>470</v>
      </c>
      <c r="C632" s="147">
        <v>0</v>
      </c>
      <c r="D632" s="147">
        <v>0</v>
      </c>
      <c r="E632" s="147">
        <v>0</v>
      </c>
      <c r="F632" s="147">
        <v>0</v>
      </c>
      <c r="G632" s="147">
        <v>0</v>
      </c>
      <c r="H632" s="147">
        <v>0</v>
      </c>
      <c r="I632" s="147">
        <v>0</v>
      </c>
      <c r="J632" s="147">
        <f t="shared" si="239"/>
        <v>0</v>
      </c>
    </row>
    <row r="633" spans="1:10" s="75" customFormat="1" ht="13.5" x14ac:dyDescent="0.25">
      <c r="A633" s="164">
        <v>542</v>
      </c>
      <c r="B633" s="78" t="s">
        <v>471</v>
      </c>
      <c r="C633" s="147">
        <f>+C634</f>
        <v>0</v>
      </c>
      <c r="D633" s="147">
        <f t="shared" ref="D633:I633" si="254">+D634</f>
        <v>0</v>
      </c>
      <c r="E633" s="147">
        <f t="shared" si="254"/>
        <v>0</v>
      </c>
      <c r="F633" s="147">
        <f t="shared" si="254"/>
        <v>0</v>
      </c>
      <c r="G633" s="147">
        <f t="shared" si="254"/>
        <v>0</v>
      </c>
      <c r="H633" s="147">
        <f t="shared" si="254"/>
        <v>0</v>
      </c>
      <c r="I633" s="147">
        <f t="shared" si="254"/>
        <v>0</v>
      </c>
      <c r="J633" s="147">
        <f t="shared" si="239"/>
        <v>0</v>
      </c>
    </row>
    <row r="634" spans="1:10" s="75" customFormat="1" ht="27" x14ac:dyDescent="0.25">
      <c r="A634" s="164">
        <v>5421</v>
      </c>
      <c r="B634" s="78" t="s">
        <v>472</v>
      </c>
      <c r="C634" s="147">
        <v>0</v>
      </c>
      <c r="D634" s="147">
        <v>0</v>
      </c>
      <c r="E634" s="147">
        <v>0</v>
      </c>
      <c r="F634" s="147">
        <v>0</v>
      </c>
      <c r="G634" s="147">
        <v>0</v>
      </c>
      <c r="H634" s="147">
        <v>0</v>
      </c>
      <c r="I634" s="147">
        <v>0</v>
      </c>
      <c r="J634" s="147">
        <f t="shared" si="239"/>
        <v>0</v>
      </c>
    </row>
    <row r="635" spans="1:10" s="75" customFormat="1" ht="13.5" x14ac:dyDescent="0.25">
      <c r="A635" s="164">
        <v>543</v>
      </c>
      <c r="B635" s="78" t="s">
        <v>473</v>
      </c>
      <c r="C635" s="147">
        <f>+C636+C637</f>
        <v>0</v>
      </c>
      <c r="D635" s="147">
        <f t="shared" ref="D635:I635" si="255">+D636+D637</f>
        <v>0</v>
      </c>
      <c r="E635" s="147">
        <f t="shared" si="255"/>
        <v>0</v>
      </c>
      <c r="F635" s="147">
        <f t="shared" si="255"/>
        <v>0</v>
      </c>
      <c r="G635" s="147">
        <f t="shared" si="255"/>
        <v>0</v>
      </c>
      <c r="H635" s="147">
        <f t="shared" si="255"/>
        <v>0</v>
      </c>
      <c r="I635" s="147">
        <f t="shared" si="255"/>
        <v>0</v>
      </c>
      <c r="J635" s="147">
        <f t="shared" si="239"/>
        <v>0</v>
      </c>
    </row>
    <row r="636" spans="1:10" s="75" customFormat="1" ht="54" x14ac:dyDescent="0.25">
      <c r="A636" s="164">
        <v>5431</v>
      </c>
      <c r="B636" s="78" t="s">
        <v>474</v>
      </c>
      <c r="C636" s="147">
        <v>0</v>
      </c>
      <c r="D636" s="147">
        <v>0</v>
      </c>
      <c r="E636" s="147">
        <v>0</v>
      </c>
      <c r="F636" s="147">
        <v>0</v>
      </c>
      <c r="G636" s="147">
        <v>0</v>
      </c>
      <c r="H636" s="147">
        <v>0</v>
      </c>
      <c r="I636" s="147">
        <v>0</v>
      </c>
      <c r="J636" s="147">
        <f t="shared" si="239"/>
        <v>0</v>
      </c>
    </row>
    <row r="637" spans="1:10" s="75" customFormat="1" ht="40.5" x14ac:dyDescent="0.25">
      <c r="A637" s="164">
        <v>5432</v>
      </c>
      <c r="B637" s="78" t="s">
        <v>475</v>
      </c>
      <c r="C637" s="147">
        <v>0</v>
      </c>
      <c r="D637" s="147">
        <v>0</v>
      </c>
      <c r="E637" s="147">
        <v>0</v>
      </c>
      <c r="F637" s="147">
        <v>0</v>
      </c>
      <c r="G637" s="147">
        <v>0</v>
      </c>
      <c r="H637" s="147">
        <v>0</v>
      </c>
      <c r="I637" s="147">
        <v>0</v>
      </c>
      <c r="J637" s="147">
        <f t="shared" si="239"/>
        <v>0</v>
      </c>
    </row>
    <row r="638" spans="1:10" s="75" customFormat="1" ht="13.5" x14ac:dyDescent="0.25">
      <c r="A638" s="164">
        <v>544</v>
      </c>
      <c r="B638" s="78" t="s">
        <v>476</v>
      </c>
      <c r="C638" s="147">
        <f>+C639</f>
        <v>0</v>
      </c>
      <c r="D638" s="147">
        <f t="shared" ref="D638:I638" si="256">+D639</f>
        <v>0</v>
      </c>
      <c r="E638" s="147">
        <f t="shared" si="256"/>
        <v>0</v>
      </c>
      <c r="F638" s="147">
        <f t="shared" si="256"/>
        <v>0</v>
      </c>
      <c r="G638" s="147">
        <f t="shared" si="256"/>
        <v>0</v>
      </c>
      <c r="H638" s="147">
        <f t="shared" si="256"/>
        <v>0</v>
      </c>
      <c r="I638" s="147">
        <f t="shared" si="256"/>
        <v>0</v>
      </c>
      <c r="J638" s="147">
        <f t="shared" si="239"/>
        <v>0</v>
      </c>
    </row>
    <row r="639" spans="1:10" s="75" customFormat="1" ht="13.5" x14ac:dyDescent="0.25">
      <c r="A639" s="164">
        <v>5441</v>
      </c>
      <c r="B639" s="78" t="s">
        <v>476</v>
      </c>
      <c r="C639" s="147">
        <v>0</v>
      </c>
      <c r="D639" s="147">
        <v>0</v>
      </c>
      <c r="E639" s="147">
        <v>0</v>
      </c>
      <c r="F639" s="147">
        <v>0</v>
      </c>
      <c r="G639" s="147">
        <v>0</v>
      </c>
      <c r="H639" s="147">
        <v>0</v>
      </c>
      <c r="I639" s="147">
        <v>0</v>
      </c>
      <c r="J639" s="147">
        <f t="shared" si="239"/>
        <v>0</v>
      </c>
    </row>
    <row r="640" spans="1:10" s="75" customFormat="1" ht="13.5" x14ac:dyDescent="0.25">
      <c r="A640" s="164">
        <v>545</v>
      </c>
      <c r="B640" s="78" t="s">
        <v>477</v>
      </c>
      <c r="C640" s="147">
        <f>+C641+C642</f>
        <v>0</v>
      </c>
      <c r="D640" s="147">
        <f t="shared" ref="D640:I640" si="257">+D641+D642</f>
        <v>0</v>
      </c>
      <c r="E640" s="147">
        <f t="shared" si="257"/>
        <v>0</v>
      </c>
      <c r="F640" s="147">
        <f t="shared" si="257"/>
        <v>0</v>
      </c>
      <c r="G640" s="147">
        <f t="shared" si="257"/>
        <v>0</v>
      </c>
      <c r="H640" s="147">
        <f t="shared" si="257"/>
        <v>0</v>
      </c>
      <c r="I640" s="147">
        <f t="shared" si="257"/>
        <v>0</v>
      </c>
      <c r="J640" s="147">
        <f t="shared" si="239"/>
        <v>0</v>
      </c>
    </row>
    <row r="641" spans="1:10" s="75" customFormat="1" ht="40.5" x14ac:dyDescent="0.25">
      <c r="A641" s="164">
        <v>5451</v>
      </c>
      <c r="B641" s="78" t="s">
        <v>478</v>
      </c>
      <c r="C641" s="147">
        <v>0</v>
      </c>
      <c r="D641" s="147">
        <v>0</v>
      </c>
      <c r="E641" s="147">
        <v>0</v>
      </c>
      <c r="F641" s="147">
        <v>0</v>
      </c>
      <c r="G641" s="147">
        <v>0</v>
      </c>
      <c r="H641" s="147">
        <v>0</v>
      </c>
      <c r="I641" s="147">
        <v>0</v>
      </c>
      <c r="J641" s="147">
        <f t="shared" si="239"/>
        <v>0</v>
      </c>
    </row>
    <row r="642" spans="1:10" s="75" customFormat="1" ht="27" x14ac:dyDescent="0.25">
      <c r="A642" s="164">
        <v>5452</v>
      </c>
      <c r="B642" s="78" t="s">
        <v>479</v>
      </c>
      <c r="C642" s="147">
        <v>0</v>
      </c>
      <c r="D642" s="147">
        <v>0</v>
      </c>
      <c r="E642" s="147">
        <v>0</v>
      </c>
      <c r="F642" s="147">
        <v>0</v>
      </c>
      <c r="G642" s="147">
        <v>0</v>
      </c>
      <c r="H642" s="147">
        <v>0</v>
      </c>
      <c r="I642" s="147">
        <v>0</v>
      </c>
      <c r="J642" s="147">
        <f t="shared" si="239"/>
        <v>0</v>
      </c>
    </row>
    <row r="643" spans="1:10" s="75" customFormat="1" ht="13.5" x14ac:dyDescent="0.25">
      <c r="A643" s="164">
        <v>549</v>
      </c>
      <c r="B643" s="78" t="s">
        <v>480</v>
      </c>
      <c r="C643" s="147">
        <f>+C644</f>
        <v>0</v>
      </c>
      <c r="D643" s="147">
        <f t="shared" ref="D643:I643" si="258">+D644</f>
        <v>0</v>
      </c>
      <c r="E643" s="147">
        <f t="shared" si="258"/>
        <v>0</v>
      </c>
      <c r="F643" s="147">
        <f t="shared" si="258"/>
        <v>0</v>
      </c>
      <c r="G643" s="147">
        <f t="shared" si="258"/>
        <v>0</v>
      </c>
      <c r="H643" s="147">
        <f t="shared" si="258"/>
        <v>0</v>
      </c>
      <c r="I643" s="147">
        <f t="shared" si="258"/>
        <v>0</v>
      </c>
      <c r="J643" s="147">
        <f t="shared" si="239"/>
        <v>0</v>
      </c>
    </row>
    <row r="644" spans="1:10" s="75" customFormat="1" ht="13.5" x14ac:dyDescent="0.25">
      <c r="A644" s="164">
        <v>5491</v>
      </c>
      <c r="B644" s="78" t="s">
        <v>481</v>
      </c>
      <c r="C644" s="147">
        <v>0</v>
      </c>
      <c r="D644" s="147">
        <v>0</v>
      </c>
      <c r="E644" s="147">
        <v>0</v>
      </c>
      <c r="F644" s="147">
        <v>0</v>
      </c>
      <c r="G644" s="147">
        <v>0</v>
      </c>
      <c r="H644" s="147">
        <v>0</v>
      </c>
      <c r="I644" s="147">
        <v>0</v>
      </c>
      <c r="J644" s="147">
        <f t="shared" si="239"/>
        <v>0</v>
      </c>
    </row>
    <row r="645" spans="1:10" s="81" customFormat="1" ht="26.25" x14ac:dyDescent="0.25">
      <c r="A645" s="163">
        <v>5500</v>
      </c>
      <c r="B645" s="79" t="s">
        <v>482</v>
      </c>
      <c r="C645" s="146">
        <f>+C646</f>
        <v>0</v>
      </c>
      <c r="D645" s="146">
        <f t="shared" ref="D645:I646" si="259">+D646</f>
        <v>0</v>
      </c>
      <c r="E645" s="146">
        <f t="shared" si="259"/>
        <v>0</v>
      </c>
      <c r="F645" s="146">
        <f t="shared" si="259"/>
        <v>0</v>
      </c>
      <c r="G645" s="146">
        <f t="shared" si="259"/>
        <v>0</v>
      </c>
      <c r="H645" s="146">
        <f t="shared" si="259"/>
        <v>0</v>
      </c>
      <c r="I645" s="146">
        <f t="shared" si="259"/>
        <v>0</v>
      </c>
      <c r="J645" s="147">
        <f t="shared" si="239"/>
        <v>0</v>
      </c>
    </row>
    <row r="646" spans="1:10" s="75" customFormat="1" ht="13.5" x14ac:dyDescent="0.25">
      <c r="A646" s="164">
        <v>551</v>
      </c>
      <c r="B646" s="78" t="s">
        <v>483</v>
      </c>
      <c r="C646" s="147">
        <f>+C647</f>
        <v>0</v>
      </c>
      <c r="D646" s="147">
        <f t="shared" si="259"/>
        <v>0</v>
      </c>
      <c r="E646" s="147">
        <f t="shared" si="259"/>
        <v>0</v>
      </c>
      <c r="F646" s="147">
        <f t="shared" si="259"/>
        <v>0</v>
      </c>
      <c r="G646" s="147">
        <f t="shared" si="259"/>
        <v>0</v>
      </c>
      <c r="H646" s="147">
        <f t="shared" si="259"/>
        <v>0</v>
      </c>
      <c r="I646" s="147">
        <f t="shared" si="259"/>
        <v>0</v>
      </c>
      <c r="J646" s="147">
        <f t="shared" si="239"/>
        <v>0</v>
      </c>
    </row>
    <row r="647" spans="1:10" s="75" customFormat="1" ht="13.5" x14ac:dyDescent="0.25">
      <c r="A647" s="164">
        <v>5511</v>
      </c>
      <c r="B647" s="78" t="s">
        <v>484</v>
      </c>
      <c r="C647" s="147">
        <v>0</v>
      </c>
      <c r="D647" s="147">
        <v>0</v>
      </c>
      <c r="E647" s="147">
        <v>0</v>
      </c>
      <c r="F647" s="147">
        <v>0</v>
      </c>
      <c r="G647" s="147">
        <v>0</v>
      </c>
      <c r="H647" s="147">
        <v>0</v>
      </c>
      <c r="I647" s="147">
        <v>0</v>
      </c>
      <c r="J647" s="147">
        <f t="shared" si="239"/>
        <v>0</v>
      </c>
    </row>
    <row r="648" spans="1:10" s="81" customFormat="1" ht="26.25" x14ac:dyDescent="0.25">
      <c r="A648" s="163">
        <v>5600</v>
      </c>
      <c r="B648" s="79" t="s">
        <v>485</v>
      </c>
      <c r="C648" s="146">
        <f>+C649+C651+C653+C655+C657+C659+C661+C664</f>
        <v>0</v>
      </c>
      <c r="D648" s="146">
        <f t="shared" ref="D648:I648" si="260">+D649+D651+D653+D655+D657+D659+D661+D664</f>
        <v>0</v>
      </c>
      <c r="E648" s="146">
        <f t="shared" si="260"/>
        <v>0</v>
      </c>
      <c r="F648" s="146">
        <f t="shared" si="260"/>
        <v>0</v>
      </c>
      <c r="G648" s="146">
        <f t="shared" si="260"/>
        <v>0</v>
      </c>
      <c r="H648" s="146">
        <f t="shared" si="260"/>
        <v>0</v>
      </c>
      <c r="I648" s="146">
        <f t="shared" si="260"/>
        <v>0</v>
      </c>
      <c r="J648" s="147">
        <f t="shared" si="239"/>
        <v>0</v>
      </c>
    </row>
    <row r="649" spans="1:10" s="75" customFormat="1" ht="27" x14ac:dyDescent="0.25">
      <c r="A649" s="164">
        <v>561</v>
      </c>
      <c r="B649" s="78" t="s">
        <v>486</v>
      </c>
      <c r="C649" s="147">
        <f>+C650</f>
        <v>0</v>
      </c>
      <c r="D649" s="147">
        <f t="shared" ref="D649:I649" si="261">+D650</f>
        <v>0</v>
      </c>
      <c r="E649" s="147">
        <f t="shared" si="261"/>
        <v>0</v>
      </c>
      <c r="F649" s="147">
        <f t="shared" si="261"/>
        <v>0</v>
      </c>
      <c r="G649" s="147">
        <f t="shared" si="261"/>
        <v>0</v>
      </c>
      <c r="H649" s="147">
        <f t="shared" si="261"/>
        <v>0</v>
      </c>
      <c r="I649" s="147">
        <f t="shared" si="261"/>
        <v>0</v>
      </c>
      <c r="J649" s="147">
        <f t="shared" si="239"/>
        <v>0</v>
      </c>
    </row>
    <row r="650" spans="1:10" s="75" customFormat="1" ht="27" x14ac:dyDescent="0.25">
      <c r="A650" s="164">
        <v>5611</v>
      </c>
      <c r="B650" s="78" t="s">
        <v>486</v>
      </c>
      <c r="C650" s="147">
        <v>0</v>
      </c>
      <c r="D650" s="147">
        <v>0</v>
      </c>
      <c r="E650" s="147">
        <v>0</v>
      </c>
      <c r="F650" s="147">
        <v>0</v>
      </c>
      <c r="G650" s="147">
        <v>0</v>
      </c>
      <c r="H650" s="147">
        <v>0</v>
      </c>
      <c r="I650" s="147">
        <v>0</v>
      </c>
      <c r="J650" s="147">
        <f t="shared" si="239"/>
        <v>0</v>
      </c>
    </row>
    <row r="651" spans="1:10" s="75" customFormat="1" ht="13.5" x14ac:dyDescent="0.25">
      <c r="A651" s="164">
        <v>562</v>
      </c>
      <c r="B651" s="78" t="s">
        <v>487</v>
      </c>
      <c r="C651" s="147">
        <f>+C652</f>
        <v>0</v>
      </c>
      <c r="D651" s="147">
        <f t="shared" ref="D651:I651" si="262">+D652</f>
        <v>0</v>
      </c>
      <c r="E651" s="147">
        <f t="shared" si="262"/>
        <v>0</v>
      </c>
      <c r="F651" s="147">
        <f t="shared" si="262"/>
        <v>0</v>
      </c>
      <c r="G651" s="147">
        <f t="shared" si="262"/>
        <v>0</v>
      </c>
      <c r="H651" s="147">
        <f t="shared" si="262"/>
        <v>0</v>
      </c>
      <c r="I651" s="147">
        <f t="shared" si="262"/>
        <v>0</v>
      </c>
      <c r="J651" s="147">
        <f t="shared" si="239"/>
        <v>0</v>
      </c>
    </row>
    <row r="652" spans="1:10" s="75" customFormat="1" ht="13.5" x14ac:dyDescent="0.25">
      <c r="A652" s="164">
        <v>5621</v>
      </c>
      <c r="B652" s="78" t="s">
        <v>487</v>
      </c>
      <c r="C652" s="147">
        <v>0</v>
      </c>
      <c r="D652" s="147">
        <v>0</v>
      </c>
      <c r="E652" s="147">
        <v>0</v>
      </c>
      <c r="F652" s="147">
        <v>0</v>
      </c>
      <c r="G652" s="147">
        <v>0</v>
      </c>
      <c r="H652" s="147">
        <v>0</v>
      </c>
      <c r="I652" s="147">
        <v>0</v>
      </c>
      <c r="J652" s="147">
        <f t="shared" si="239"/>
        <v>0</v>
      </c>
    </row>
    <row r="653" spans="1:10" s="75" customFormat="1" ht="27" x14ac:dyDescent="0.25">
      <c r="A653" s="164">
        <v>563</v>
      </c>
      <c r="B653" s="78" t="s">
        <v>488</v>
      </c>
      <c r="C653" s="147">
        <f>+C654</f>
        <v>0</v>
      </c>
      <c r="D653" s="147">
        <f t="shared" ref="D653:I653" si="263">+D654</f>
        <v>0</v>
      </c>
      <c r="E653" s="147">
        <f t="shared" si="263"/>
        <v>0</v>
      </c>
      <c r="F653" s="147">
        <f t="shared" si="263"/>
        <v>0</v>
      </c>
      <c r="G653" s="147">
        <f t="shared" si="263"/>
        <v>0</v>
      </c>
      <c r="H653" s="147">
        <f t="shared" si="263"/>
        <v>0</v>
      </c>
      <c r="I653" s="147">
        <f t="shared" si="263"/>
        <v>0</v>
      </c>
      <c r="J653" s="147">
        <f t="shared" si="239"/>
        <v>0</v>
      </c>
    </row>
    <row r="654" spans="1:10" s="75" customFormat="1" ht="27" x14ac:dyDescent="0.25">
      <c r="A654" s="164">
        <v>5631</v>
      </c>
      <c r="B654" s="78" t="s">
        <v>488</v>
      </c>
      <c r="C654" s="147">
        <v>0</v>
      </c>
      <c r="D654" s="147">
        <v>0</v>
      </c>
      <c r="E654" s="147">
        <v>0</v>
      </c>
      <c r="F654" s="147">
        <v>0</v>
      </c>
      <c r="G654" s="147">
        <v>0</v>
      </c>
      <c r="H654" s="147">
        <v>0</v>
      </c>
      <c r="I654" s="147">
        <v>0</v>
      </c>
      <c r="J654" s="147">
        <f t="shared" si="239"/>
        <v>0</v>
      </c>
    </row>
    <row r="655" spans="1:10" s="75" customFormat="1" ht="54" x14ac:dyDescent="0.25">
      <c r="A655" s="164">
        <v>564</v>
      </c>
      <c r="B655" s="78" t="s">
        <v>489</v>
      </c>
      <c r="C655" s="147">
        <f>+C656</f>
        <v>0</v>
      </c>
      <c r="D655" s="147">
        <f t="shared" ref="D655:I655" si="264">+D656</f>
        <v>0</v>
      </c>
      <c r="E655" s="147">
        <f t="shared" si="264"/>
        <v>0</v>
      </c>
      <c r="F655" s="147">
        <f t="shared" si="264"/>
        <v>0</v>
      </c>
      <c r="G655" s="147">
        <f t="shared" si="264"/>
        <v>0</v>
      </c>
      <c r="H655" s="147">
        <f t="shared" si="264"/>
        <v>0</v>
      </c>
      <c r="I655" s="147">
        <f t="shared" si="264"/>
        <v>0</v>
      </c>
      <c r="J655" s="147">
        <f t="shared" si="239"/>
        <v>0</v>
      </c>
    </row>
    <row r="656" spans="1:10" s="75" customFormat="1" ht="40.5" x14ac:dyDescent="0.25">
      <c r="A656" s="164">
        <v>5641</v>
      </c>
      <c r="B656" s="78" t="s">
        <v>490</v>
      </c>
      <c r="C656" s="147">
        <v>0</v>
      </c>
      <c r="D656" s="147">
        <v>0</v>
      </c>
      <c r="E656" s="147">
        <v>0</v>
      </c>
      <c r="F656" s="147">
        <v>0</v>
      </c>
      <c r="G656" s="147">
        <v>0</v>
      </c>
      <c r="H656" s="147">
        <v>0</v>
      </c>
      <c r="I656" s="147">
        <v>0</v>
      </c>
      <c r="J656" s="147">
        <f t="shared" si="239"/>
        <v>0</v>
      </c>
    </row>
    <row r="657" spans="1:10" s="75" customFormat="1" ht="27" x14ac:dyDescent="0.25">
      <c r="A657" s="164">
        <v>565</v>
      </c>
      <c r="B657" s="78" t="s">
        <v>491</v>
      </c>
      <c r="C657" s="147">
        <f>+C658</f>
        <v>0</v>
      </c>
      <c r="D657" s="147">
        <f t="shared" ref="D657:I657" si="265">+D658</f>
        <v>0</v>
      </c>
      <c r="E657" s="147">
        <f t="shared" si="265"/>
        <v>0</v>
      </c>
      <c r="F657" s="147">
        <f t="shared" si="265"/>
        <v>0</v>
      </c>
      <c r="G657" s="147">
        <f t="shared" si="265"/>
        <v>0</v>
      </c>
      <c r="H657" s="147">
        <f t="shared" si="265"/>
        <v>0</v>
      </c>
      <c r="I657" s="147">
        <f t="shared" si="265"/>
        <v>0</v>
      </c>
      <c r="J657" s="147">
        <f t="shared" si="239"/>
        <v>0</v>
      </c>
    </row>
    <row r="658" spans="1:10" s="75" customFormat="1" ht="27" x14ac:dyDescent="0.25">
      <c r="A658" s="164">
        <v>5651</v>
      </c>
      <c r="B658" s="78" t="s">
        <v>492</v>
      </c>
      <c r="C658" s="147">
        <v>0</v>
      </c>
      <c r="D658" s="147">
        <v>0</v>
      </c>
      <c r="E658" s="147">
        <v>0</v>
      </c>
      <c r="F658" s="147">
        <v>0</v>
      </c>
      <c r="G658" s="147">
        <v>0</v>
      </c>
      <c r="H658" s="147">
        <v>0</v>
      </c>
      <c r="I658" s="147">
        <v>0</v>
      </c>
      <c r="J658" s="147">
        <f t="shared" si="239"/>
        <v>0</v>
      </c>
    </row>
    <row r="659" spans="1:10" s="75" customFormat="1" ht="40.5" x14ac:dyDescent="0.25">
      <c r="A659" s="164">
        <v>566</v>
      </c>
      <c r="B659" s="78" t="s">
        <v>493</v>
      </c>
      <c r="C659" s="147">
        <f>+C660</f>
        <v>0</v>
      </c>
      <c r="D659" s="147">
        <f t="shared" ref="D659:I659" si="266">+D660</f>
        <v>0</v>
      </c>
      <c r="E659" s="147">
        <f t="shared" si="266"/>
        <v>0</v>
      </c>
      <c r="F659" s="147">
        <f t="shared" si="266"/>
        <v>0</v>
      </c>
      <c r="G659" s="147">
        <f t="shared" si="266"/>
        <v>0</v>
      </c>
      <c r="H659" s="147">
        <f t="shared" si="266"/>
        <v>0</v>
      </c>
      <c r="I659" s="147">
        <f t="shared" si="266"/>
        <v>0</v>
      </c>
      <c r="J659" s="147">
        <f t="shared" si="239"/>
        <v>0</v>
      </c>
    </row>
    <row r="660" spans="1:10" s="75" customFormat="1" ht="40.5" x14ac:dyDescent="0.25">
      <c r="A660" s="164">
        <v>5661</v>
      </c>
      <c r="B660" s="78" t="s">
        <v>494</v>
      </c>
      <c r="C660" s="147">
        <v>0</v>
      </c>
      <c r="D660" s="147">
        <v>0</v>
      </c>
      <c r="E660" s="147">
        <v>0</v>
      </c>
      <c r="F660" s="147">
        <v>0</v>
      </c>
      <c r="G660" s="147">
        <v>0</v>
      </c>
      <c r="H660" s="147">
        <v>0</v>
      </c>
      <c r="I660" s="147">
        <v>0</v>
      </c>
      <c r="J660" s="147">
        <f t="shared" si="239"/>
        <v>0</v>
      </c>
    </row>
    <row r="661" spans="1:10" s="75" customFormat="1" ht="27" x14ac:dyDescent="0.25">
      <c r="A661" s="164">
        <v>567</v>
      </c>
      <c r="B661" s="78" t="s">
        <v>495</v>
      </c>
      <c r="C661" s="147">
        <f>+C662+C663</f>
        <v>0</v>
      </c>
      <c r="D661" s="147">
        <f t="shared" ref="D661:I661" si="267">+D662+D663</f>
        <v>0</v>
      </c>
      <c r="E661" s="147">
        <f t="shared" si="267"/>
        <v>0</v>
      </c>
      <c r="F661" s="147">
        <f t="shared" si="267"/>
        <v>0</v>
      </c>
      <c r="G661" s="147">
        <f t="shared" si="267"/>
        <v>0</v>
      </c>
      <c r="H661" s="147">
        <f t="shared" si="267"/>
        <v>0</v>
      </c>
      <c r="I661" s="147">
        <f t="shared" si="267"/>
        <v>0</v>
      </c>
      <c r="J661" s="147">
        <f t="shared" si="239"/>
        <v>0</v>
      </c>
    </row>
    <row r="662" spans="1:10" s="75" customFormat="1" ht="27" x14ac:dyDescent="0.25">
      <c r="A662" s="164">
        <v>5671</v>
      </c>
      <c r="B662" s="78" t="s">
        <v>496</v>
      </c>
      <c r="C662" s="147">
        <v>0</v>
      </c>
      <c r="D662" s="147">
        <v>0</v>
      </c>
      <c r="E662" s="147">
        <v>0</v>
      </c>
      <c r="F662" s="147">
        <v>0</v>
      </c>
      <c r="G662" s="147">
        <v>0</v>
      </c>
      <c r="H662" s="147">
        <v>0</v>
      </c>
      <c r="I662" s="147">
        <v>0</v>
      </c>
      <c r="J662" s="147">
        <f t="shared" si="239"/>
        <v>0</v>
      </c>
    </row>
    <row r="663" spans="1:10" s="75" customFormat="1" ht="27" x14ac:dyDescent="0.25">
      <c r="A663" s="164">
        <v>5672</v>
      </c>
      <c r="B663" s="78" t="s">
        <v>497</v>
      </c>
      <c r="C663" s="147">
        <v>0</v>
      </c>
      <c r="D663" s="147">
        <v>0</v>
      </c>
      <c r="E663" s="147">
        <v>0</v>
      </c>
      <c r="F663" s="147">
        <v>0</v>
      </c>
      <c r="G663" s="147">
        <v>0</v>
      </c>
      <c r="H663" s="147">
        <v>0</v>
      </c>
      <c r="I663" s="147">
        <v>0</v>
      </c>
      <c r="J663" s="147">
        <f t="shared" si="239"/>
        <v>0</v>
      </c>
    </row>
    <row r="664" spans="1:10" s="75" customFormat="1" ht="13.5" x14ac:dyDescent="0.25">
      <c r="A664" s="164">
        <v>569</v>
      </c>
      <c r="B664" s="78" t="s">
        <v>498</v>
      </c>
      <c r="C664" s="147">
        <f>+C665+C666+C667+C668</f>
        <v>0</v>
      </c>
      <c r="D664" s="147">
        <f t="shared" ref="D664:I664" si="268">+D665+D666+D667+D668</f>
        <v>0</v>
      </c>
      <c r="E664" s="147">
        <f t="shared" si="268"/>
        <v>0</v>
      </c>
      <c r="F664" s="147">
        <f t="shared" si="268"/>
        <v>0</v>
      </c>
      <c r="G664" s="147">
        <f t="shared" si="268"/>
        <v>0</v>
      </c>
      <c r="H664" s="147">
        <f t="shared" si="268"/>
        <v>0</v>
      </c>
      <c r="I664" s="147">
        <f t="shared" si="268"/>
        <v>0</v>
      </c>
      <c r="J664" s="147">
        <f t="shared" si="239"/>
        <v>0</v>
      </c>
    </row>
    <row r="665" spans="1:10" s="75" customFormat="1" ht="13.5" x14ac:dyDescent="0.25">
      <c r="A665" s="164">
        <v>5691</v>
      </c>
      <c r="B665" s="78" t="s">
        <v>499</v>
      </c>
      <c r="C665" s="147">
        <v>0</v>
      </c>
      <c r="D665" s="147">
        <v>0</v>
      </c>
      <c r="E665" s="147">
        <v>0</v>
      </c>
      <c r="F665" s="147">
        <v>0</v>
      </c>
      <c r="G665" s="147">
        <v>0</v>
      </c>
      <c r="H665" s="147">
        <v>0</v>
      </c>
      <c r="I665" s="147">
        <v>0</v>
      </c>
      <c r="J665" s="147">
        <f t="shared" ref="J665:J718" si="269">SUM(C665:I665)</f>
        <v>0</v>
      </c>
    </row>
    <row r="666" spans="1:10" s="75" customFormat="1" ht="13.5" x14ac:dyDescent="0.25">
      <c r="A666" s="164">
        <v>5692</v>
      </c>
      <c r="B666" s="78" t="s">
        <v>500</v>
      </c>
      <c r="C666" s="147">
        <v>0</v>
      </c>
      <c r="D666" s="147">
        <v>0</v>
      </c>
      <c r="E666" s="147">
        <v>0</v>
      </c>
      <c r="F666" s="147">
        <v>0</v>
      </c>
      <c r="G666" s="147">
        <v>0</v>
      </c>
      <c r="H666" s="147">
        <v>0</v>
      </c>
      <c r="I666" s="147">
        <v>0</v>
      </c>
      <c r="J666" s="147">
        <f t="shared" si="269"/>
        <v>0</v>
      </c>
    </row>
    <row r="667" spans="1:10" s="75" customFormat="1" ht="27" x14ac:dyDescent="0.25">
      <c r="A667" s="164">
        <v>5693</v>
      </c>
      <c r="B667" s="78" t="s">
        <v>501</v>
      </c>
      <c r="C667" s="147">
        <v>0</v>
      </c>
      <c r="D667" s="147">
        <v>0</v>
      </c>
      <c r="E667" s="147">
        <v>0</v>
      </c>
      <c r="F667" s="147">
        <v>0</v>
      </c>
      <c r="G667" s="147">
        <v>0</v>
      </c>
      <c r="H667" s="147">
        <v>0</v>
      </c>
      <c r="I667" s="147">
        <v>0</v>
      </c>
      <c r="J667" s="147">
        <f t="shared" si="269"/>
        <v>0</v>
      </c>
    </row>
    <row r="668" spans="1:10" s="75" customFormat="1" ht="13.5" x14ac:dyDescent="0.25">
      <c r="A668" s="164">
        <v>5694</v>
      </c>
      <c r="B668" s="78" t="s">
        <v>502</v>
      </c>
      <c r="C668" s="147">
        <v>0</v>
      </c>
      <c r="D668" s="147">
        <v>0</v>
      </c>
      <c r="E668" s="147">
        <v>0</v>
      </c>
      <c r="F668" s="147">
        <v>0</v>
      </c>
      <c r="G668" s="147">
        <v>0</v>
      </c>
      <c r="H668" s="147">
        <v>0</v>
      </c>
      <c r="I668" s="147">
        <v>0</v>
      </c>
      <c r="J668" s="147">
        <f t="shared" si="269"/>
        <v>0</v>
      </c>
    </row>
    <row r="669" spans="1:10" s="81" customFormat="1" ht="13.5" x14ac:dyDescent="0.25">
      <c r="A669" s="163">
        <v>5700</v>
      </c>
      <c r="B669" s="79" t="s">
        <v>503</v>
      </c>
      <c r="C669" s="146">
        <f>+C670+C672+C674+C676+C678+C680+C682+C684+C686</f>
        <v>0</v>
      </c>
      <c r="D669" s="146">
        <f t="shared" ref="D669:I669" si="270">+D670+D672+D674+D676+D678+D680+D682+D684+D686</f>
        <v>0</v>
      </c>
      <c r="E669" s="146">
        <f t="shared" si="270"/>
        <v>0</v>
      </c>
      <c r="F669" s="146">
        <f t="shared" si="270"/>
        <v>0</v>
      </c>
      <c r="G669" s="146">
        <f t="shared" si="270"/>
        <v>0</v>
      </c>
      <c r="H669" s="146">
        <f t="shared" si="270"/>
        <v>0</v>
      </c>
      <c r="I669" s="146">
        <f t="shared" si="270"/>
        <v>0</v>
      </c>
      <c r="J669" s="147">
        <f t="shared" si="269"/>
        <v>0</v>
      </c>
    </row>
    <row r="670" spans="1:10" s="75" customFormat="1" ht="13.5" x14ac:dyDescent="0.25">
      <c r="A670" s="164">
        <v>571</v>
      </c>
      <c r="B670" s="78" t="s">
        <v>504</v>
      </c>
      <c r="C670" s="147">
        <f>+C671</f>
        <v>0</v>
      </c>
      <c r="D670" s="147">
        <f t="shared" ref="D670:I670" si="271">+D671</f>
        <v>0</v>
      </c>
      <c r="E670" s="147">
        <f t="shared" si="271"/>
        <v>0</v>
      </c>
      <c r="F670" s="147">
        <f t="shared" si="271"/>
        <v>0</v>
      </c>
      <c r="G670" s="147">
        <f t="shared" si="271"/>
        <v>0</v>
      </c>
      <c r="H670" s="147">
        <f t="shared" si="271"/>
        <v>0</v>
      </c>
      <c r="I670" s="147">
        <f t="shared" si="271"/>
        <v>0</v>
      </c>
      <c r="J670" s="147">
        <f t="shared" si="269"/>
        <v>0</v>
      </c>
    </row>
    <row r="671" spans="1:10" s="75" customFormat="1" ht="13.5" x14ac:dyDescent="0.25">
      <c r="A671" s="164">
        <v>5711</v>
      </c>
      <c r="B671" s="78" t="s">
        <v>504</v>
      </c>
      <c r="C671" s="147">
        <v>0</v>
      </c>
      <c r="D671" s="147">
        <v>0</v>
      </c>
      <c r="E671" s="147">
        <v>0</v>
      </c>
      <c r="F671" s="147">
        <v>0</v>
      </c>
      <c r="G671" s="147">
        <v>0</v>
      </c>
      <c r="H671" s="147">
        <v>0</v>
      </c>
      <c r="I671" s="147">
        <v>0</v>
      </c>
      <c r="J671" s="147">
        <f t="shared" si="269"/>
        <v>0</v>
      </c>
    </row>
    <row r="672" spans="1:10" s="75" customFormat="1" ht="13.5" x14ac:dyDescent="0.25">
      <c r="A672" s="164">
        <v>572</v>
      </c>
      <c r="B672" s="78" t="s">
        <v>505</v>
      </c>
      <c r="C672" s="147">
        <f>+C673</f>
        <v>0</v>
      </c>
      <c r="D672" s="147">
        <f t="shared" ref="D672:I672" si="272">+D673</f>
        <v>0</v>
      </c>
      <c r="E672" s="147">
        <f t="shared" si="272"/>
        <v>0</v>
      </c>
      <c r="F672" s="147">
        <f t="shared" si="272"/>
        <v>0</v>
      </c>
      <c r="G672" s="147">
        <f t="shared" si="272"/>
        <v>0</v>
      </c>
      <c r="H672" s="147">
        <f t="shared" si="272"/>
        <v>0</v>
      </c>
      <c r="I672" s="147">
        <f t="shared" si="272"/>
        <v>0</v>
      </c>
      <c r="J672" s="147">
        <f t="shared" si="269"/>
        <v>0</v>
      </c>
    </row>
    <row r="673" spans="1:10" s="75" customFormat="1" ht="13.5" x14ac:dyDescent="0.25">
      <c r="A673" s="164">
        <v>5721</v>
      </c>
      <c r="B673" s="78" t="s">
        <v>506</v>
      </c>
      <c r="C673" s="147">
        <v>0</v>
      </c>
      <c r="D673" s="147">
        <v>0</v>
      </c>
      <c r="E673" s="147">
        <v>0</v>
      </c>
      <c r="F673" s="147">
        <v>0</v>
      </c>
      <c r="G673" s="147">
        <v>0</v>
      </c>
      <c r="H673" s="147">
        <v>0</v>
      </c>
      <c r="I673" s="147">
        <v>0</v>
      </c>
      <c r="J673" s="147">
        <f t="shared" si="269"/>
        <v>0</v>
      </c>
    </row>
    <row r="674" spans="1:10" s="75" customFormat="1" ht="13.5" x14ac:dyDescent="0.25">
      <c r="A674" s="164">
        <v>573</v>
      </c>
      <c r="B674" s="78" t="s">
        <v>507</v>
      </c>
      <c r="C674" s="147">
        <f>+C675</f>
        <v>0</v>
      </c>
      <c r="D674" s="147">
        <f t="shared" ref="D674:I674" si="273">+D675</f>
        <v>0</v>
      </c>
      <c r="E674" s="147">
        <f t="shared" si="273"/>
        <v>0</v>
      </c>
      <c r="F674" s="147">
        <f t="shared" si="273"/>
        <v>0</v>
      </c>
      <c r="G674" s="147">
        <f t="shared" si="273"/>
        <v>0</v>
      </c>
      <c r="H674" s="147">
        <f t="shared" si="273"/>
        <v>0</v>
      </c>
      <c r="I674" s="147">
        <f t="shared" si="273"/>
        <v>0</v>
      </c>
      <c r="J674" s="147">
        <f t="shared" si="269"/>
        <v>0</v>
      </c>
    </row>
    <row r="675" spans="1:10" s="75" customFormat="1" ht="13.5" x14ac:dyDescent="0.25">
      <c r="A675" s="164">
        <v>5731</v>
      </c>
      <c r="B675" s="78" t="s">
        <v>507</v>
      </c>
      <c r="C675" s="147">
        <v>0</v>
      </c>
      <c r="D675" s="147">
        <v>0</v>
      </c>
      <c r="E675" s="147">
        <v>0</v>
      </c>
      <c r="F675" s="147">
        <v>0</v>
      </c>
      <c r="G675" s="147">
        <v>0</v>
      </c>
      <c r="H675" s="147">
        <v>0</v>
      </c>
      <c r="I675" s="147">
        <v>0</v>
      </c>
      <c r="J675" s="147">
        <f t="shared" si="269"/>
        <v>0</v>
      </c>
    </row>
    <row r="676" spans="1:10" s="75" customFormat="1" ht="13.5" x14ac:dyDescent="0.25">
      <c r="A676" s="164">
        <v>574</v>
      </c>
      <c r="B676" s="78" t="s">
        <v>508</v>
      </c>
      <c r="C676" s="147">
        <f>+C677</f>
        <v>0</v>
      </c>
      <c r="D676" s="147">
        <f t="shared" ref="D676:I676" si="274">+D677</f>
        <v>0</v>
      </c>
      <c r="E676" s="147">
        <f t="shared" si="274"/>
        <v>0</v>
      </c>
      <c r="F676" s="147">
        <f t="shared" si="274"/>
        <v>0</v>
      </c>
      <c r="G676" s="147">
        <f t="shared" si="274"/>
        <v>0</v>
      </c>
      <c r="H676" s="147">
        <f t="shared" si="274"/>
        <v>0</v>
      </c>
      <c r="I676" s="147">
        <f t="shared" si="274"/>
        <v>0</v>
      </c>
      <c r="J676" s="147">
        <f t="shared" si="269"/>
        <v>0</v>
      </c>
    </row>
    <row r="677" spans="1:10" s="75" customFormat="1" ht="13.5" x14ac:dyDescent="0.25">
      <c r="A677" s="164">
        <v>5741</v>
      </c>
      <c r="B677" s="78" t="s">
        <v>508</v>
      </c>
      <c r="C677" s="147">
        <v>0</v>
      </c>
      <c r="D677" s="147">
        <v>0</v>
      </c>
      <c r="E677" s="147">
        <v>0</v>
      </c>
      <c r="F677" s="147">
        <v>0</v>
      </c>
      <c r="G677" s="147">
        <v>0</v>
      </c>
      <c r="H677" s="147">
        <v>0</v>
      </c>
      <c r="I677" s="147">
        <v>0</v>
      </c>
      <c r="J677" s="147">
        <f t="shared" si="269"/>
        <v>0</v>
      </c>
    </row>
    <row r="678" spans="1:10" s="75" customFormat="1" ht="13.5" x14ac:dyDescent="0.25">
      <c r="A678" s="164">
        <v>575</v>
      </c>
      <c r="B678" s="78" t="s">
        <v>509</v>
      </c>
      <c r="C678" s="147">
        <f>+C679</f>
        <v>0</v>
      </c>
      <c r="D678" s="147">
        <f t="shared" ref="D678:I678" si="275">+D679</f>
        <v>0</v>
      </c>
      <c r="E678" s="147">
        <f t="shared" si="275"/>
        <v>0</v>
      </c>
      <c r="F678" s="147">
        <f t="shared" si="275"/>
        <v>0</v>
      </c>
      <c r="G678" s="147">
        <f t="shared" si="275"/>
        <v>0</v>
      </c>
      <c r="H678" s="147">
        <f t="shared" si="275"/>
        <v>0</v>
      </c>
      <c r="I678" s="147">
        <f t="shared" si="275"/>
        <v>0</v>
      </c>
      <c r="J678" s="147">
        <f t="shared" si="269"/>
        <v>0</v>
      </c>
    </row>
    <row r="679" spans="1:10" s="75" customFormat="1" ht="13.5" x14ac:dyDescent="0.25">
      <c r="A679" s="164">
        <v>5751</v>
      </c>
      <c r="B679" s="78" t="s">
        <v>509</v>
      </c>
      <c r="C679" s="147">
        <v>0</v>
      </c>
      <c r="D679" s="147">
        <v>0</v>
      </c>
      <c r="E679" s="147">
        <v>0</v>
      </c>
      <c r="F679" s="147">
        <v>0</v>
      </c>
      <c r="G679" s="147">
        <v>0</v>
      </c>
      <c r="H679" s="147">
        <v>0</v>
      </c>
      <c r="I679" s="147">
        <v>0</v>
      </c>
      <c r="J679" s="147">
        <f t="shared" si="269"/>
        <v>0</v>
      </c>
    </row>
    <row r="680" spans="1:10" s="75" customFormat="1" ht="13.5" x14ac:dyDescent="0.25">
      <c r="A680" s="164">
        <v>576</v>
      </c>
      <c r="B680" s="78" t="s">
        <v>510</v>
      </c>
      <c r="C680" s="147">
        <f>+C681</f>
        <v>0</v>
      </c>
      <c r="D680" s="147">
        <f t="shared" ref="D680:I680" si="276">+D681</f>
        <v>0</v>
      </c>
      <c r="E680" s="147">
        <f t="shared" si="276"/>
        <v>0</v>
      </c>
      <c r="F680" s="147">
        <f t="shared" si="276"/>
        <v>0</v>
      </c>
      <c r="G680" s="147">
        <f t="shared" si="276"/>
        <v>0</v>
      </c>
      <c r="H680" s="147">
        <f t="shared" si="276"/>
        <v>0</v>
      </c>
      <c r="I680" s="147">
        <f t="shared" si="276"/>
        <v>0</v>
      </c>
      <c r="J680" s="147">
        <f t="shared" si="269"/>
        <v>0</v>
      </c>
    </row>
    <row r="681" spans="1:10" s="75" customFormat="1" ht="13.5" x14ac:dyDescent="0.25">
      <c r="A681" s="164">
        <v>5761</v>
      </c>
      <c r="B681" s="78" t="s">
        <v>511</v>
      </c>
      <c r="C681" s="147">
        <v>0</v>
      </c>
      <c r="D681" s="147">
        <v>0</v>
      </c>
      <c r="E681" s="147">
        <v>0</v>
      </c>
      <c r="F681" s="147">
        <v>0</v>
      </c>
      <c r="G681" s="147">
        <v>0</v>
      </c>
      <c r="H681" s="147">
        <v>0</v>
      </c>
      <c r="I681" s="147">
        <v>0</v>
      </c>
      <c r="J681" s="147">
        <f t="shared" si="269"/>
        <v>0</v>
      </c>
    </row>
    <row r="682" spans="1:10" s="75" customFormat="1" ht="27" x14ac:dyDescent="0.25">
      <c r="A682" s="164">
        <v>577</v>
      </c>
      <c r="B682" s="78" t="s">
        <v>512</v>
      </c>
      <c r="C682" s="147">
        <f>+C683</f>
        <v>0</v>
      </c>
      <c r="D682" s="147">
        <f t="shared" ref="D682:I682" si="277">+D683</f>
        <v>0</v>
      </c>
      <c r="E682" s="147">
        <f t="shared" si="277"/>
        <v>0</v>
      </c>
      <c r="F682" s="147">
        <f t="shared" si="277"/>
        <v>0</v>
      </c>
      <c r="G682" s="147">
        <f t="shared" si="277"/>
        <v>0</v>
      </c>
      <c r="H682" s="147">
        <f t="shared" si="277"/>
        <v>0</v>
      </c>
      <c r="I682" s="147">
        <f t="shared" si="277"/>
        <v>0</v>
      </c>
      <c r="J682" s="147">
        <f t="shared" si="269"/>
        <v>0</v>
      </c>
    </row>
    <row r="683" spans="1:10" s="75" customFormat="1" ht="27" x14ac:dyDescent="0.25">
      <c r="A683" s="164">
        <v>5771</v>
      </c>
      <c r="B683" s="78" t="s">
        <v>513</v>
      </c>
      <c r="C683" s="147">
        <v>0</v>
      </c>
      <c r="D683" s="147">
        <v>0</v>
      </c>
      <c r="E683" s="147">
        <v>0</v>
      </c>
      <c r="F683" s="147">
        <v>0</v>
      </c>
      <c r="G683" s="147">
        <v>0</v>
      </c>
      <c r="H683" s="147">
        <v>0</v>
      </c>
      <c r="I683" s="147">
        <v>0</v>
      </c>
      <c r="J683" s="147">
        <f t="shared" si="269"/>
        <v>0</v>
      </c>
    </row>
    <row r="684" spans="1:10" s="75" customFormat="1" ht="13.5" x14ac:dyDescent="0.25">
      <c r="A684" s="164">
        <v>578</v>
      </c>
      <c r="B684" s="78" t="s">
        <v>514</v>
      </c>
      <c r="C684" s="147">
        <f>+C685</f>
        <v>0</v>
      </c>
      <c r="D684" s="147">
        <f t="shared" ref="D684:I684" si="278">+D685</f>
        <v>0</v>
      </c>
      <c r="E684" s="147">
        <f t="shared" si="278"/>
        <v>0</v>
      </c>
      <c r="F684" s="147">
        <f t="shared" si="278"/>
        <v>0</v>
      </c>
      <c r="G684" s="147">
        <f t="shared" si="278"/>
        <v>0</v>
      </c>
      <c r="H684" s="147">
        <f t="shared" si="278"/>
        <v>0</v>
      </c>
      <c r="I684" s="147">
        <f t="shared" si="278"/>
        <v>0</v>
      </c>
      <c r="J684" s="147">
        <f t="shared" si="269"/>
        <v>0</v>
      </c>
    </row>
    <row r="685" spans="1:10" s="75" customFormat="1" ht="13.5" x14ac:dyDescent="0.25">
      <c r="A685" s="164">
        <v>5781</v>
      </c>
      <c r="B685" s="78" t="s">
        <v>514</v>
      </c>
      <c r="C685" s="147">
        <v>0</v>
      </c>
      <c r="D685" s="147">
        <v>0</v>
      </c>
      <c r="E685" s="147">
        <v>0</v>
      </c>
      <c r="F685" s="147">
        <v>0</v>
      </c>
      <c r="G685" s="147">
        <v>0</v>
      </c>
      <c r="H685" s="147">
        <v>0</v>
      </c>
      <c r="I685" s="147">
        <v>0</v>
      </c>
      <c r="J685" s="147">
        <f t="shared" si="269"/>
        <v>0</v>
      </c>
    </row>
    <row r="686" spans="1:10" s="75" customFormat="1" ht="13.5" x14ac:dyDescent="0.25">
      <c r="A686" s="164">
        <v>579</v>
      </c>
      <c r="B686" s="78" t="s">
        <v>515</v>
      </c>
      <c r="C686" s="147">
        <f>+C687</f>
        <v>0</v>
      </c>
      <c r="D686" s="147">
        <f t="shared" ref="D686:I686" si="279">+D687</f>
        <v>0</v>
      </c>
      <c r="E686" s="147">
        <f t="shared" si="279"/>
        <v>0</v>
      </c>
      <c r="F686" s="147">
        <f t="shared" si="279"/>
        <v>0</v>
      </c>
      <c r="G686" s="147">
        <f t="shared" si="279"/>
        <v>0</v>
      </c>
      <c r="H686" s="147">
        <f t="shared" si="279"/>
        <v>0</v>
      </c>
      <c r="I686" s="147">
        <f t="shared" si="279"/>
        <v>0</v>
      </c>
      <c r="J686" s="147">
        <f t="shared" si="269"/>
        <v>0</v>
      </c>
    </row>
    <row r="687" spans="1:10" s="75" customFormat="1" ht="13.5" x14ac:dyDescent="0.25">
      <c r="A687" s="164">
        <v>5791</v>
      </c>
      <c r="B687" s="78" t="s">
        <v>515</v>
      </c>
      <c r="C687" s="147">
        <v>0</v>
      </c>
      <c r="D687" s="147">
        <v>0</v>
      </c>
      <c r="E687" s="147">
        <v>0</v>
      </c>
      <c r="F687" s="147">
        <v>0</v>
      </c>
      <c r="G687" s="147">
        <v>0</v>
      </c>
      <c r="H687" s="147">
        <v>0</v>
      </c>
      <c r="I687" s="147">
        <v>0</v>
      </c>
      <c r="J687" s="147">
        <f t="shared" si="269"/>
        <v>0</v>
      </c>
    </row>
    <row r="688" spans="1:10" s="81" customFormat="1" ht="13.5" x14ac:dyDescent="0.25">
      <c r="A688" s="163">
        <v>5800</v>
      </c>
      <c r="B688" s="79" t="s">
        <v>516</v>
      </c>
      <c r="C688" s="146">
        <f>+C689+C691+C693+C695</f>
        <v>0</v>
      </c>
      <c r="D688" s="146">
        <f t="shared" ref="D688:I688" si="280">+D689+D691+D693+D695</f>
        <v>0</v>
      </c>
      <c r="E688" s="146">
        <f t="shared" si="280"/>
        <v>0</v>
      </c>
      <c r="F688" s="146">
        <f t="shared" si="280"/>
        <v>0</v>
      </c>
      <c r="G688" s="146">
        <f t="shared" si="280"/>
        <v>0</v>
      </c>
      <c r="H688" s="146">
        <f t="shared" si="280"/>
        <v>0</v>
      </c>
      <c r="I688" s="146">
        <f t="shared" si="280"/>
        <v>0</v>
      </c>
      <c r="J688" s="147">
        <f t="shared" si="269"/>
        <v>0</v>
      </c>
    </row>
    <row r="689" spans="1:10" s="75" customFormat="1" ht="13.5" x14ac:dyDescent="0.25">
      <c r="A689" s="164">
        <v>581</v>
      </c>
      <c r="B689" s="78" t="s">
        <v>517</v>
      </c>
      <c r="C689" s="147">
        <f>+C690</f>
        <v>0</v>
      </c>
      <c r="D689" s="147">
        <f t="shared" ref="D689:I689" si="281">+D690</f>
        <v>0</v>
      </c>
      <c r="E689" s="147">
        <f t="shared" si="281"/>
        <v>0</v>
      </c>
      <c r="F689" s="147">
        <f t="shared" si="281"/>
        <v>0</v>
      </c>
      <c r="G689" s="147">
        <f t="shared" si="281"/>
        <v>0</v>
      </c>
      <c r="H689" s="147">
        <f t="shared" si="281"/>
        <v>0</v>
      </c>
      <c r="I689" s="147">
        <f t="shared" si="281"/>
        <v>0</v>
      </c>
      <c r="J689" s="147">
        <f t="shared" si="269"/>
        <v>0</v>
      </c>
    </row>
    <row r="690" spans="1:10" s="75" customFormat="1" ht="13.5" x14ac:dyDescent="0.25">
      <c r="A690" s="164">
        <v>5811</v>
      </c>
      <c r="B690" s="78" t="s">
        <v>517</v>
      </c>
      <c r="C690" s="147">
        <v>0</v>
      </c>
      <c r="D690" s="147">
        <v>0</v>
      </c>
      <c r="E690" s="147">
        <v>0</v>
      </c>
      <c r="F690" s="147">
        <v>0</v>
      </c>
      <c r="G690" s="147">
        <v>0</v>
      </c>
      <c r="H690" s="147">
        <v>0</v>
      </c>
      <c r="I690" s="147">
        <v>0</v>
      </c>
      <c r="J690" s="147">
        <f t="shared" si="269"/>
        <v>0</v>
      </c>
    </row>
    <row r="691" spans="1:10" s="75" customFormat="1" ht="13.5" x14ac:dyDescent="0.25">
      <c r="A691" s="164">
        <v>582</v>
      </c>
      <c r="B691" s="78" t="s">
        <v>518</v>
      </c>
      <c r="C691" s="147">
        <f>+C692</f>
        <v>0</v>
      </c>
      <c r="D691" s="147">
        <f t="shared" ref="D691:I691" si="282">+D692</f>
        <v>0</v>
      </c>
      <c r="E691" s="147">
        <f t="shared" si="282"/>
        <v>0</v>
      </c>
      <c r="F691" s="147">
        <f t="shared" si="282"/>
        <v>0</v>
      </c>
      <c r="G691" s="147">
        <f t="shared" si="282"/>
        <v>0</v>
      </c>
      <c r="H691" s="147">
        <f t="shared" si="282"/>
        <v>0</v>
      </c>
      <c r="I691" s="147">
        <f t="shared" si="282"/>
        <v>0</v>
      </c>
      <c r="J691" s="147">
        <f t="shared" si="269"/>
        <v>0</v>
      </c>
    </row>
    <row r="692" spans="1:10" s="75" customFormat="1" ht="13.5" x14ac:dyDescent="0.25">
      <c r="A692" s="164">
        <v>5821</v>
      </c>
      <c r="B692" s="78" t="s">
        <v>518</v>
      </c>
      <c r="C692" s="147">
        <v>0</v>
      </c>
      <c r="D692" s="147">
        <v>0</v>
      </c>
      <c r="E692" s="147">
        <v>0</v>
      </c>
      <c r="F692" s="147">
        <v>0</v>
      </c>
      <c r="G692" s="147">
        <v>0</v>
      </c>
      <c r="H692" s="147">
        <v>0</v>
      </c>
      <c r="I692" s="147">
        <v>0</v>
      </c>
      <c r="J692" s="147">
        <f t="shared" si="269"/>
        <v>0</v>
      </c>
    </row>
    <row r="693" spans="1:10" s="75" customFormat="1" ht="13.5" x14ac:dyDescent="0.25">
      <c r="A693" s="164">
        <v>583</v>
      </c>
      <c r="B693" s="78" t="s">
        <v>519</v>
      </c>
      <c r="C693" s="147">
        <f>+C694</f>
        <v>0</v>
      </c>
      <c r="D693" s="147">
        <f t="shared" ref="D693:I693" si="283">+D694</f>
        <v>0</v>
      </c>
      <c r="E693" s="147">
        <f t="shared" si="283"/>
        <v>0</v>
      </c>
      <c r="F693" s="147">
        <f t="shared" si="283"/>
        <v>0</v>
      </c>
      <c r="G693" s="147">
        <f t="shared" si="283"/>
        <v>0</v>
      </c>
      <c r="H693" s="147">
        <f t="shared" si="283"/>
        <v>0</v>
      </c>
      <c r="I693" s="147">
        <f t="shared" si="283"/>
        <v>0</v>
      </c>
      <c r="J693" s="147">
        <f t="shared" si="269"/>
        <v>0</v>
      </c>
    </row>
    <row r="694" spans="1:10" s="75" customFormat="1" ht="13.5" x14ac:dyDescent="0.25">
      <c r="A694" s="164">
        <v>5831</v>
      </c>
      <c r="B694" s="78" t="s">
        <v>520</v>
      </c>
      <c r="C694" s="147">
        <v>0</v>
      </c>
      <c r="D694" s="147">
        <v>0</v>
      </c>
      <c r="E694" s="147">
        <v>0</v>
      </c>
      <c r="F694" s="147">
        <v>0</v>
      </c>
      <c r="G694" s="147">
        <v>0</v>
      </c>
      <c r="H694" s="147">
        <v>0</v>
      </c>
      <c r="I694" s="147">
        <v>0</v>
      </c>
      <c r="J694" s="147">
        <f t="shared" si="269"/>
        <v>0</v>
      </c>
    </row>
    <row r="695" spans="1:10" s="75" customFormat="1" ht="13.5" x14ac:dyDescent="0.25">
      <c r="A695" s="164">
        <v>589</v>
      </c>
      <c r="B695" s="78" t="s">
        <v>521</v>
      </c>
      <c r="C695" s="147">
        <f>+C696+C697+C698+C699</f>
        <v>0</v>
      </c>
      <c r="D695" s="147">
        <f t="shared" ref="D695:I695" si="284">+D696+D697+D698+D699</f>
        <v>0</v>
      </c>
      <c r="E695" s="147">
        <f t="shared" si="284"/>
        <v>0</v>
      </c>
      <c r="F695" s="147">
        <f t="shared" si="284"/>
        <v>0</v>
      </c>
      <c r="G695" s="147">
        <f t="shared" si="284"/>
        <v>0</v>
      </c>
      <c r="H695" s="147">
        <f t="shared" si="284"/>
        <v>0</v>
      </c>
      <c r="I695" s="147">
        <f t="shared" si="284"/>
        <v>0</v>
      </c>
      <c r="J695" s="147">
        <f t="shared" si="269"/>
        <v>0</v>
      </c>
    </row>
    <row r="696" spans="1:10" s="75" customFormat="1" ht="40.5" x14ac:dyDescent="0.25">
      <c r="A696" s="164">
        <v>5891</v>
      </c>
      <c r="B696" s="78" t="s">
        <v>522</v>
      </c>
      <c r="C696" s="147">
        <v>0</v>
      </c>
      <c r="D696" s="147">
        <v>0</v>
      </c>
      <c r="E696" s="147">
        <v>0</v>
      </c>
      <c r="F696" s="147">
        <v>0</v>
      </c>
      <c r="G696" s="147">
        <v>0</v>
      </c>
      <c r="H696" s="147">
        <v>0</v>
      </c>
      <c r="I696" s="147">
        <v>0</v>
      </c>
      <c r="J696" s="147">
        <f t="shared" si="269"/>
        <v>0</v>
      </c>
    </row>
    <row r="697" spans="1:10" s="75" customFormat="1" ht="54" x14ac:dyDescent="0.25">
      <c r="A697" s="164">
        <v>5892</v>
      </c>
      <c r="B697" s="78" t="s">
        <v>523</v>
      </c>
      <c r="C697" s="147">
        <v>0</v>
      </c>
      <c r="D697" s="147">
        <v>0</v>
      </c>
      <c r="E697" s="147">
        <v>0</v>
      </c>
      <c r="F697" s="147">
        <v>0</v>
      </c>
      <c r="G697" s="147">
        <v>0</v>
      </c>
      <c r="H697" s="147">
        <v>0</v>
      </c>
      <c r="I697" s="147">
        <v>0</v>
      </c>
      <c r="J697" s="147">
        <f t="shared" si="269"/>
        <v>0</v>
      </c>
    </row>
    <row r="698" spans="1:10" s="75" customFormat="1" ht="27" x14ac:dyDescent="0.25">
      <c r="A698" s="164">
        <v>5893</v>
      </c>
      <c r="B698" s="78" t="s">
        <v>524</v>
      </c>
      <c r="C698" s="147">
        <v>0</v>
      </c>
      <c r="D698" s="147">
        <v>0</v>
      </c>
      <c r="E698" s="147">
        <v>0</v>
      </c>
      <c r="F698" s="147">
        <v>0</v>
      </c>
      <c r="G698" s="147">
        <v>0</v>
      </c>
      <c r="H698" s="147">
        <v>0</v>
      </c>
      <c r="I698" s="147">
        <v>0</v>
      </c>
      <c r="J698" s="147">
        <f t="shared" si="269"/>
        <v>0</v>
      </c>
    </row>
    <row r="699" spans="1:10" s="75" customFormat="1" ht="13.5" x14ac:dyDescent="0.25">
      <c r="A699" s="164">
        <v>5894</v>
      </c>
      <c r="B699" s="78" t="s">
        <v>521</v>
      </c>
      <c r="C699" s="147">
        <v>0</v>
      </c>
      <c r="D699" s="147">
        <v>0</v>
      </c>
      <c r="E699" s="147">
        <v>0</v>
      </c>
      <c r="F699" s="147">
        <v>0</v>
      </c>
      <c r="G699" s="147">
        <v>0</v>
      </c>
      <c r="H699" s="147">
        <v>0</v>
      </c>
      <c r="I699" s="147">
        <v>0</v>
      </c>
      <c r="J699" s="147">
        <f t="shared" si="269"/>
        <v>0</v>
      </c>
    </row>
    <row r="700" spans="1:10" s="81" customFormat="1" ht="13.5" x14ac:dyDescent="0.25">
      <c r="A700" s="163">
        <v>5900</v>
      </c>
      <c r="B700" s="79" t="s">
        <v>525</v>
      </c>
      <c r="C700" s="146">
        <f>+C701+C703+C705+C707+C709+C711+C713+C715+C717</f>
        <v>0</v>
      </c>
      <c r="D700" s="146">
        <f t="shared" ref="D700:I700" si="285">+D701+D703+D705+D707+D709+D711+D713+D715+D717</f>
        <v>0</v>
      </c>
      <c r="E700" s="146">
        <f t="shared" si="285"/>
        <v>0</v>
      </c>
      <c r="F700" s="146">
        <f t="shared" si="285"/>
        <v>0</v>
      </c>
      <c r="G700" s="146">
        <f t="shared" si="285"/>
        <v>0</v>
      </c>
      <c r="H700" s="146">
        <f t="shared" si="285"/>
        <v>0</v>
      </c>
      <c r="I700" s="146">
        <f t="shared" si="285"/>
        <v>0</v>
      </c>
      <c r="J700" s="147">
        <f t="shared" si="269"/>
        <v>0</v>
      </c>
    </row>
    <row r="701" spans="1:10" s="75" customFormat="1" ht="13.5" x14ac:dyDescent="0.25">
      <c r="A701" s="164">
        <v>591</v>
      </c>
      <c r="B701" s="78" t="s">
        <v>526</v>
      </c>
      <c r="C701" s="147">
        <f>+C702</f>
        <v>0</v>
      </c>
      <c r="D701" s="147">
        <f t="shared" ref="D701:I701" si="286">+D702</f>
        <v>0</v>
      </c>
      <c r="E701" s="147">
        <f t="shared" si="286"/>
        <v>0</v>
      </c>
      <c r="F701" s="147">
        <f t="shared" si="286"/>
        <v>0</v>
      </c>
      <c r="G701" s="147">
        <f t="shared" si="286"/>
        <v>0</v>
      </c>
      <c r="H701" s="147">
        <f t="shared" si="286"/>
        <v>0</v>
      </c>
      <c r="I701" s="147">
        <f t="shared" si="286"/>
        <v>0</v>
      </c>
      <c r="J701" s="147">
        <f t="shared" si="269"/>
        <v>0</v>
      </c>
    </row>
    <row r="702" spans="1:10" s="75" customFormat="1" ht="13.5" x14ac:dyDescent="0.25">
      <c r="A702" s="164">
        <v>5911</v>
      </c>
      <c r="B702" s="78" t="s">
        <v>526</v>
      </c>
      <c r="C702" s="147">
        <v>0</v>
      </c>
      <c r="D702" s="147">
        <v>0</v>
      </c>
      <c r="E702" s="147">
        <v>0</v>
      </c>
      <c r="F702" s="147">
        <v>0</v>
      </c>
      <c r="G702" s="147">
        <v>0</v>
      </c>
      <c r="H702" s="147">
        <v>0</v>
      </c>
      <c r="I702" s="147">
        <v>0</v>
      </c>
      <c r="J702" s="147">
        <f t="shared" si="269"/>
        <v>0</v>
      </c>
    </row>
    <row r="703" spans="1:10" s="75" customFormat="1" ht="13.5" x14ac:dyDescent="0.25">
      <c r="A703" s="164">
        <v>592</v>
      </c>
      <c r="B703" s="78" t="s">
        <v>527</v>
      </c>
      <c r="C703" s="147">
        <f>+C704</f>
        <v>0</v>
      </c>
      <c r="D703" s="147">
        <f t="shared" ref="D703:I703" si="287">+D704</f>
        <v>0</v>
      </c>
      <c r="E703" s="147">
        <f t="shared" si="287"/>
        <v>0</v>
      </c>
      <c r="F703" s="147">
        <f t="shared" si="287"/>
        <v>0</v>
      </c>
      <c r="G703" s="147">
        <f t="shared" si="287"/>
        <v>0</v>
      </c>
      <c r="H703" s="147">
        <f t="shared" si="287"/>
        <v>0</v>
      </c>
      <c r="I703" s="147">
        <f t="shared" si="287"/>
        <v>0</v>
      </c>
      <c r="J703" s="147">
        <f t="shared" si="269"/>
        <v>0</v>
      </c>
    </row>
    <row r="704" spans="1:10" s="75" customFormat="1" ht="13.5" x14ac:dyDescent="0.25">
      <c r="A704" s="164">
        <v>5921</v>
      </c>
      <c r="B704" s="78" t="s">
        <v>527</v>
      </c>
      <c r="C704" s="147">
        <v>0</v>
      </c>
      <c r="D704" s="147">
        <v>0</v>
      </c>
      <c r="E704" s="147">
        <v>0</v>
      </c>
      <c r="F704" s="147">
        <v>0</v>
      </c>
      <c r="G704" s="147">
        <v>0</v>
      </c>
      <c r="H704" s="147">
        <v>0</v>
      </c>
      <c r="I704" s="147">
        <v>0</v>
      </c>
      <c r="J704" s="147">
        <f t="shared" si="269"/>
        <v>0</v>
      </c>
    </row>
    <row r="705" spans="1:10" s="75" customFormat="1" ht="13.5" x14ac:dyDescent="0.25">
      <c r="A705" s="164">
        <v>593</v>
      </c>
      <c r="B705" s="78" t="s">
        <v>528</v>
      </c>
      <c r="C705" s="147">
        <f>+C706</f>
        <v>0</v>
      </c>
      <c r="D705" s="147">
        <f t="shared" ref="D705:I705" si="288">+D706</f>
        <v>0</v>
      </c>
      <c r="E705" s="147">
        <f t="shared" si="288"/>
        <v>0</v>
      </c>
      <c r="F705" s="147">
        <f t="shared" si="288"/>
        <v>0</v>
      </c>
      <c r="G705" s="147">
        <f t="shared" si="288"/>
        <v>0</v>
      </c>
      <c r="H705" s="147">
        <f t="shared" si="288"/>
        <v>0</v>
      </c>
      <c r="I705" s="147">
        <f t="shared" si="288"/>
        <v>0</v>
      </c>
      <c r="J705" s="147">
        <f t="shared" si="269"/>
        <v>0</v>
      </c>
    </row>
    <row r="706" spans="1:10" s="75" customFormat="1" ht="13.5" x14ac:dyDescent="0.25">
      <c r="A706" s="164">
        <v>5931</v>
      </c>
      <c r="B706" s="78" t="s">
        <v>528</v>
      </c>
      <c r="C706" s="147">
        <v>0</v>
      </c>
      <c r="D706" s="147">
        <v>0</v>
      </c>
      <c r="E706" s="147">
        <v>0</v>
      </c>
      <c r="F706" s="147">
        <v>0</v>
      </c>
      <c r="G706" s="147">
        <v>0</v>
      </c>
      <c r="H706" s="147">
        <v>0</v>
      </c>
      <c r="I706" s="147">
        <v>0</v>
      </c>
      <c r="J706" s="147">
        <f t="shared" si="269"/>
        <v>0</v>
      </c>
    </row>
    <row r="707" spans="1:10" s="75" customFormat="1" ht="13.5" x14ac:dyDescent="0.25">
      <c r="A707" s="164">
        <v>594</v>
      </c>
      <c r="B707" s="78" t="s">
        <v>529</v>
      </c>
      <c r="C707" s="147">
        <f>+C708</f>
        <v>0</v>
      </c>
      <c r="D707" s="147">
        <f t="shared" ref="D707:I707" si="289">+D708</f>
        <v>0</v>
      </c>
      <c r="E707" s="147">
        <f t="shared" si="289"/>
        <v>0</v>
      </c>
      <c r="F707" s="147">
        <f t="shared" si="289"/>
        <v>0</v>
      </c>
      <c r="G707" s="147">
        <f t="shared" si="289"/>
        <v>0</v>
      </c>
      <c r="H707" s="147">
        <f t="shared" si="289"/>
        <v>0</v>
      </c>
      <c r="I707" s="147">
        <f t="shared" si="289"/>
        <v>0</v>
      </c>
      <c r="J707" s="147">
        <f t="shared" si="269"/>
        <v>0</v>
      </c>
    </row>
    <row r="708" spans="1:10" s="75" customFormat="1" ht="13.5" x14ac:dyDescent="0.25">
      <c r="A708" s="164">
        <v>5941</v>
      </c>
      <c r="B708" s="78" t="s">
        <v>529</v>
      </c>
      <c r="C708" s="147">
        <v>0</v>
      </c>
      <c r="D708" s="147">
        <v>0</v>
      </c>
      <c r="E708" s="147">
        <v>0</v>
      </c>
      <c r="F708" s="147">
        <v>0</v>
      </c>
      <c r="G708" s="147">
        <v>0</v>
      </c>
      <c r="H708" s="147">
        <v>0</v>
      </c>
      <c r="I708" s="147">
        <v>0</v>
      </c>
      <c r="J708" s="147">
        <f t="shared" si="269"/>
        <v>0</v>
      </c>
    </row>
    <row r="709" spans="1:10" s="75" customFormat="1" ht="13.5" x14ac:dyDescent="0.25">
      <c r="A709" s="164">
        <v>595</v>
      </c>
      <c r="B709" s="78" t="s">
        <v>530</v>
      </c>
      <c r="C709" s="147">
        <f>+C710</f>
        <v>0</v>
      </c>
      <c r="D709" s="147">
        <f t="shared" ref="D709:I709" si="290">+D710</f>
        <v>0</v>
      </c>
      <c r="E709" s="147">
        <f t="shared" si="290"/>
        <v>0</v>
      </c>
      <c r="F709" s="147">
        <f t="shared" si="290"/>
        <v>0</v>
      </c>
      <c r="G709" s="147">
        <f t="shared" si="290"/>
        <v>0</v>
      </c>
      <c r="H709" s="147">
        <f t="shared" si="290"/>
        <v>0</v>
      </c>
      <c r="I709" s="147">
        <f t="shared" si="290"/>
        <v>0</v>
      </c>
      <c r="J709" s="147">
        <f t="shared" si="269"/>
        <v>0</v>
      </c>
    </row>
    <row r="710" spans="1:10" s="75" customFormat="1" ht="13.5" x14ac:dyDescent="0.25">
      <c r="A710" s="164">
        <v>5951</v>
      </c>
      <c r="B710" s="78" t="s">
        <v>530</v>
      </c>
      <c r="C710" s="147">
        <v>0</v>
      </c>
      <c r="D710" s="147">
        <v>0</v>
      </c>
      <c r="E710" s="147">
        <v>0</v>
      </c>
      <c r="F710" s="147">
        <v>0</v>
      </c>
      <c r="G710" s="147">
        <v>0</v>
      </c>
      <c r="H710" s="147">
        <v>0</v>
      </c>
      <c r="I710" s="147">
        <v>0</v>
      </c>
      <c r="J710" s="147">
        <f t="shared" si="269"/>
        <v>0</v>
      </c>
    </row>
    <row r="711" spans="1:10" s="75" customFormat="1" ht="13.5" x14ac:dyDescent="0.25">
      <c r="A711" s="164">
        <v>596</v>
      </c>
      <c r="B711" s="78" t="s">
        <v>531</v>
      </c>
      <c r="C711" s="147">
        <f>+C712</f>
        <v>0</v>
      </c>
      <c r="D711" s="147">
        <f t="shared" ref="D711:I711" si="291">+D712</f>
        <v>0</v>
      </c>
      <c r="E711" s="147">
        <f t="shared" si="291"/>
        <v>0</v>
      </c>
      <c r="F711" s="147">
        <f t="shared" si="291"/>
        <v>0</v>
      </c>
      <c r="G711" s="147">
        <f t="shared" si="291"/>
        <v>0</v>
      </c>
      <c r="H711" s="147">
        <f t="shared" si="291"/>
        <v>0</v>
      </c>
      <c r="I711" s="147">
        <f t="shared" si="291"/>
        <v>0</v>
      </c>
      <c r="J711" s="147">
        <f t="shared" si="269"/>
        <v>0</v>
      </c>
    </row>
    <row r="712" spans="1:10" s="75" customFormat="1" ht="13.5" x14ac:dyDescent="0.25">
      <c r="A712" s="164">
        <v>5961</v>
      </c>
      <c r="B712" s="78" t="s">
        <v>531</v>
      </c>
      <c r="C712" s="147">
        <v>0</v>
      </c>
      <c r="D712" s="147">
        <v>0</v>
      </c>
      <c r="E712" s="147">
        <v>0</v>
      </c>
      <c r="F712" s="147">
        <v>0</v>
      </c>
      <c r="G712" s="147">
        <v>0</v>
      </c>
      <c r="H712" s="147">
        <v>0</v>
      </c>
      <c r="I712" s="147">
        <v>0</v>
      </c>
      <c r="J712" s="147">
        <f t="shared" si="269"/>
        <v>0</v>
      </c>
    </row>
    <row r="713" spans="1:10" s="75" customFormat="1" ht="27" x14ac:dyDescent="0.25">
      <c r="A713" s="164">
        <v>597</v>
      </c>
      <c r="B713" s="78" t="s">
        <v>532</v>
      </c>
      <c r="C713" s="147">
        <f>+C714</f>
        <v>0</v>
      </c>
      <c r="D713" s="147">
        <f t="shared" ref="D713:I713" si="292">+D714</f>
        <v>0</v>
      </c>
      <c r="E713" s="147">
        <f t="shared" si="292"/>
        <v>0</v>
      </c>
      <c r="F713" s="147">
        <f t="shared" si="292"/>
        <v>0</v>
      </c>
      <c r="G713" s="147">
        <f t="shared" si="292"/>
        <v>0</v>
      </c>
      <c r="H713" s="147">
        <f t="shared" si="292"/>
        <v>0</v>
      </c>
      <c r="I713" s="147">
        <f t="shared" si="292"/>
        <v>0</v>
      </c>
      <c r="J713" s="147">
        <f t="shared" si="269"/>
        <v>0</v>
      </c>
    </row>
    <row r="714" spans="1:10" s="75" customFormat="1" ht="27" x14ac:dyDescent="0.25">
      <c r="A714" s="164">
        <v>5971</v>
      </c>
      <c r="B714" s="78" t="s">
        <v>532</v>
      </c>
      <c r="C714" s="147">
        <v>0</v>
      </c>
      <c r="D714" s="147">
        <v>0</v>
      </c>
      <c r="E714" s="147">
        <v>0</v>
      </c>
      <c r="F714" s="147">
        <v>0</v>
      </c>
      <c r="G714" s="147">
        <v>0</v>
      </c>
      <c r="H714" s="147">
        <v>0</v>
      </c>
      <c r="I714" s="147">
        <v>0</v>
      </c>
      <c r="J714" s="147">
        <f t="shared" si="269"/>
        <v>0</v>
      </c>
    </row>
    <row r="715" spans="1:10" s="75" customFormat="1" ht="27" x14ac:dyDescent="0.25">
      <c r="A715" s="164">
        <v>598</v>
      </c>
      <c r="B715" s="78" t="s">
        <v>533</v>
      </c>
      <c r="C715" s="147">
        <f>+C716</f>
        <v>0</v>
      </c>
      <c r="D715" s="147">
        <f t="shared" ref="D715:I715" si="293">+D716</f>
        <v>0</v>
      </c>
      <c r="E715" s="147">
        <f t="shared" si="293"/>
        <v>0</v>
      </c>
      <c r="F715" s="147">
        <f t="shared" si="293"/>
        <v>0</v>
      </c>
      <c r="G715" s="147">
        <f t="shared" si="293"/>
        <v>0</v>
      </c>
      <c r="H715" s="147">
        <f t="shared" si="293"/>
        <v>0</v>
      </c>
      <c r="I715" s="147">
        <f t="shared" si="293"/>
        <v>0</v>
      </c>
      <c r="J715" s="147">
        <f t="shared" si="269"/>
        <v>0</v>
      </c>
    </row>
    <row r="716" spans="1:10" s="75" customFormat="1" ht="27" x14ac:dyDescent="0.25">
      <c r="A716" s="164">
        <v>5981</v>
      </c>
      <c r="B716" s="78" t="s">
        <v>533</v>
      </c>
      <c r="C716" s="147">
        <v>0</v>
      </c>
      <c r="D716" s="147">
        <v>0</v>
      </c>
      <c r="E716" s="147">
        <v>0</v>
      </c>
      <c r="F716" s="147">
        <v>0</v>
      </c>
      <c r="G716" s="147">
        <v>0</v>
      </c>
      <c r="H716" s="147">
        <v>0</v>
      </c>
      <c r="I716" s="147">
        <v>0</v>
      </c>
      <c r="J716" s="147">
        <f t="shared" si="269"/>
        <v>0</v>
      </c>
    </row>
    <row r="717" spans="1:10" s="75" customFormat="1" ht="13.5" x14ac:dyDescent="0.25">
      <c r="A717" s="164">
        <v>599</v>
      </c>
      <c r="B717" s="78" t="s">
        <v>534</v>
      </c>
      <c r="C717" s="147">
        <f>+C718</f>
        <v>0</v>
      </c>
      <c r="D717" s="147">
        <f t="shared" ref="D717:I717" si="294">+D718</f>
        <v>0</v>
      </c>
      <c r="E717" s="147">
        <f t="shared" si="294"/>
        <v>0</v>
      </c>
      <c r="F717" s="147">
        <f t="shared" si="294"/>
        <v>0</v>
      </c>
      <c r="G717" s="147">
        <f t="shared" si="294"/>
        <v>0</v>
      </c>
      <c r="H717" s="147">
        <f t="shared" si="294"/>
        <v>0</v>
      </c>
      <c r="I717" s="147">
        <f t="shared" si="294"/>
        <v>0</v>
      </c>
      <c r="J717" s="147">
        <f t="shared" si="269"/>
        <v>0</v>
      </c>
    </row>
    <row r="718" spans="1:10" s="75" customFormat="1" ht="13.5" x14ac:dyDescent="0.25">
      <c r="A718" s="164">
        <v>5991</v>
      </c>
      <c r="B718" s="78" t="s">
        <v>534</v>
      </c>
      <c r="C718" s="147">
        <v>0</v>
      </c>
      <c r="D718" s="147">
        <v>0</v>
      </c>
      <c r="E718" s="147">
        <v>0</v>
      </c>
      <c r="F718" s="147">
        <v>0</v>
      </c>
      <c r="G718" s="147">
        <v>0</v>
      </c>
      <c r="H718" s="147">
        <v>0</v>
      </c>
      <c r="I718" s="147">
        <v>0</v>
      </c>
      <c r="J718" s="147">
        <f t="shared" si="269"/>
        <v>0</v>
      </c>
    </row>
    <row r="719" spans="1:10" s="81" customFormat="1" ht="27.75" customHeight="1" x14ac:dyDescent="0.2">
      <c r="A719" s="162"/>
      <c r="B719" s="111" t="s">
        <v>535</v>
      </c>
      <c r="C719" s="152">
        <f>SUM(C601:C718)</f>
        <v>0</v>
      </c>
      <c r="D719" s="152">
        <f t="shared" ref="D719:I719" si="295">SUM(D601:D718)</f>
        <v>0</v>
      </c>
      <c r="E719" s="152">
        <f t="shared" si="295"/>
        <v>0</v>
      </c>
      <c r="F719" s="152">
        <f t="shared" si="295"/>
        <v>44018.8</v>
      </c>
      <c r="G719" s="152">
        <f t="shared" si="295"/>
        <v>68096.87</v>
      </c>
      <c r="H719" s="152">
        <f t="shared" si="295"/>
        <v>0</v>
      </c>
      <c r="I719" s="152">
        <f t="shared" si="295"/>
        <v>0</v>
      </c>
      <c r="J719" s="152">
        <f>SUM(J601:J718)</f>
        <v>112115.67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11"/>
      <c r="J721" s="86">
        <f t="shared" ref="J721:J726" si="296">SUM(C721:I721)</f>
        <v>0</v>
      </c>
    </row>
    <row r="722" spans="1:10" s="1" customFormat="1" x14ac:dyDescent="0.25">
      <c r="A722" s="18"/>
      <c r="B722" s="19" t="s">
        <v>13</v>
      </c>
      <c r="C722" s="36">
        <f t="shared" ref="C722:J722" si="297">C721</f>
        <v>0</v>
      </c>
      <c r="D722" s="36">
        <f t="shared" si="297"/>
        <v>0</v>
      </c>
      <c r="E722" s="36">
        <f t="shared" si="297"/>
        <v>0</v>
      </c>
      <c r="F722" s="36">
        <f t="shared" si="297"/>
        <v>0</v>
      </c>
      <c r="G722" s="36">
        <f t="shared" si="297"/>
        <v>0</v>
      </c>
      <c r="H722" s="36">
        <f t="shared" si="297"/>
        <v>0</v>
      </c>
      <c r="I722" s="36">
        <f t="shared" si="297"/>
        <v>0</v>
      </c>
      <c r="J722" s="36">
        <f t="shared" si="297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98"/>
      <c r="G724" s="98"/>
      <c r="H724" s="11"/>
      <c r="I724" s="11"/>
      <c r="J724" s="86">
        <f t="shared" si="296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98">
        <v>124975</v>
      </c>
      <c r="G725" s="98">
        <f>201500+226000</f>
        <v>427500</v>
      </c>
      <c r="H725" s="11"/>
      <c r="I725" s="11"/>
      <c r="J725" s="86">
        <f t="shared" si="296"/>
        <v>552475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296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98">SUM(D725:D726)</f>
        <v>0</v>
      </c>
      <c r="E727" s="57">
        <f t="shared" si="298"/>
        <v>0</v>
      </c>
      <c r="F727" s="57">
        <f t="shared" si="298"/>
        <v>124975</v>
      </c>
      <c r="G727" s="57">
        <f t="shared" si="298"/>
        <v>427500</v>
      </c>
      <c r="H727" s="57">
        <f t="shared" si="298"/>
        <v>0</v>
      </c>
      <c r="I727" s="57">
        <f t="shared" si="298"/>
        <v>0</v>
      </c>
      <c r="J727" s="57">
        <f t="shared" si="298"/>
        <v>552475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99">C722+C719+C599+C424+C230+C101+C727+C728</f>
        <v>11273647</v>
      </c>
      <c r="D729" s="43">
        <f t="shared" si="299"/>
        <v>11022161.180000002</v>
      </c>
      <c r="E729" s="43">
        <f t="shared" si="299"/>
        <v>1214000</v>
      </c>
      <c r="F729" s="43">
        <f>F722+F719+F599+F424+F230+F101+F727+F728</f>
        <v>1825518.8</v>
      </c>
      <c r="G729" s="43">
        <f t="shared" si="299"/>
        <v>1352096.87</v>
      </c>
      <c r="H729" s="43">
        <f t="shared" si="299"/>
        <v>161252.12</v>
      </c>
      <c r="I729" s="43" t="e">
        <f t="shared" si="299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1384326.18</v>
      </c>
      <c r="E731" s="45">
        <v>1214000</v>
      </c>
      <c r="F731" s="45">
        <v>1825518.8</v>
      </c>
      <c r="G731" s="45">
        <v>1352096.87</v>
      </c>
      <c r="H731" s="45">
        <v>161252.12</v>
      </c>
    </row>
    <row r="732" spans="1:10" x14ac:dyDescent="0.25">
      <c r="B732" s="45" t="s">
        <v>643</v>
      </c>
      <c r="C732" s="200">
        <v>10733672</v>
      </c>
      <c r="D732" s="200">
        <v>9637835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10733672</v>
      </c>
      <c r="D733" s="207">
        <f t="shared" ref="D733:I733" si="300">D732+D731</f>
        <v>11022161.18</v>
      </c>
      <c r="E733" s="207">
        <f t="shared" si="300"/>
        <v>1214000</v>
      </c>
      <c r="F733" s="207">
        <f t="shared" si="300"/>
        <v>1825518.8</v>
      </c>
      <c r="G733" s="207">
        <f t="shared" si="300"/>
        <v>1352096.87</v>
      </c>
      <c r="H733" s="207">
        <f t="shared" si="300"/>
        <v>161252.12</v>
      </c>
      <c r="I733" s="207">
        <f t="shared" si="300"/>
        <v>0</v>
      </c>
    </row>
    <row r="734" spans="1:10" x14ac:dyDescent="0.25">
      <c r="B734" s="45" t="s">
        <v>646</v>
      </c>
      <c r="C734" s="208">
        <f>C733-C729</f>
        <v>-539975</v>
      </c>
      <c r="D734" s="208">
        <f t="shared" ref="D734:I734" si="301">D733-D729</f>
        <v>0</v>
      </c>
      <c r="E734" s="208">
        <f t="shared" si="301"/>
        <v>0</v>
      </c>
      <c r="F734" s="208">
        <f t="shared" si="301"/>
        <v>0</v>
      </c>
      <c r="G734" s="208">
        <f t="shared" si="301"/>
        <v>0</v>
      </c>
      <c r="H734" s="208">
        <f t="shared" si="301"/>
        <v>0</v>
      </c>
      <c r="I734" s="208" t="e">
        <f t="shared" si="301"/>
        <v>#REF!</v>
      </c>
    </row>
  </sheetData>
  <mergeCells count="16">
    <mergeCell ref="A7:J7"/>
    <mergeCell ref="A2:J2"/>
    <mergeCell ref="A3:J3"/>
    <mergeCell ref="A4:J4"/>
    <mergeCell ref="A5:J5"/>
    <mergeCell ref="A6:J6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 tint="-0.249977111117893"/>
  </sheetPr>
  <dimension ref="A2:P734"/>
  <sheetViews>
    <sheetView topLeftCell="A9" zoomScale="69" zoomScaleNormal="69" zoomScaleSheetLayoutView="90" workbookViewId="0">
      <pane xSplit="2" ySplit="3" topLeftCell="C319" activePane="bottomRight" state="frozen"/>
      <selection activeCell="A9" sqref="A9"/>
      <selection pane="topRight" activeCell="C9" sqref="C9"/>
      <selection pane="bottomLeft" activeCell="A12" sqref="A12"/>
      <selection pane="bottomRight" activeCell="A329" sqref="A329"/>
    </sheetView>
  </sheetViews>
  <sheetFormatPr baseColWidth="10" defaultRowHeight="15" x14ac:dyDescent="0.25"/>
  <cols>
    <col min="1" max="1" width="15.7109375" style="172" customWidth="1"/>
    <col min="2" max="2" width="42" style="45" customWidth="1"/>
    <col min="3" max="3" width="22.7109375" style="45" customWidth="1"/>
    <col min="4" max="5" width="21.42578125" style="45" customWidth="1"/>
    <col min="6" max="6" width="20.140625" style="45" customWidth="1"/>
    <col min="7" max="7" width="20" style="45" customWidth="1"/>
    <col min="8" max="8" width="26.140625" style="45" customWidth="1"/>
    <col min="9" max="10" width="18.28515625" style="45" customWidth="1"/>
    <col min="11" max="11" width="12.7109375" style="45" bestFit="1" customWidth="1"/>
    <col min="12" max="12" width="12" style="45" bestFit="1" customWidth="1"/>
    <col min="13" max="13" width="13" style="45" bestFit="1" customWidth="1"/>
    <col min="14" max="16384" width="11.42578125" style="45"/>
  </cols>
  <sheetData>
    <row r="2" spans="1:16" ht="17.25" customHeight="1" x14ac:dyDescent="0.25">
      <c r="A2" s="180"/>
      <c r="B2" s="252" t="s">
        <v>574</v>
      </c>
      <c r="C2" s="256"/>
      <c r="D2" s="256"/>
      <c r="E2" s="256"/>
      <c r="F2" s="256"/>
      <c r="G2" s="256"/>
      <c r="H2" s="256"/>
      <c r="I2" s="256"/>
      <c r="J2" s="256"/>
    </row>
    <row r="3" spans="1:16" ht="17.25" customHeight="1" x14ac:dyDescent="0.25">
      <c r="A3" s="181"/>
      <c r="B3" s="256"/>
      <c r="C3" s="256"/>
      <c r="D3" s="256"/>
      <c r="E3" s="256"/>
      <c r="F3" s="256"/>
      <c r="G3" s="256"/>
      <c r="H3" s="256"/>
      <c r="I3" s="256"/>
      <c r="J3" s="256"/>
    </row>
    <row r="4" spans="1:16" x14ac:dyDescent="0.25">
      <c r="A4" s="174"/>
      <c r="B4" s="249" t="s">
        <v>19</v>
      </c>
      <c r="C4" s="249"/>
      <c r="D4" s="249"/>
      <c r="E4" s="249"/>
      <c r="F4" s="249"/>
      <c r="G4" s="249"/>
      <c r="H4" s="249"/>
      <c r="I4" s="249"/>
      <c r="J4" s="249"/>
    </row>
    <row r="5" spans="1:16" ht="17.25" customHeight="1" x14ac:dyDescent="0.25">
      <c r="A5" s="175"/>
      <c r="B5" s="250" t="s">
        <v>575</v>
      </c>
      <c r="C5" s="250"/>
      <c r="D5" s="250"/>
      <c r="E5" s="250"/>
      <c r="F5" s="250"/>
      <c r="G5" s="250"/>
      <c r="H5" s="250"/>
      <c r="I5" s="250"/>
      <c r="J5" s="250"/>
    </row>
    <row r="6" spans="1:16" ht="17.25" customHeight="1" x14ac:dyDescent="0.25">
      <c r="A6" s="176"/>
      <c r="B6" s="251" t="s">
        <v>20</v>
      </c>
      <c r="C6" s="251"/>
      <c r="D6" s="251"/>
      <c r="E6" s="251"/>
      <c r="F6" s="251"/>
      <c r="G6" s="251"/>
      <c r="H6" s="251"/>
      <c r="I6" s="251"/>
      <c r="J6" s="251"/>
    </row>
    <row r="8" spans="1:16" x14ac:dyDescent="0.25">
      <c r="A8" s="157" t="s">
        <v>543</v>
      </c>
      <c r="B8" s="71"/>
      <c r="C8" s="71"/>
      <c r="D8" s="71"/>
      <c r="E8" s="247"/>
      <c r="F8" s="247"/>
      <c r="G8" s="71"/>
      <c r="H8" s="71"/>
      <c r="I8" s="71"/>
    </row>
    <row r="9" spans="1:16" s="72" customFormat="1" ht="25.5" customHeight="1" x14ac:dyDescent="0.2">
      <c r="A9" s="239" t="s">
        <v>1</v>
      </c>
      <c r="B9" s="241" t="s">
        <v>9</v>
      </c>
      <c r="C9" s="243" t="s">
        <v>15</v>
      </c>
      <c r="D9" s="243" t="s">
        <v>16</v>
      </c>
      <c r="E9" s="241" t="s">
        <v>17</v>
      </c>
      <c r="F9" s="245" t="s">
        <v>544</v>
      </c>
      <c r="G9" s="234" t="s">
        <v>22</v>
      </c>
      <c r="H9" s="235" t="s">
        <v>21</v>
      </c>
      <c r="I9" s="234" t="s">
        <v>545</v>
      </c>
      <c r="J9" s="237" t="s">
        <v>0</v>
      </c>
      <c r="K9" s="72" t="s">
        <v>617</v>
      </c>
      <c r="L9" s="72" t="s">
        <v>618</v>
      </c>
      <c r="M9" s="72" t="s">
        <v>619</v>
      </c>
      <c r="N9" s="72" t="s">
        <v>620</v>
      </c>
      <c r="O9" s="72" t="s">
        <v>621</v>
      </c>
      <c r="P9" s="72" t="s">
        <v>622</v>
      </c>
    </row>
    <row r="10" spans="1:16" s="72" customFormat="1" ht="48" customHeight="1" x14ac:dyDescent="0.2">
      <c r="A10" s="240"/>
      <c r="B10" s="242"/>
      <c r="C10" s="244"/>
      <c r="D10" s="244"/>
      <c r="E10" s="242"/>
      <c r="F10" s="246"/>
      <c r="G10" s="234"/>
      <c r="H10" s="236"/>
      <c r="I10" s="234"/>
      <c r="J10" s="238"/>
      <c r="K10" s="72">
        <f>D730</f>
        <v>0</v>
      </c>
      <c r="L10" s="72">
        <f t="shared" ref="L10:P10" si="0">E730</f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</row>
    <row r="11" spans="1:16" s="73" customFormat="1" ht="12.75" x14ac:dyDescent="0.2">
      <c r="A11" s="158"/>
      <c r="B11" s="54" t="s">
        <v>11</v>
      </c>
      <c r="C11" s="54"/>
      <c r="D11" s="54"/>
      <c r="E11" s="54"/>
      <c r="F11" s="54"/>
      <c r="G11" s="54"/>
      <c r="H11" s="54"/>
      <c r="I11" s="54"/>
      <c r="J11" s="54"/>
    </row>
    <row r="12" spans="1:16" s="75" customFormat="1" ht="13.5" x14ac:dyDescent="0.25">
      <c r="A12" s="159" t="s">
        <v>23</v>
      </c>
      <c r="B12" s="74"/>
      <c r="C12" s="55"/>
      <c r="D12" s="55"/>
      <c r="E12" s="55"/>
      <c r="F12" s="55"/>
      <c r="G12" s="55"/>
      <c r="H12" s="55"/>
      <c r="I12" s="55"/>
      <c r="J12" s="55"/>
    </row>
    <row r="13" spans="1:16" s="75" customFormat="1" ht="15" customHeight="1" x14ac:dyDescent="0.25">
      <c r="A13" s="182">
        <v>1100</v>
      </c>
      <c r="B13" s="99" t="s">
        <v>24</v>
      </c>
      <c r="C13" s="100"/>
      <c r="D13" s="100"/>
      <c r="E13" s="100"/>
      <c r="F13" s="100"/>
      <c r="G13" s="100"/>
      <c r="H13" s="100"/>
      <c r="I13" s="100"/>
      <c r="J13" s="100"/>
    </row>
    <row r="14" spans="1:16" s="75" customFormat="1" ht="15" customHeight="1" x14ac:dyDescent="0.25">
      <c r="A14" s="183">
        <v>111</v>
      </c>
      <c r="B14" s="100" t="s">
        <v>25</v>
      </c>
      <c r="C14" s="100"/>
      <c r="D14" s="100"/>
      <c r="E14" s="100"/>
      <c r="F14" s="100"/>
      <c r="G14" s="100"/>
      <c r="H14" s="100"/>
      <c r="I14" s="100"/>
      <c r="J14" s="100">
        <f>C14+D14+E14+F14+G14+H14+I14</f>
        <v>0</v>
      </c>
    </row>
    <row r="15" spans="1:16" s="75" customFormat="1" ht="13.5" x14ac:dyDescent="0.25">
      <c r="A15" s="183">
        <v>1111</v>
      </c>
      <c r="B15" s="100" t="s">
        <v>26</v>
      </c>
      <c r="C15" s="100"/>
      <c r="D15" s="100"/>
      <c r="E15" s="100"/>
      <c r="F15" s="100"/>
      <c r="G15" s="100"/>
      <c r="H15" s="100"/>
      <c r="I15" s="100"/>
      <c r="J15" s="100">
        <f t="shared" ref="J15:J78" si="1">C15+D15+E15+F15+G15+H15+I15</f>
        <v>0</v>
      </c>
    </row>
    <row r="16" spans="1:16" s="75" customFormat="1" ht="13.5" x14ac:dyDescent="0.25">
      <c r="A16" s="183">
        <v>113</v>
      </c>
      <c r="B16" s="100" t="s">
        <v>27</v>
      </c>
      <c r="C16" s="100"/>
      <c r="D16" s="100"/>
      <c r="E16" s="100"/>
      <c r="F16" s="100"/>
      <c r="G16" s="100"/>
      <c r="H16" s="100"/>
      <c r="I16" s="100"/>
      <c r="J16" s="100">
        <f t="shared" si="1"/>
        <v>0</v>
      </c>
    </row>
    <row r="17" spans="1:10" s="75" customFormat="1" x14ac:dyDescent="0.25">
      <c r="A17" s="183">
        <v>1131</v>
      </c>
      <c r="B17" s="100" t="s">
        <v>10</v>
      </c>
      <c r="C17" s="198">
        <f>8639476.03-2011729.3</f>
        <v>6627746.7299999995</v>
      </c>
      <c r="D17" s="198">
        <f>8347319.84-380677.93</f>
        <v>7966641.9100000001</v>
      </c>
      <c r="E17" s="100"/>
      <c r="F17" s="100"/>
      <c r="G17" s="100"/>
      <c r="H17" s="100"/>
      <c r="I17" s="100"/>
      <c r="J17" s="100">
        <f t="shared" si="1"/>
        <v>14594388.640000001</v>
      </c>
    </row>
    <row r="18" spans="1:10" s="75" customFormat="1" ht="13.5" x14ac:dyDescent="0.25">
      <c r="A18" s="183">
        <v>114</v>
      </c>
      <c r="B18" s="100" t="s">
        <v>28</v>
      </c>
      <c r="C18" s="100"/>
      <c r="D18" s="100"/>
      <c r="E18" s="100"/>
      <c r="F18" s="100"/>
      <c r="G18" s="100"/>
      <c r="H18" s="100"/>
      <c r="I18" s="100"/>
      <c r="J18" s="100">
        <f t="shared" si="1"/>
        <v>0</v>
      </c>
    </row>
    <row r="19" spans="1:10" s="75" customFormat="1" ht="13.5" x14ac:dyDescent="0.25">
      <c r="A19" s="183">
        <v>1141</v>
      </c>
      <c r="B19" s="100" t="s">
        <v>29</v>
      </c>
      <c r="C19" s="100"/>
      <c r="D19" s="100"/>
      <c r="E19" s="100"/>
      <c r="F19" s="100"/>
      <c r="G19" s="100"/>
      <c r="H19" s="100"/>
      <c r="I19" s="100"/>
      <c r="J19" s="100">
        <f t="shared" si="1"/>
        <v>0</v>
      </c>
    </row>
    <row r="20" spans="1:10" s="75" customFormat="1" ht="13.5" x14ac:dyDescent="0.25">
      <c r="A20" s="182">
        <v>1200</v>
      </c>
      <c r="B20" s="101" t="s">
        <v>30</v>
      </c>
      <c r="C20" s="100"/>
      <c r="D20" s="100"/>
      <c r="E20" s="100"/>
      <c r="F20" s="100"/>
      <c r="G20" s="100"/>
      <c r="H20" s="100"/>
      <c r="I20" s="100"/>
      <c r="J20" s="100">
        <f t="shared" si="1"/>
        <v>0</v>
      </c>
    </row>
    <row r="21" spans="1:10" s="75" customFormat="1" ht="13.5" x14ac:dyDescent="0.25">
      <c r="A21" s="183">
        <v>121</v>
      </c>
      <c r="B21" s="100" t="s">
        <v>31</v>
      </c>
      <c r="C21" s="100"/>
      <c r="D21" s="100"/>
      <c r="E21" s="100"/>
      <c r="F21" s="100"/>
      <c r="G21" s="100"/>
      <c r="H21" s="100"/>
      <c r="I21" s="100"/>
      <c r="J21" s="100">
        <f t="shared" si="1"/>
        <v>0</v>
      </c>
    </row>
    <row r="22" spans="1:10" s="75" customFormat="1" ht="13.5" x14ac:dyDescent="0.25">
      <c r="A22" s="183">
        <v>1211</v>
      </c>
      <c r="B22" s="100" t="s">
        <v>32</v>
      </c>
      <c r="C22" s="100"/>
      <c r="D22" s="100"/>
      <c r="E22" s="100"/>
      <c r="F22" s="100"/>
      <c r="G22" s="100"/>
      <c r="H22" s="100"/>
      <c r="I22" s="100"/>
      <c r="J22" s="100">
        <f t="shared" si="1"/>
        <v>0</v>
      </c>
    </row>
    <row r="23" spans="1:10" s="75" customFormat="1" ht="13.5" x14ac:dyDescent="0.25">
      <c r="A23" s="183">
        <v>122</v>
      </c>
      <c r="B23" s="100" t="s">
        <v>33</v>
      </c>
      <c r="C23" s="100"/>
      <c r="D23" s="100"/>
      <c r="E23" s="100"/>
      <c r="F23" s="100"/>
      <c r="G23" s="100"/>
      <c r="H23" s="100"/>
      <c r="I23" s="100"/>
      <c r="J23" s="100">
        <f t="shared" si="1"/>
        <v>0</v>
      </c>
    </row>
    <row r="24" spans="1:10" s="75" customFormat="1" ht="13.5" x14ac:dyDescent="0.25">
      <c r="A24" s="183">
        <v>1221</v>
      </c>
      <c r="B24" s="100" t="s">
        <v>34</v>
      </c>
      <c r="C24" s="100"/>
      <c r="D24" s="100"/>
      <c r="E24" s="100"/>
      <c r="F24" s="100"/>
      <c r="G24" s="100"/>
      <c r="H24" s="100"/>
      <c r="I24" s="100"/>
      <c r="J24" s="100">
        <f t="shared" si="1"/>
        <v>0</v>
      </c>
    </row>
    <row r="25" spans="1:10" s="75" customFormat="1" ht="13.5" x14ac:dyDescent="0.25">
      <c r="A25" s="183">
        <v>123</v>
      </c>
      <c r="B25" s="100" t="s">
        <v>35</v>
      </c>
      <c r="C25" s="100"/>
      <c r="D25" s="100"/>
      <c r="E25" s="100"/>
      <c r="F25" s="100"/>
      <c r="G25" s="100"/>
      <c r="H25" s="100"/>
      <c r="I25" s="100"/>
      <c r="J25" s="100">
        <f t="shared" si="1"/>
        <v>0</v>
      </c>
    </row>
    <row r="26" spans="1:10" s="75" customFormat="1" ht="13.5" x14ac:dyDescent="0.25">
      <c r="A26" s="183">
        <v>1231</v>
      </c>
      <c r="B26" s="100" t="s">
        <v>36</v>
      </c>
      <c r="C26" s="100"/>
      <c r="D26" s="100"/>
      <c r="E26" s="100"/>
      <c r="F26" s="100"/>
      <c r="G26" s="100"/>
      <c r="H26" s="100"/>
      <c r="I26" s="100"/>
      <c r="J26" s="100">
        <f t="shared" si="1"/>
        <v>0</v>
      </c>
    </row>
    <row r="27" spans="1:10" s="75" customFormat="1" ht="13.5" x14ac:dyDescent="0.25">
      <c r="A27" s="183">
        <v>1232</v>
      </c>
      <c r="B27" s="100" t="s">
        <v>37</v>
      </c>
      <c r="C27" s="100"/>
      <c r="D27" s="100"/>
      <c r="E27" s="100"/>
      <c r="F27" s="100"/>
      <c r="G27" s="100"/>
      <c r="H27" s="100"/>
      <c r="I27" s="100"/>
      <c r="J27" s="100">
        <f t="shared" si="1"/>
        <v>0</v>
      </c>
    </row>
    <row r="28" spans="1:10" s="75" customFormat="1" ht="40.5" x14ac:dyDescent="0.25">
      <c r="A28" s="183">
        <v>124</v>
      </c>
      <c r="B28" s="102" t="s">
        <v>38</v>
      </c>
      <c r="C28" s="100"/>
      <c r="D28" s="100"/>
      <c r="E28" s="100"/>
      <c r="F28" s="100"/>
      <c r="G28" s="100"/>
      <c r="H28" s="100"/>
      <c r="I28" s="100"/>
      <c r="J28" s="100">
        <f t="shared" si="1"/>
        <v>0</v>
      </c>
    </row>
    <row r="29" spans="1:10" s="75" customFormat="1" ht="40.5" x14ac:dyDescent="0.25">
      <c r="A29" s="183">
        <v>1241</v>
      </c>
      <c r="B29" s="102" t="s">
        <v>39</v>
      </c>
      <c r="C29" s="100"/>
      <c r="D29" s="100"/>
      <c r="E29" s="100"/>
      <c r="F29" s="100"/>
      <c r="G29" s="100"/>
      <c r="H29" s="100"/>
      <c r="I29" s="100"/>
      <c r="J29" s="100">
        <f t="shared" si="1"/>
        <v>0</v>
      </c>
    </row>
    <row r="30" spans="1:10" s="75" customFormat="1" ht="13.5" x14ac:dyDescent="0.25">
      <c r="A30" s="182">
        <v>1300</v>
      </c>
      <c r="B30" s="101" t="s">
        <v>40</v>
      </c>
      <c r="C30" s="100"/>
      <c r="D30" s="100"/>
      <c r="E30" s="100"/>
      <c r="F30" s="100"/>
      <c r="G30" s="100"/>
      <c r="H30" s="100"/>
      <c r="I30" s="100"/>
      <c r="J30" s="100">
        <f t="shared" si="1"/>
        <v>0</v>
      </c>
    </row>
    <row r="31" spans="1:10" s="75" customFormat="1" ht="27" x14ac:dyDescent="0.25">
      <c r="A31" s="183">
        <v>131</v>
      </c>
      <c r="B31" s="102" t="s">
        <v>41</v>
      </c>
      <c r="C31" s="100"/>
      <c r="D31" s="100"/>
      <c r="E31" s="100"/>
      <c r="F31" s="100"/>
      <c r="G31" s="100"/>
      <c r="H31" s="100"/>
      <c r="I31" s="100"/>
      <c r="J31" s="100">
        <f t="shared" si="1"/>
        <v>0</v>
      </c>
    </row>
    <row r="32" spans="1:10" s="75" customFormat="1" ht="27" x14ac:dyDescent="0.25">
      <c r="A32" s="183">
        <v>1311</v>
      </c>
      <c r="B32" s="102" t="s">
        <v>42</v>
      </c>
      <c r="C32" s="198">
        <v>347985.5</v>
      </c>
      <c r="D32" s="198">
        <v>336217.88</v>
      </c>
      <c r="E32" s="100"/>
      <c r="F32" s="100"/>
      <c r="G32" s="100"/>
      <c r="H32" s="100"/>
      <c r="I32" s="100"/>
      <c r="J32" s="100">
        <f t="shared" si="1"/>
        <v>684203.38</v>
      </c>
    </row>
    <row r="33" spans="1:10" s="75" customFormat="1" ht="27" x14ac:dyDescent="0.25">
      <c r="A33" s="183">
        <v>132</v>
      </c>
      <c r="B33" s="102" t="s">
        <v>43</v>
      </c>
      <c r="C33" s="100"/>
      <c r="D33" s="100"/>
      <c r="E33" s="100"/>
      <c r="F33" s="100"/>
      <c r="G33" s="100"/>
      <c r="H33" s="100"/>
      <c r="I33" s="100"/>
      <c r="J33" s="100">
        <f t="shared" si="1"/>
        <v>0</v>
      </c>
    </row>
    <row r="34" spans="1:10" s="75" customFormat="1" x14ac:dyDescent="0.25">
      <c r="A34" s="183">
        <v>1321</v>
      </c>
      <c r="B34" s="102" t="s">
        <v>44</v>
      </c>
      <c r="C34" s="198">
        <v>575965.06999999995</v>
      </c>
      <c r="D34" s="198">
        <v>556487.99</v>
      </c>
      <c r="E34" s="100"/>
      <c r="F34" s="100"/>
      <c r="G34" s="100"/>
      <c r="H34" s="100"/>
      <c r="I34" s="100"/>
      <c r="J34" s="100">
        <f t="shared" si="1"/>
        <v>1132453.06</v>
      </c>
    </row>
    <row r="35" spans="1:10" s="75" customFormat="1" x14ac:dyDescent="0.25">
      <c r="A35" s="183">
        <v>1322</v>
      </c>
      <c r="B35" s="102" t="s">
        <v>45</v>
      </c>
      <c r="C35" s="198">
        <v>1439912.67</v>
      </c>
      <c r="D35" s="198">
        <v>927479.98</v>
      </c>
      <c r="E35" s="100"/>
      <c r="F35" s="100"/>
      <c r="G35" s="100"/>
      <c r="H35" s="100"/>
      <c r="I35" s="100"/>
      <c r="J35" s="100">
        <f t="shared" si="1"/>
        <v>2367392.65</v>
      </c>
    </row>
    <row r="36" spans="1:10" s="75" customFormat="1" ht="13.5" x14ac:dyDescent="0.25">
      <c r="A36" s="183">
        <v>133</v>
      </c>
      <c r="B36" s="102" t="s">
        <v>46</v>
      </c>
      <c r="C36" s="100"/>
      <c r="D36" s="100"/>
      <c r="E36" s="100"/>
      <c r="F36" s="100"/>
      <c r="G36" s="100"/>
      <c r="H36" s="100"/>
      <c r="I36" s="100"/>
      <c r="J36" s="100">
        <f t="shared" si="1"/>
        <v>0</v>
      </c>
    </row>
    <row r="37" spans="1:10" s="75" customFormat="1" ht="13.5" x14ac:dyDescent="0.25">
      <c r="A37" s="183">
        <v>1331</v>
      </c>
      <c r="B37" s="102" t="s">
        <v>47</v>
      </c>
      <c r="C37" s="100"/>
      <c r="D37" s="100"/>
      <c r="E37" s="100"/>
      <c r="F37" s="100"/>
      <c r="G37" s="100"/>
      <c r="H37" s="100"/>
      <c r="I37" s="100"/>
      <c r="J37" s="100">
        <f t="shared" si="1"/>
        <v>0</v>
      </c>
    </row>
    <row r="38" spans="1:10" s="75" customFormat="1" ht="27" x14ac:dyDescent="0.25">
      <c r="A38" s="183">
        <v>1332</v>
      </c>
      <c r="B38" s="102" t="s">
        <v>48</v>
      </c>
      <c r="C38" s="100"/>
      <c r="D38" s="100"/>
      <c r="E38" s="100"/>
      <c r="F38" s="100"/>
      <c r="G38" s="100"/>
      <c r="H38" s="100"/>
      <c r="I38" s="100"/>
      <c r="J38" s="100">
        <f t="shared" si="1"/>
        <v>0</v>
      </c>
    </row>
    <row r="39" spans="1:10" s="75" customFormat="1" ht="13.5" x14ac:dyDescent="0.25">
      <c r="A39" s="183">
        <v>134</v>
      </c>
      <c r="B39" s="102" t="s">
        <v>49</v>
      </c>
      <c r="C39" s="100"/>
      <c r="D39" s="100"/>
      <c r="E39" s="100"/>
      <c r="F39" s="100"/>
      <c r="G39" s="100"/>
      <c r="H39" s="100"/>
      <c r="I39" s="100"/>
      <c r="J39" s="100">
        <f t="shared" si="1"/>
        <v>0</v>
      </c>
    </row>
    <row r="40" spans="1:10" s="75" customFormat="1" ht="40.5" x14ac:dyDescent="0.25">
      <c r="A40" s="183">
        <v>1341</v>
      </c>
      <c r="B40" s="102" t="s">
        <v>50</v>
      </c>
      <c r="C40" s="100"/>
      <c r="D40" s="100"/>
      <c r="E40" s="100"/>
      <c r="F40" s="100"/>
      <c r="G40" s="100"/>
      <c r="H40" s="100"/>
      <c r="I40" s="100"/>
      <c r="J40" s="100">
        <f t="shared" si="1"/>
        <v>0</v>
      </c>
    </row>
    <row r="41" spans="1:10" s="75" customFormat="1" ht="40.5" x14ac:dyDescent="0.25">
      <c r="A41" s="183">
        <v>1342</v>
      </c>
      <c r="B41" s="102" t="s">
        <v>51</v>
      </c>
      <c r="C41" s="100"/>
      <c r="D41" s="100"/>
      <c r="E41" s="100"/>
      <c r="F41" s="100"/>
      <c r="G41" s="100"/>
      <c r="H41" s="100"/>
      <c r="I41" s="100"/>
      <c r="J41" s="100">
        <f t="shared" si="1"/>
        <v>0</v>
      </c>
    </row>
    <row r="42" spans="1:10" s="75" customFormat="1" x14ac:dyDescent="0.25">
      <c r="A42" s="183">
        <v>1343</v>
      </c>
      <c r="B42" s="102" t="s">
        <v>2</v>
      </c>
      <c r="C42" s="198">
        <v>118830</v>
      </c>
      <c r="D42" s="198">
        <v>118839</v>
      </c>
      <c r="E42" s="100"/>
      <c r="F42" s="100"/>
      <c r="G42" s="100"/>
      <c r="H42" s="100"/>
      <c r="I42" s="100"/>
      <c r="J42" s="100">
        <f t="shared" si="1"/>
        <v>237669</v>
      </c>
    </row>
    <row r="43" spans="1:10" s="75" customFormat="1" ht="27" x14ac:dyDescent="0.25">
      <c r="A43" s="183">
        <v>1344</v>
      </c>
      <c r="B43" s="102" t="s">
        <v>52</v>
      </c>
      <c r="C43" s="100"/>
      <c r="D43" s="100"/>
      <c r="E43" s="100"/>
      <c r="F43" s="100"/>
      <c r="G43" s="100"/>
      <c r="H43" s="100"/>
      <c r="I43" s="100"/>
      <c r="J43" s="100">
        <f t="shared" si="1"/>
        <v>0</v>
      </c>
    </row>
    <row r="44" spans="1:10" s="75" customFormat="1" ht="13.5" x14ac:dyDescent="0.25">
      <c r="A44" s="183">
        <v>1345</v>
      </c>
      <c r="B44" s="102" t="s">
        <v>53</v>
      </c>
      <c r="C44" s="100"/>
      <c r="D44" s="100"/>
      <c r="E44" s="100"/>
      <c r="F44" s="100"/>
      <c r="G44" s="100"/>
      <c r="H44" s="100"/>
      <c r="I44" s="100"/>
      <c r="J44" s="100">
        <f t="shared" si="1"/>
        <v>0</v>
      </c>
    </row>
    <row r="45" spans="1:10" s="75" customFormat="1" ht="13.5" x14ac:dyDescent="0.25">
      <c r="A45" s="183">
        <v>1346</v>
      </c>
      <c r="B45" s="102" t="s">
        <v>54</v>
      </c>
      <c r="C45" s="100"/>
      <c r="D45" s="100"/>
      <c r="E45" s="100"/>
      <c r="F45" s="100"/>
      <c r="G45" s="100"/>
      <c r="H45" s="100"/>
      <c r="I45" s="100"/>
      <c r="J45" s="100">
        <f t="shared" si="1"/>
        <v>0</v>
      </c>
    </row>
    <row r="46" spans="1:10" s="75" customFormat="1" ht="13.5" x14ac:dyDescent="0.25">
      <c r="A46" s="183">
        <v>1347</v>
      </c>
      <c r="B46" s="102" t="s">
        <v>55</v>
      </c>
      <c r="C46" s="100"/>
      <c r="D46" s="100"/>
      <c r="E46" s="100"/>
      <c r="F46" s="100"/>
      <c r="G46" s="100"/>
      <c r="H46" s="100"/>
      <c r="I46" s="100"/>
      <c r="J46" s="100">
        <f t="shared" si="1"/>
        <v>0</v>
      </c>
    </row>
    <row r="47" spans="1:10" s="75" customFormat="1" ht="13.5" x14ac:dyDescent="0.25">
      <c r="A47" s="183">
        <v>1348</v>
      </c>
      <c r="B47" s="102" t="s">
        <v>56</v>
      </c>
      <c r="C47" s="100"/>
      <c r="D47" s="100"/>
      <c r="E47" s="100"/>
      <c r="F47" s="100"/>
      <c r="G47" s="100"/>
      <c r="H47" s="100"/>
      <c r="I47" s="100"/>
      <c r="J47" s="100">
        <f t="shared" si="1"/>
        <v>0</v>
      </c>
    </row>
    <row r="48" spans="1:10" s="75" customFormat="1" ht="13.5" x14ac:dyDescent="0.25">
      <c r="A48" s="183">
        <v>137</v>
      </c>
      <c r="B48" s="102" t="s">
        <v>57</v>
      </c>
      <c r="C48" s="100"/>
      <c r="D48" s="100"/>
      <c r="E48" s="100"/>
      <c r="F48" s="100"/>
      <c r="G48" s="100"/>
      <c r="H48" s="100"/>
      <c r="I48" s="100"/>
      <c r="J48" s="100">
        <f t="shared" si="1"/>
        <v>0</v>
      </c>
    </row>
    <row r="49" spans="1:10" s="75" customFormat="1" ht="13.5" x14ac:dyDescent="0.25">
      <c r="A49" s="183">
        <v>1371</v>
      </c>
      <c r="B49" s="102" t="s">
        <v>58</v>
      </c>
      <c r="C49" s="100"/>
      <c r="D49" s="100"/>
      <c r="E49" s="100"/>
      <c r="F49" s="100"/>
      <c r="G49" s="100"/>
      <c r="H49" s="100"/>
      <c r="I49" s="100"/>
      <c r="J49" s="100">
        <f t="shared" si="1"/>
        <v>0</v>
      </c>
    </row>
    <row r="50" spans="1:10" s="75" customFormat="1" ht="13.5" x14ac:dyDescent="0.25">
      <c r="A50" s="182">
        <v>1400</v>
      </c>
      <c r="B50" s="103" t="s">
        <v>59</v>
      </c>
      <c r="C50" s="100"/>
      <c r="D50" s="100"/>
      <c r="E50" s="100"/>
      <c r="F50" s="100"/>
      <c r="G50" s="100"/>
      <c r="H50" s="100"/>
      <c r="I50" s="100"/>
      <c r="J50" s="100">
        <f t="shared" si="1"/>
        <v>0</v>
      </c>
    </row>
    <row r="51" spans="1:10" s="75" customFormat="1" ht="13.5" x14ac:dyDescent="0.25">
      <c r="A51" s="183">
        <v>141</v>
      </c>
      <c r="B51" s="102" t="s">
        <v>60</v>
      </c>
      <c r="C51" s="100"/>
      <c r="D51" s="100"/>
      <c r="E51" s="100"/>
      <c r="F51" s="100"/>
      <c r="G51" s="100"/>
      <c r="H51" s="100"/>
      <c r="I51" s="100"/>
      <c r="J51" s="100">
        <f t="shared" si="1"/>
        <v>0</v>
      </c>
    </row>
    <row r="52" spans="1:10" s="75" customFormat="1" ht="27" x14ac:dyDescent="0.25">
      <c r="A52" s="183">
        <v>1411</v>
      </c>
      <c r="B52" s="102" t="s">
        <v>61</v>
      </c>
      <c r="C52" s="198">
        <v>516891.73</v>
      </c>
      <c r="D52" s="198">
        <v>499412.3</v>
      </c>
      <c r="E52" s="100"/>
      <c r="F52" s="100"/>
      <c r="G52" s="100"/>
      <c r="H52" s="100"/>
      <c r="I52" s="100"/>
      <c r="J52" s="100">
        <f t="shared" si="1"/>
        <v>1016304.03</v>
      </c>
    </row>
    <row r="53" spans="1:10" s="75" customFormat="1" ht="13.5" x14ac:dyDescent="0.25">
      <c r="A53" s="183">
        <v>1412</v>
      </c>
      <c r="B53" s="102" t="s">
        <v>62</v>
      </c>
      <c r="C53" s="100"/>
      <c r="D53" s="100"/>
      <c r="E53" s="100"/>
      <c r="F53" s="100"/>
      <c r="G53" s="100"/>
      <c r="H53" s="100"/>
      <c r="I53" s="100"/>
      <c r="J53" s="100">
        <f t="shared" si="1"/>
        <v>0</v>
      </c>
    </row>
    <row r="54" spans="1:10" s="75" customFormat="1" ht="13.5" x14ac:dyDescent="0.25">
      <c r="A54" s="183">
        <v>1413</v>
      </c>
      <c r="B54" s="102" t="s">
        <v>63</v>
      </c>
      <c r="C54" s="100"/>
      <c r="D54" s="100"/>
      <c r="E54" s="100"/>
      <c r="F54" s="100"/>
      <c r="G54" s="100"/>
      <c r="H54" s="100"/>
      <c r="I54" s="100"/>
      <c r="J54" s="100">
        <f t="shared" si="1"/>
        <v>0</v>
      </c>
    </row>
    <row r="55" spans="1:10" s="75" customFormat="1" ht="13.5" x14ac:dyDescent="0.25">
      <c r="A55" s="183">
        <v>142</v>
      </c>
      <c r="B55" s="102" t="s">
        <v>64</v>
      </c>
      <c r="C55" s="100"/>
      <c r="D55" s="100"/>
      <c r="E55" s="100"/>
      <c r="F55" s="100"/>
      <c r="G55" s="100"/>
      <c r="H55" s="100"/>
      <c r="I55" s="100"/>
      <c r="J55" s="100">
        <f t="shared" si="1"/>
        <v>0</v>
      </c>
    </row>
    <row r="56" spans="1:10" s="75" customFormat="1" x14ac:dyDescent="0.25">
      <c r="A56" s="183">
        <v>1421</v>
      </c>
      <c r="B56" s="102" t="s">
        <v>65</v>
      </c>
      <c r="C56" s="198">
        <v>221525.02</v>
      </c>
      <c r="D56" s="198">
        <v>214033.84</v>
      </c>
      <c r="E56" s="100"/>
      <c r="F56" s="100"/>
      <c r="G56" s="100"/>
      <c r="H56" s="100"/>
      <c r="I56" s="100"/>
      <c r="J56" s="100">
        <f t="shared" si="1"/>
        <v>435558.86</v>
      </c>
    </row>
    <row r="57" spans="1:10" s="75" customFormat="1" x14ac:dyDescent="0.25">
      <c r="A57" s="183">
        <v>143</v>
      </c>
      <c r="B57" s="102" t="s">
        <v>66</v>
      </c>
      <c r="C57" s="198"/>
      <c r="D57" s="198"/>
      <c r="E57" s="100"/>
      <c r="F57" s="100"/>
      <c r="G57" s="100"/>
      <c r="H57" s="100"/>
      <c r="I57" s="100"/>
      <c r="J57" s="100">
        <f t="shared" si="1"/>
        <v>0</v>
      </c>
    </row>
    <row r="58" spans="1:10" s="75" customFormat="1" x14ac:dyDescent="0.25">
      <c r="A58" s="183">
        <v>1431</v>
      </c>
      <c r="B58" s="102" t="s">
        <v>67</v>
      </c>
      <c r="C58" s="198">
        <v>849179.27</v>
      </c>
      <c r="D58" s="198">
        <v>820463.05</v>
      </c>
      <c r="E58" s="100"/>
      <c r="F58" s="100"/>
      <c r="G58" s="100"/>
      <c r="H58" s="100"/>
      <c r="I58" s="100"/>
      <c r="J58" s="100">
        <f t="shared" si="1"/>
        <v>1669642.32</v>
      </c>
    </row>
    <row r="59" spans="1:10" s="75" customFormat="1" ht="27" x14ac:dyDescent="0.25">
      <c r="A59" s="183">
        <v>1432</v>
      </c>
      <c r="B59" s="102" t="s">
        <v>68</v>
      </c>
      <c r="C59" s="198">
        <v>443050.05</v>
      </c>
      <c r="D59" s="198">
        <v>428067.69</v>
      </c>
      <c r="E59" s="100"/>
      <c r="F59" s="100"/>
      <c r="G59" s="100"/>
      <c r="H59" s="100"/>
      <c r="I59" s="100"/>
      <c r="J59" s="100">
        <f t="shared" si="1"/>
        <v>871117.74</v>
      </c>
    </row>
    <row r="60" spans="1:10" s="75" customFormat="1" ht="13.5" x14ac:dyDescent="0.25">
      <c r="A60" s="183">
        <v>144</v>
      </c>
      <c r="B60" s="102" t="s">
        <v>69</v>
      </c>
      <c r="C60" s="100"/>
      <c r="D60" s="100"/>
      <c r="E60" s="100"/>
      <c r="F60" s="100"/>
      <c r="G60" s="100"/>
      <c r="H60" s="100"/>
      <c r="I60" s="100"/>
      <c r="J60" s="100">
        <f t="shared" si="1"/>
        <v>0</v>
      </c>
    </row>
    <row r="61" spans="1:10" s="75" customFormat="1" ht="27" x14ac:dyDescent="0.25">
      <c r="A61" s="183">
        <v>1441</v>
      </c>
      <c r="B61" s="102" t="s">
        <v>70</v>
      </c>
      <c r="C61" s="100"/>
      <c r="D61" s="100"/>
      <c r="E61" s="100"/>
      <c r="F61" s="100"/>
      <c r="G61" s="100"/>
      <c r="H61" s="100"/>
      <c r="I61" s="100"/>
      <c r="J61" s="100">
        <f t="shared" si="1"/>
        <v>0</v>
      </c>
    </row>
    <row r="62" spans="1:10" s="75" customFormat="1" ht="13.5" x14ac:dyDescent="0.25">
      <c r="A62" s="183">
        <v>1442</v>
      </c>
      <c r="B62" s="102" t="s">
        <v>71</v>
      </c>
      <c r="C62" s="100"/>
      <c r="D62" s="100"/>
      <c r="E62" s="100"/>
      <c r="F62" s="100"/>
      <c r="G62" s="100"/>
      <c r="H62" s="100"/>
      <c r="I62" s="100"/>
      <c r="J62" s="100">
        <f t="shared" si="1"/>
        <v>0</v>
      </c>
    </row>
    <row r="63" spans="1:10" s="75" customFormat="1" ht="26.25" x14ac:dyDescent="0.25">
      <c r="A63" s="182">
        <v>1500</v>
      </c>
      <c r="B63" s="103" t="s">
        <v>72</v>
      </c>
      <c r="C63" s="100"/>
      <c r="D63" s="100"/>
      <c r="E63" s="100"/>
      <c r="F63" s="100"/>
      <c r="G63" s="100"/>
      <c r="H63" s="100"/>
      <c r="I63" s="100"/>
      <c r="J63" s="100">
        <f t="shared" si="1"/>
        <v>0</v>
      </c>
    </row>
    <row r="64" spans="1:10" s="75" customFormat="1" ht="13.5" x14ac:dyDescent="0.25">
      <c r="A64" s="183">
        <v>152</v>
      </c>
      <c r="B64" s="102" t="s">
        <v>73</v>
      </c>
      <c r="C64" s="100"/>
      <c r="D64" s="100"/>
      <c r="E64" s="100"/>
      <c r="F64" s="100"/>
      <c r="G64" s="100"/>
      <c r="H64" s="100"/>
      <c r="I64" s="100"/>
      <c r="J64" s="100">
        <f t="shared" si="1"/>
        <v>0</v>
      </c>
    </row>
    <row r="65" spans="1:10" s="75" customFormat="1" ht="13.5" x14ac:dyDescent="0.25">
      <c r="A65" s="183">
        <v>1521</v>
      </c>
      <c r="B65" s="102" t="s">
        <v>74</v>
      </c>
      <c r="C65" s="100"/>
      <c r="D65" s="100"/>
      <c r="E65" s="100"/>
      <c r="F65" s="100"/>
      <c r="G65" s="100"/>
      <c r="H65" s="100"/>
      <c r="I65" s="100"/>
      <c r="J65" s="100">
        <f t="shared" si="1"/>
        <v>0</v>
      </c>
    </row>
    <row r="66" spans="1:10" s="75" customFormat="1" ht="27" x14ac:dyDescent="0.25">
      <c r="A66" s="183">
        <v>1522</v>
      </c>
      <c r="B66" s="102" t="s">
        <v>75</v>
      </c>
      <c r="C66" s="100"/>
      <c r="D66" s="100"/>
      <c r="E66" s="100"/>
      <c r="F66" s="100"/>
      <c r="G66" s="100"/>
      <c r="H66" s="100"/>
      <c r="I66" s="100"/>
      <c r="J66" s="100">
        <f t="shared" si="1"/>
        <v>0</v>
      </c>
    </row>
    <row r="67" spans="1:10" s="75" customFormat="1" ht="13.5" x14ac:dyDescent="0.25">
      <c r="A67" s="183">
        <v>1523</v>
      </c>
      <c r="B67" s="102" t="s">
        <v>76</v>
      </c>
      <c r="C67" s="100"/>
      <c r="D67" s="100"/>
      <c r="E67" s="100"/>
      <c r="F67" s="100"/>
      <c r="G67" s="100"/>
      <c r="H67" s="100"/>
      <c r="I67" s="100"/>
      <c r="J67" s="100">
        <f t="shared" si="1"/>
        <v>0</v>
      </c>
    </row>
    <row r="68" spans="1:10" s="75" customFormat="1" ht="13.5" x14ac:dyDescent="0.25">
      <c r="A68" s="183">
        <v>1524</v>
      </c>
      <c r="B68" s="102" t="s">
        <v>77</v>
      </c>
      <c r="C68" s="100"/>
      <c r="D68" s="100"/>
      <c r="E68" s="100"/>
      <c r="F68" s="100"/>
      <c r="G68" s="100"/>
      <c r="H68" s="100"/>
      <c r="I68" s="100"/>
      <c r="J68" s="100">
        <f t="shared" si="1"/>
        <v>0</v>
      </c>
    </row>
    <row r="69" spans="1:10" s="75" customFormat="1" ht="13.5" x14ac:dyDescent="0.25">
      <c r="A69" s="183">
        <v>153</v>
      </c>
      <c r="B69" s="102" t="s">
        <v>78</v>
      </c>
      <c r="C69" s="100"/>
      <c r="D69" s="100"/>
      <c r="E69" s="100"/>
      <c r="F69" s="100"/>
      <c r="G69" s="100"/>
      <c r="H69" s="100"/>
      <c r="I69" s="100"/>
      <c r="J69" s="100">
        <f t="shared" si="1"/>
        <v>0</v>
      </c>
    </row>
    <row r="70" spans="1:10" s="75" customFormat="1" ht="13.5" x14ac:dyDescent="0.25">
      <c r="A70" s="183">
        <v>1531</v>
      </c>
      <c r="B70" s="102" t="s">
        <v>79</v>
      </c>
      <c r="C70" s="100"/>
      <c r="D70" s="100"/>
      <c r="E70" s="100"/>
      <c r="F70" s="100"/>
      <c r="G70" s="100"/>
      <c r="H70" s="100"/>
      <c r="I70" s="100"/>
      <c r="J70" s="100">
        <f t="shared" si="1"/>
        <v>0</v>
      </c>
    </row>
    <row r="71" spans="1:10" s="75" customFormat="1" ht="13.5" x14ac:dyDescent="0.25">
      <c r="A71" s="183">
        <v>154</v>
      </c>
      <c r="B71" s="102" t="s">
        <v>80</v>
      </c>
      <c r="C71" s="100"/>
      <c r="D71" s="100"/>
      <c r="E71" s="100"/>
      <c r="F71" s="100"/>
      <c r="G71" s="100"/>
      <c r="H71" s="100"/>
      <c r="I71" s="100"/>
      <c r="J71" s="100">
        <f t="shared" si="1"/>
        <v>0</v>
      </c>
    </row>
    <row r="72" spans="1:10" s="75" customFormat="1" ht="27" x14ac:dyDescent="0.25">
      <c r="A72" s="183">
        <v>1541</v>
      </c>
      <c r="B72" s="102" t="s">
        <v>81</v>
      </c>
      <c r="C72" s="100"/>
      <c r="D72" s="100"/>
      <c r="E72" s="100"/>
      <c r="F72" s="100"/>
      <c r="G72" s="100"/>
      <c r="H72" s="100"/>
      <c r="I72" s="100"/>
      <c r="J72" s="100">
        <f t="shared" si="1"/>
        <v>0</v>
      </c>
    </row>
    <row r="73" spans="1:10" s="75" customFormat="1" x14ac:dyDescent="0.25">
      <c r="A73" s="183">
        <v>1542</v>
      </c>
      <c r="B73" s="102" t="s">
        <v>82</v>
      </c>
      <c r="C73" s="198">
        <v>615347.30000000005</v>
      </c>
      <c r="D73" s="100"/>
      <c r="E73" s="100"/>
      <c r="F73" s="100"/>
      <c r="G73" s="100"/>
      <c r="H73" s="100"/>
      <c r="I73" s="100"/>
      <c r="J73" s="100">
        <f t="shared" si="1"/>
        <v>615347.30000000005</v>
      </c>
    </row>
    <row r="74" spans="1:10" s="75" customFormat="1" ht="13.5" x14ac:dyDescent="0.25">
      <c r="A74" s="183">
        <v>1543</v>
      </c>
      <c r="B74" s="102" t="s">
        <v>83</v>
      </c>
      <c r="C74" s="100"/>
      <c r="D74" s="100"/>
      <c r="E74" s="100"/>
      <c r="F74" s="100"/>
      <c r="G74" s="100"/>
      <c r="H74" s="100"/>
      <c r="I74" s="100"/>
      <c r="J74" s="100">
        <f t="shared" si="1"/>
        <v>0</v>
      </c>
    </row>
    <row r="75" spans="1:10" s="75" customFormat="1" ht="13.5" x14ac:dyDescent="0.25">
      <c r="A75" s="183">
        <v>1544</v>
      </c>
      <c r="B75" s="102" t="s">
        <v>84</v>
      </c>
      <c r="C75" s="100"/>
      <c r="D75" s="100"/>
      <c r="E75" s="100"/>
      <c r="F75" s="100"/>
      <c r="G75" s="100"/>
      <c r="H75" s="100"/>
      <c r="I75" s="100"/>
      <c r="J75" s="100">
        <f t="shared" si="1"/>
        <v>0</v>
      </c>
    </row>
    <row r="76" spans="1:10" s="75" customFormat="1" ht="27" x14ac:dyDescent="0.25">
      <c r="A76" s="183">
        <v>1545</v>
      </c>
      <c r="B76" s="102" t="s">
        <v>85</v>
      </c>
      <c r="C76" s="100"/>
      <c r="D76" s="100"/>
      <c r="E76" s="100"/>
      <c r="F76" s="100"/>
      <c r="G76" s="100"/>
      <c r="H76" s="100"/>
      <c r="I76" s="100"/>
      <c r="J76" s="100">
        <f t="shared" si="1"/>
        <v>0</v>
      </c>
    </row>
    <row r="77" spans="1:10" s="75" customFormat="1" ht="13.5" x14ac:dyDescent="0.25">
      <c r="A77" s="183">
        <v>1546</v>
      </c>
      <c r="B77" s="102" t="s">
        <v>86</v>
      </c>
      <c r="C77" s="100"/>
      <c r="D77" s="100"/>
      <c r="E77" s="100"/>
      <c r="F77" s="100"/>
      <c r="G77" s="100"/>
      <c r="H77" s="100"/>
      <c r="I77" s="100"/>
      <c r="J77" s="100">
        <f t="shared" si="1"/>
        <v>0</v>
      </c>
    </row>
    <row r="78" spans="1:10" s="75" customFormat="1" ht="13.5" x14ac:dyDescent="0.25">
      <c r="A78" s="183">
        <v>1547</v>
      </c>
      <c r="B78" s="102" t="s">
        <v>87</v>
      </c>
      <c r="C78" s="100"/>
      <c r="D78" s="100"/>
      <c r="E78" s="100"/>
      <c r="F78" s="100"/>
      <c r="G78" s="100"/>
      <c r="H78" s="100"/>
      <c r="I78" s="100"/>
      <c r="J78" s="100">
        <f t="shared" si="1"/>
        <v>0</v>
      </c>
    </row>
    <row r="79" spans="1:10" s="75" customFormat="1" ht="27" x14ac:dyDescent="0.25">
      <c r="A79" s="183">
        <v>1548</v>
      </c>
      <c r="B79" s="102" t="s">
        <v>88</v>
      </c>
      <c r="C79" s="100"/>
      <c r="D79" s="100"/>
      <c r="E79" s="100"/>
      <c r="F79" s="100"/>
      <c r="G79" s="100"/>
      <c r="H79" s="100"/>
      <c r="I79" s="100"/>
      <c r="J79" s="100">
        <f t="shared" ref="J79:J100" si="2">C79+D79+E79+F79+G79+H79+I79</f>
        <v>0</v>
      </c>
    </row>
    <row r="80" spans="1:10" s="75" customFormat="1" ht="27" x14ac:dyDescent="0.25">
      <c r="A80" s="183">
        <v>155</v>
      </c>
      <c r="B80" s="102" t="s">
        <v>89</v>
      </c>
      <c r="C80" s="100"/>
      <c r="D80" s="100"/>
      <c r="E80" s="100"/>
      <c r="F80" s="100"/>
      <c r="G80" s="100"/>
      <c r="H80" s="100"/>
      <c r="I80" s="100"/>
      <c r="J80" s="100">
        <f t="shared" si="2"/>
        <v>0</v>
      </c>
    </row>
    <row r="81" spans="1:11" s="75" customFormat="1" ht="27" x14ac:dyDescent="0.25">
      <c r="A81" s="183">
        <v>1551</v>
      </c>
      <c r="B81" s="102" t="s">
        <v>90</v>
      </c>
      <c r="C81" s="100"/>
      <c r="D81" s="100"/>
      <c r="E81" s="100"/>
      <c r="F81" s="100"/>
      <c r="G81" s="100"/>
      <c r="H81" s="100"/>
      <c r="I81" s="100"/>
      <c r="J81" s="100">
        <f t="shared" si="2"/>
        <v>0</v>
      </c>
    </row>
    <row r="82" spans="1:11" s="75" customFormat="1" ht="13.5" x14ac:dyDescent="0.25">
      <c r="A82" s="183">
        <v>159</v>
      </c>
      <c r="B82" s="102" t="s">
        <v>91</v>
      </c>
      <c r="C82" s="100"/>
      <c r="D82" s="100"/>
      <c r="E82" s="100"/>
      <c r="F82" s="100"/>
      <c r="G82" s="100"/>
      <c r="H82" s="100"/>
      <c r="I82" s="100"/>
      <c r="J82" s="100">
        <f t="shared" si="2"/>
        <v>0</v>
      </c>
    </row>
    <row r="83" spans="1:11" s="75" customFormat="1" ht="13.5" x14ac:dyDescent="0.25">
      <c r="A83" s="183">
        <v>1591</v>
      </c>
      <c r="B83" s="102" t="s">
        <v>92</v>
      </c>
      <c r="C83" s="100"/>
      <c r="D83" s="100"/>
      <c r="E83" s="100"/>
      <c r="F83" s="100"/>
      <c r="G83" s="100"/>
      <c r="H83" s="100"/>
      <c r="I83" s="100"/>
      <c r="J83" s="100">
        <f t="shared" si="2"/>
        <v>0</v>
      </c>
    </row>
    <row r="84" spans="1:11" s="75" customFormat="1" ht="13.5" x14ac:dyDescent="0.25">
      <c r="A84" s="183">
        <v>1592</v>
      </c>
      <c r="B84" s="102" t="s">
        <v>93</v>
      </c>
      <c r="C84" s="100"/>
      <c r="D84" s="100"/>
      <c r="E84" s="100"/>
      <c r="F84" s="100"/>
      <c r="G84" s="100"/>
      <c r="H84" s="100"/>
      <c r="I84" s="100"/>
      <c r="J84" s="100">
        <f t="shared" si="2"/>
        <v>0</v>
      </c>
    </row>
    <row r="85" spans="1:11" s="75" customFormat="1" ht="27" x14ac:dyDescent="0.25">
      <c r="A85" s="183">
        <v>1593</v>
      </c>
      <c r="B85" s="102" t="s">
        <v>94</v>
      </c>
      <c r="C85" s="100"/>
      <c r="D85" s="100"/>
      <c r="E85" s="100"/>
      <c r="F85" s="100"/>
      <c r="G85" s="100"/>
      <c r="H85" s="100"/>
      <c r="I85" s="100"/>
      <c r="J85" s="100">
        <f t="shared" si="2"/>
        <v>0</v>
      </c>
    </row>
    <row r="86" spans="1:11" s="75" customFormat="1" ht="13.5" x14ac:dyDescent="0.25">
      <c r="A86" s="182">
        <v>1600</v>
      </c>
      <c r="B86" s="103" t="s">
        <v>95</v>
      </c>
      <c r="C86" s="100"/>
      <c r="D86" s="100"/>
      <c r="E86" s="100"/>
      <c r="F86" s="100"/>
      <c r="G86" s="100"/>
      <c r="H86" s="100"/>
      <c r="I86" s="100"/>
      <c r="J86" s="100">
        <f t="shared" si="2"/>
        <v>0</v>
      </c>
    </row>
    <row r="87" spans="1:11" s="75" customFormat="1" ht="27" x14ac:dyDescent="0.25">
      <c r="A87" s="183">
        <v>161</v>
      </c>
      <c r="B87" s="102" t="s">
        <v>96</v>
      </c>
      <c r="C87" s="100"/>
      <c r="D87" s="100"/>
      <c r="E87" s="100"/>
      <c r="F87" s="100"/>
      <c r="G87" s="100"/>
      <c r="H87" s="100"/>
      <c r="I87" s="100"/>
      <c r="J87" s="100">
        <f t="shared" si="2"/>
        <v>0</v>
      </c>
    </row>
    <row r="88" spans="1:11" s="75" customFormat="1" ht="27" x14ac:dyDescent="0.25">
      <c r="A88" s="183">
        <v>1611</v>
      </c>
      <c r="B88" s="102" t="s">
        <v>97</v>
      </c>
      <c r="C88" s="100"/>
      <c r="D88" s="100">
        <v>10000</v>
      </c>
      <c r="E88" s="100">
        <v>25000</v>
      </c>
      <c r="F88" s="100">
        <f>265000+4454</f>
        <v>269454</v>
      </c>
      <c r="G88" s="100"/>
      <c r="H88" s="100"/>
      <c r="I88" s="100"/>
      <c r="J88" s="100">
        <f t="shared" si="2"/>
        <v>304454</v>
      </c>
      <c r="K88" s="75">
        <v>711000</v>
      </c>
    </row>
    <row r="89" spans="1:11" s="75" customFormat="1" ht="27" x14ac:dyDescent="0.25">
      <c r="A89" s="183">
        <v>1612</v>
      </c>
      <c r="B89" s="102" t="s">
        <v>98</v>
      </c>
      <c r="C89" s="100"/>
      <c r="D89" s="100"/>
      <c r="E89" s="100"/>
      <c r="F89" s="100"/>
      <c r="G89" s="100"/>
      <c r="H89" s="100"/>
      <c r="I89" s="100"/>
      <c r="J89" s="100">
        <f t="shared" si="2"/>
        <v>0</v>
      </c>
    </row>
    <row r="90" spans="1:11" s="75" customFormat="1" ht="26.25" x14ac:dyDescent="0.25">
      <c r="A90" s="182">
        <v>1700</v>
      </c>
      <c r="B90" s="104" t="s">
        <v>99</v>
      </c>
      <c r="C90" s="100"/>
      <c r="D90" s="100"/>
      <c r="E90" s="100"/>
      <c r="F90" s="100"/>
      <c r="G90" s="100"/>
      <c r="H90" s="100"/>
      <c r="I90" s="100"/>
      <c r="J90" s="100">
        <f t="shared" si="2"/>
        <v>0</v>
      </c>
    </row>
    <row r="91" spans="1:11" s="75" customFormat="1" ht="13.5" x14ac:dyDescent="0.25">
      <c r="A91" s="183">
        <v>171</v>
      </c>
      <c r="B91" s="102" t="s">
        <v>100</v>
      </c>
      <c r="C91" s="100"/>
      <c r="D91" s="100"/>
      <c r="E91" s="100"/>
      <c r="F91" s="100"/>
      <c r="G91" s="100"/>
      <c r="H91" s="100"/>
      <c r="I91" s="100"/>
      <c r="J91" s="100">
        <f t="shared" si="2"/>
        <v>0</v>
      </c>
    </row>
    <row r="92" spans="1:11" s="75" customFormat="1" ht="27" x14ac:dyDescent="0.25">
      <c r="A92" s="183">
        <v>1711</v>
      </c>
      <c r="B92" s="102" t="s">
        <v>101</v>
      </c>
      <c r="C92" s="100"/>
      <c r="D92" s="100"/>
      <c r="E92" s="100"/>
      <c r="F92" s="100"/>
      <c r="G92" s="100"/>
      <c r="H92" s="100"/>
      <c r="I92" s="100"/>
      <c r="J92" s="100">
        <f t="shared" si="2"/>
        <v>0</v>
      </c>
    </row>
    <row r="93" spans="1:11" s="75" customFormat="1" x14ac:dyDescent="0.25">
      <c r="A93" s="183">
        <v>1712</v>
      </c>
      <c r="B93" s="102" t="s">
        <v>102</v>
      </c>
      <c r="C93" s="198">
        <v>475016.4</v>
      </c>
      <c r="D93" s="198">
        <v>475016.4</v>
      </c>
      <c r="E93" s="100"/>
      <c r="F93" s="100"/>
      <c r="G93" s="100"/>
      <c r="H93" s="100"/>
      <c r="I93" s="100"/>
      <c r="J93" s="100">
        <f t="shared" si="2"/>
        <v>950032.8</v>
      </c>
    </row>
    <row r="94" spans="1:11" s="75" customFormat="1" x14ac:dyDescent="0.25">
      <c r="A94" s="183">
        <v>1713</v>
      </c>
      <c r="B94" s="102" t="s">
        <v>103</v>
      </c>
      <c r="C94" s="198">
        <v>8256</v>
      </c>
      <c r="D94" s="100"/>
      <c r="E94" s="100"/>
      <c r="F94" s="100"/>
      <c r="G94" s="100"/>
      <c r="H94" s="100"/>
      <c r="I94" s="100"/>
      <c r="J94" s="100">
        <f t="shared" si="2"/>
        <v>8256</v>
      </c>
    </row>
    <row r="95" spans="1:11" s="75" customFormat="1" ht="13.5" x14ac:dyDescent="0.25">
      <c r="A95" s="183">
        <v>1714</v>
      </c>
      <c r="B95" s="102" t="s">
        <v>104</v>
      </c>
      <c r="C95" s="100"/>
      <c r="D95" s="100"/>
      <c r="E95" s="100"/>
      <c r="F95" s="100"/>
      <c r="G95" s="100"/>
      <c r="H95" s="100"/>
      <c r="I95" s="100"/>
      <c r="J95" s="100">
        <f t="shared" si="2"/>
        <v>0</v>
      </c>
    </row>
    <row r="96" spans="1:11" s="75" customFormat="1" x14ac:dyDescent="0.25">
      <c r="A96" s="183">
        <v>1715</v>
      </c>
      <c r="B96" s="102" t="s">
        <v>105</v>
      </c>
      <c r="C96" s="198">
        <v>615347.30000000005</v>
      </c>
      <c r="D96" s="100"/>
      <c r="E96" s="100"/>
      <c r="F96" s="100"/>
      <c r="G96" s="100"/>
      <c r="H96" s="100"/>
      <c r="I96" s="100"/>
      <c r="J96" s="100">
        <f t="shared" si="2"/>
        <v>615347.30000000005</v>
      </c>
    </row>
    <row r="97" spans="1:10" s="75" customFormat="1" ht="13.5" x14ac:dyDescent="0.25">
      <c r="A97" s="183">
        <v>1716</v>
      </c>
      <c r="B97" s="102" t="s">
        <v>106</v>
      </c>
      <c r="C97" s="100"/>
      <c r="D97" s="100"/>
      <c r="E97" s="100"/>
      <c r="F97" s="100"/>
      <c r="G97" s="100"/>
      <c r="H97" s="100"/>
      <c r="I97" s="100"/>
      <c r="J97" s="100">
        <f t="shared" si="2"/>
        <v>0</v>
      </c>
    </row>
    <row r="98" spans="1:10" s="75" customFormat="1" ht="27" x14ac:dyDescent="0.25">
      <c r="A98" s="183">
        <v>1717</v>
      </c>
      <c r="B98" s="102" t="s">
        <v>107</v>
      </c>
      <c r="C98" s="100"/>
      <c r="D98" s="100"/>
      <c r="E98" s="100"/>
      <c r="F98" s="100"/>
      <c r="G98" s="100"/>
      <c r="H98" s="100"/>
      <c r="I98" s="100"/>
      <c r="J98" s="100">
        <f t="shared" si="2"/>
        <v>0</v>
      </c>
    </row>
    <row r="99" spans="1:10" s="75" customFormat="1" ht="13.5" x14ac:dyDescent="0.25">
      <c r="A99" s="183">
        <v>1718</v>
      </c>
      <c r="B99" s="102" t="s">
        <v>108</v>
      </c>
      <c r="C99" s="100"/>
      <c r="D99" s="100"/>
      <c r="E99" s="100"/>
      <c r="F99" s="100"/>
      <c r="G99" s="100"/>
      <c r="H99" s="100"/>
      <c r="I99" s="100"/>
      <c r="J99" s="100">
        <f t="shared" si="2"/>
        <v>0</v>
      </c>
    </row>
    <row r="100" spans="1:10" s="75" customFormat="1" x14ac:dyDescent="0.25">
      <c r="A100" s="183">
        <v>1719</v>
      </c>
      <c r="B100" s="102" t="s">
        <v>109</v>
      </c>
      <c r="C100" s="198">
        <v>169867.96</v>
      </c>
      <c r="D100" s="198">
        <v>169867.96</v>
      </c>
      <c r="E100" s="100"/>
      <c r="F100" s="100"/>
      <c r="G100" s="100"/>
      <c r="H100" s="100"/>
      <c r="I100" s="100"/>
      <c r="J100" s="100">
        <f t="shared" si="2"/>
        <v>339735.92</v>
      </c>
    </row>
    <row r="101" spans="1:10" s="81" customFormat="1" ht="12.75" x14ac:dyDescent="0.2">
      <c r="A101" s="162"/>
      <c r="B101" s="57" t="s">
        <v>110</v>
      </c>
      <c r="C101" s="57">
        <f t="shared" ref="C101:I101" si="3">SUM(C14:C100)</f>
        <v>13024921.000000002</v>
      </c>
      <c r="D101" s="57">
        <f t="shared" si="3"/>
        <v>12522528.000000002</v>
      </c>
      <c r="E101" s="57">
        <f t="shared" si="3"/>
        <v>25000</v>
      </c>
      <c r="F101" s="57">
        <f t="shared" si="3"/>
        <v>269454</v>
      </c>
      <c r="G101" s="57">
        <f t="shared" si="3"/>
        <v>0</v>
      </c>
      <c r="H101" s="57">
        <f t="shared" si="3"/>
        <v>0</v>
      </c>
      <c r="I101" s="57">
        <f t="shared" si="3"/>
        <v>0</v>
      </c>
      <c r="J101" s="57">
        <f>SUM(J14:J100)</f>
        <v>25841903.000000004</v>
      </c>
    </row>
    <row r="102" spans="1:10" s="75" customFormat="1" ht="14.25" customHeight="1" x14ac:dyDescent="0.3">
      <c r="A102" s="159" t="s">
        <v>111</v>
      </c>
      <c r="B102" s="74"/>
      <c r="C102" s="58"/>
      <c r="D102" s="58"/>
      <c r="E102" s="58"/>
      <c r="F102" s="58"/>
      <c r="G102" s="58"/>
      <c r="H102" s="58"/>
      <c r="I102" s="58"/>
      <c r="J102" s="61"/>
    </row>
    <row r="103" spans="1:10" s="75" customFormat="1" ht="30.75" customHeight="1" x14ac:dyDescent="0.3">
      <c r="A103" s="163">
        <v>2100</v>
      </c>
      <c r="B103" s="79" t="s">
        <v>112</v>
      </c>
      <c r="C103" s="61"/>
      <c r="D103" s="61"/>
      <c r="E103" s="61"/>
      <c r="F103" s="61"/>
      <c r="G103" s="61"/>
      <c r="H103" s="61"/>
      <c r="I103" s="61"/>
      <c r="J103" s="61"/>
    </row>
    <row r="104" spans="1:10" s="75" customFormat="1" ht="14.25" customHeight="1" x14ac:dyDescent="0.3">
      <c r="A104" s="164">
        <v>211</v>
      </c>
      <c r="B104" s="78" t="s">
        <v>113</v>
      </c>
      <c r="C104" s="61"/>
      <c r="D104" s="61"/>
      <c r="E104" s="61"/>
      <c r="F104" s="61"/>
      <c r="G104" s="61"/>
      <c r="H104" s="61"/>
      <c r="I104" s="61"/>
      <c r="J104" s="100">
        <f t="shared" ref="J104:J167" si="4">C104+D104+E104+F104+G104+H104+I104</f>
        <v>0</v>
      </c>
    </row>
    <row r="105" spans="1:10" s="75" customFormat="1" ht="14.25" customHeight="1" x14ac:dyDescent="0.3">
      <c r="A105" s="164">
        <v>2111</v>
      </c>
      <c r="B105" s="78" t="s">
        <v>113</v>
      </c>
      <c r="C105" s="61"/>
      <c r="D105" s="61">
        <v>85000</v>
      </c>
      <c r="E105" s="61">
        <v>15000</v>
      </c>
      <c r="F105" s="61"/>
      <c r="G105" s="61"/>
      <c r="H105" s="61"/>
      <c r="I105" s="61"/>
      <c r="J105" s="100">
        <f t="shared" si="4"/>
        <v>100000</v>
      </c>
    </row>
    <row r="106" spans="1:10" s="75" customFormat="1" ht="14.25" customHeight="1" x14ac:dyDescent="0.3">
      <c r="A106" s="164">
        <v>212</v>
      </c>
      <c r="B106" s="78" t="s">
        <v>114</v>
      </c>
      <c r="C106" s="61"/>
      <c r="D106" s="61"/>
      <c r="E106" s="61"/>
      <c r="F106" s="61"/>
      <c r="G106" s="61"/>
      <c r="H106" s="61"/>
      <c r="I106" s="61"/>
      <c r="J106" s="100">
        <f t="shared" si="4"/>
        <v>0</v>
      </c>
    </row>
    <row r="107" spans="1:10" s="75" customFormat="1" ht="14.25" customHeight="1" x14ac:dyDescent="0.3">
      <c r="A107" s="164">
        <v>2121</v>
      </c>
      <c r="B107" s="78" t="s">
        <v>114</v>
      </c>
      <c r="C107" s="61"/>
      <c r="D107" s="61">
        <v>85000</v>
      </c>
      <c r="E107" s="61">
        <v>40000</v>
      </c>
      <c r="F107" s="61"/>
      <c r="G107" s="61"/>
      <c r="H107" s="61"/>
      <c r="I107" s="61"/>
      <c r="J107" s="100">
        <f t="shared" si="4"/>
        <v>125000</v>
      </c>
    </row>
    <row r="108" spans="1:10" s="75" customFormat="1" ht="14.25" customHeight="1" x14ac:dyDescent="0.3">
      <c r="A108" s="164">
        <v>213</v>
      </c>
      <c r="B108" s="78" t="s">
        <v>115</v>
      </c>
      <c r="C108" s="61"/>
      <c r="D108" s="61"/>
      <c r="E108" s="61"/>
      <c r="F108" s="61"/>
      <c r="G108" s="61"/>
      <c r="H108" s="61"/>
      <c r="I108" s="61"/>
      <c r="J108" s="100">
        <f t="shared" si="4"/>
        <v>0</v>
      </c>
    </row>
    <row r="109" spans="1:10" s="75" customFormat="1" ht="14.25" customHeight="1" x14ac:dyDescent="0.3">
      <c r="A109" s="164">
        <v>2131</v>
      </c>
      <c r="B109" s="78" t="s">
        <v>115</v>
      </c>
      <c r="C109" s="61"/>
      <c r="D109" s="61"/>
      <c r="E109" s="61"/>
      <c r="F109" s="61"/>
      <c r="G109" s="61"/>
      <c r="H109" s="61"/>
      <c r="I109" s="61"/>
      <c r="J109" s="100">
        <f t="shared" si="4"/>
        <v>0</v>
      </c>
    </row>
    <row r="110" spans="1:10" s="75" customFormat="1" ht="14.25" customHeight="1" x14ac:dyDescent="0.3">
      <c r="A110" s="164">
        <v>214</v>
      </c>
      <c r="B110" s="78" t="s">
        <v>116</v>
      </c>
      <c r="C110" s="61"/>
      <c r="D110" s="61"/>
      <c r="E110" s="61"/>
      <c r="F110" s="61"/>
      <c r="G110" s="61"/>
      <c r="H110" s="61"/>
      <c r="I110" s="61"/>
      <c r="J110" s="100">
        <f t="shared" si="4"/>
        <v>0</v>
      </c>
    </row>
    <row r="111" spans="1:10" s="75" customFormat="1" ht="14.25" customHeight="1" x14ac:dyDescent="0.3">
      <c r="A111" s="164">
        <v>2141</v>
      </c>
      <c r="B111" s="78" t="s">
        <v>116</v>
      </c>
      <c r="C111" s="61"/>
      <c r="D111" s="61">
        <v>55000</v>
      </c>
      <c r="E111" s="61">
        <v>15000</v>
      </c>
      <c r="F111" s="61"/>
      <c r="G111" s="61"/>
      <c r="H111" s="61"/>
      <c r="I111" s="61"/>
      <c r="J111" s="100">
        <f t="shared" si="4"/>
        <v>70000</v>
      </c>
    </row>
    <row r="112" spans="1:10" s="75" customFormat="1" ht="14.25" customHeight="1" x14ac:dyDescent="0.3">
      <c r="A112" s="164">
        <v>215</v>
      </c>
      <c r="B112" s="78" t="s">
        <v>117</v>
      </c>
      <c r="C112" s="61"/>
      <c r="D112" s="61"/>
      <c r="E112" s="61"/>
      <c r="F112" s="61"/>
      <c r="G112" s="61"/>
      <c r="H112" s="61"/>
      <c r="I112" s="61"/>
      <c r="J112" s="100">
        <f t="shared" si="4"/>
        <v>0</v>
      </c>
    </row>
    <row r="113" spans="1:10" s="75" customFormat="1" ht="14.25" customHeight="1" x14ac:dyDescent="0.3">
      <c r="A113" s="164">
        <v>2151</v>
      </c>
      <c r="B113" s="78" t="s">
        <v>117</v>
      </c>
      <c r="C113" s="61"/>
      <c r="D113" s="61"/>
      <c r="E113" s="61"/>
      <c r="F113" s="61"/>
      <c r="G113" s="61"/>
      <c r="H113" s="61"/>
      <c r="I113" s="61"/>
      <c r="J113" s="100">
        <f t="shared" si="4"/>
        <v>0</v>
      </c>
    </row>
    <row r="114" spans="1:10" s="75" customFormat="1" ht="14.25" customHeight="1" x14ac:dyDescent="0.3">
      <c r="A114" s="164">
        <v>216</v>
      </c>
      <c r="B114" s="78" t="s">
        <v>118</v>
      </c>
      <c r="C114" s="61"/>
      <c r="D114" s="61"/>
      <c r="E114" s="61"/>
      <c r="F114" s="61"/>
      <c r="G114" s="61"/>
      <c r="H114" s="61"/>
      <c r="I114" s="61"/>
      <c r="J114" s="100">
        <f t="shared" si="4"/>
        <v>0</v>
      </c>
    </row>
    <row r="115" spans="1:10" s="75" customFormat="1" ht="14.25" customHeight="1" x14ac:dyDescent="0.3">
      <c r="A115" s="164">
        <v>2161</v>
      </c>
      <c r="B115" s="78" t="s">
        <v>118</v>
      </c>
      <c r="C115" s="61"/>
      <c r="D115" s="61">
        <v>95000</v>
      </c>
      <c r="E115" s="61">
        <v>45000</v>
      </c>
      <c r="F115" s="61"/>
      <c r="G115" s="61"/>
      <c r="H115" s="61"/>
      <c r="I115" s="61"/>
      <c r="J115" s="100">
        <f t="shared" si="4"/>
        <v>140000</v>
      </c>
    </row>
    <row r="116" spans="1:10" s="75" customFormat="1" ht="14.25" customHeight="1" x14ac:dyDescent="0.3">
      <c r="A116" s="164">
        <v>217</v>
      </c>
      <c r="B116" s="78" t="s">
        <v>119</v>
      </c>
      <c r="C116" s="61"/>
      <c r="D116" s="61"/>
      <c r="E116" s="61"/>
      <c r="F116" s="61"/>
      <c r="G116" s="61"/>
      <c r="H116" s="61"/>
      <c r="I116" s="61"/>
      <c r="J116" s="100">
        <f t="shared" si="4"/>
        <v>0</v>
      </c>
    </row>
    <row r="117" spans="1:10" s="75" customFormat="1" ht="14.25" customHeight="1" x14ac:dyDescent="0.3">
      <c r="A117" s="164">
        <v>2171</v>
      </c>
      <c r="B117" s="78" t="s">
        <v>120</v>
      </c>
      <c r="C117" s="61"/>
      <c r="D117" s="61">
        <v>45000</v>
      </c>
      <c r="E117" s="61">
        <v>45000</v>
      </c>
      <c r="F117" s="61"/>
      <c r="G117" s="61"/>
      <c r="H117" s="61"/>
      <c r="I117" s="61"/>
      <c r="J117" s="100">
        <f t="shared" si="4"/>
        <v>90000</v>
      </c>
    </row>
    <row r="118" spans="1:10" s="75" customFormat="1" ht="14.25" customHeight="1" x14ac:dyDescent="0.3">
      <c r="A118" s="164">
        <v>218</v>
      </c>
      <c r="B118" s="82" t="s">
        <v>121</v>
      </c>
      <c r="C118" s="61"/>
      <c r="D118" s="61"/>
      <c r="E118" s="61"/>
      <c r="F118" s="61"/>
      <c r="G118" s="61"/>
      <c r="H118" s="61"/>
      <c r="I118" s="61"/>
      <c r="J118" s="100">
        <f t="shared" si="4"/>
        <v>0</v>
      </c>
    </row>
    <row r="119" spans="1:10" s="75" customFormat="1" ht="14.25" customHeight="1" x14ac:dyDescent="0.3">
      <c r="A119" s="164">
        <v>2181</v>
      </c>
      <c r="B119" s="78" t="s">
        <v>121</v>
      </c>
      <c r="C119" s="61"/>
      <c r="D119" s="61"/>
      <c r="E119" s="61"/>
      <c r="F119" s="61"/>
      <c r="G119" s="61"/>
      <c r="H119" s="61"/>
      <c r="I119" s="61"/>
      <c r="J119" s="100">
        <f t="shared" si="4"/>
        <v>0</v>
      </c>
    </row>
    <row r="120" spans="1:10" s="75" customFormat="1" ht="14.25" customHeight="1" x14ac:dyDescent="0.3">
      <c r="A120" s="164">
        <v>2182</v>
      </c>
      <c r="B120" s="78" t="s">
        <v>122</v>
      </c>
      <c r="C120" s="61"/>
      <c r="D120" s="61"/>
      <c r="E120" s="61"/>
      <c r="F120" s="61"/>
      <c r="G120" s="61"/>
      <c r="H120" s="61"/>
      <c r="I120" s="61"/>
      <c r="J120" s="100">
        <f t="shared" si="4"/>
        <v>0</v>
      </c>
    </row>
    <row r="121" spans="1:10" s="75" customFormat="1" ht="14.25" customHeight="1" x14ac:dyDescent="0.3">
      <c r="A121" s="164">
        <v>2183</v>
      </c>
      <c r="B121" s="78" t="s">
        <v>123</v>
      </c>
      <c r="C121" s="61"/>
      <c r="D121" s="61"/>
      <c r="E121" s="61"/>
      <c r="F121" s="61"/>
      <c r="G121" s="61"/>
      <c r="H121" s="61"/>
      <c r="I121" s="61"/>
      <c r="J121" s="100">
        <f t="shared" si="4"/>
        <v>0</v>
      </c>
    </row>
    <row r="122" spans="1:10" s="75" customFormat="1" ht="14.25" customHeight="1" x14ac:dyDescent="0.3">
      <c r="A122" s="163">
        <v>2200</v>
      </c>
      <c r="B122" s="79" t="s">
        <v>124</v>
      </c>
      <c r="C122" s="61"/>
      <c r="D122" s="61"/>
      <c r="E122" s="61"/>
      <c r="F122" s="61"/>
      <c r="G122" s="61"/>
      <c r="H122" s="61"/>
      <c r="I122" s="61"/>
      <c r="J122" s="100">
        <f t="shared" si="4"/>
        <v>0</v>
      </c>
    </row>
    <row r="123" spans="1:10" s="75" customFormat="1" ht="14.25" customHeight="1" x14ac:dyDescent="0.3">
      <c r="A123" s="164">
        <v>221</v>
      </c>
      <c r="B123" s="78" t="s">
        <v>125</v>
      </c>
      <c r="C123" s="61"/>
      <c r="D123" s="61"/>
      <c r="E123" s="61"/>
      <c r="F123" s="61"/>
      <c r="G123" s="61"/>
      <c r="H123" s="61"/>
      <c r="I123" s="61"/>
      <c r="J123" s="100">
        <f t="shared" si="4"/>
        <v>0</v>
      </c>
    </row>
    <row r="124" spans="1:10" s="75" customFormat="1" ht="26.25" customHeight="1" x14ac:dyDescent="0.3">
      <c r="A124" s="164">
        <v>2211</v>
      </c>
      <c r="B124" s="78" t="s">
        <v>126</v>
      </c>
      <c r="C124" s="61"/>
      <c r="D124" s="61"/>
      <c r="E124" s="61"/>
      <c r="F124" s="61"/>
      <c r="G124" s="61"/>
      <c r="H124" s="61"/>
      <c r="I124" s="61"/>
      <c r="J124" s="100">
        <f t="shared" si="4"/>
        <v>0</v>
      </c>
    </row>
    <row r="125" spans="1:10" s="75" customFormat="1" ht="41.25" customHeight="1" x14ac:dyDescent="0.3">
      <c r="A125" s="164">
        <v>2212</v>
      </c>
      <c r="B125" s="78" t="s">
        <v>127</v>
      </c>
      <c r="C125" s="61"/>
      <c r="D125" s="61">
        <v>45000</v>
      </c>
      <c r="E125" s="61">
        <v>18500</v>
      </c>
      <c r="F125" s="61"/>
      <c r="G125" s="61"/>
      <c r="H125" s="61"/>
      <c r="I125" s="61"/>
      <c r="J125" s="100">
        <f t="shared" si="4"/>
        <v>63500</v>
      </c>
    </row>
    <row r="126" spans="1:10" s="75" customFormat="1" ht="27" customHeight="1" x14ac:dyDescent="0.3">
      <c r="A126" s="164">
        <v>2213</v>
      </c>
      <c r="B126" s="78" t="s">
        <v>128</v>
      </c>
      <c r="C126" s="61"/>
      <c r="D126" s="61"/>
      <c r="E126" s="61"/>
      <c r="F126" s="61"/>
      <c r="G126" s="61"/>
      <c r="H126" s="61"/>
      <c r="I126" s="61"/>
      <c r="J126" s="100">
        <f t="shared" si="4"/>
        <v>0</v>
      </c>
    </row>
    <row r="127" spans="1:10" s="75" customFormat="1" ht="27" customHeight="1" x14ac:dyDescent="0.3">
      <c r="A127" s="164">
        <v>2214</v>
      </c>
      <c r="B127" s="78" t="s">
        <v>129</v>
      </c>
      <c r="C127" s="61"/>
      <c r="D127" s="61"/>
      <c r="E127" s="61"/>
      <c r="F127" s="61"/>
      <c r="G127" s="61"/>
      <c r="H127" s="61"/>
      <c r="I127" s="61"/>
      <c r="J127" s="100">
        <f t="shared" si="4"/>
        <v>0</v>
      </c>
    </row>
    <row r="128" spans="1:10" s="75" customFormat="1" ht="24.75" customHeight="1" x14ac:dyDescent="0.3">
      <c r="A128" s="164">
        <v>2215</v>
      </c>
      <c r="B128" s="78" t="s">
        <v>130</v>
      </c>
      <c r="C128" s="61"/>
      <c r="D128" s="61"/>
      <c r="E128" s="61"/>
      <c r="F128" s="61"/>
      <c r="G128" s="61"/>
      <c r="H128" s="61"/>
      <c r="I128" s="61"/>
      <c r="J128" s="100">
        <f t="shared" si="4"/>
        <v>0</v>
      </c>
    </row>
    <row r="129" spans="1:10" s="75" customFormat="1" ht="24.75" customHeight="1" x14ac:dyDescent="0.3">
      <c r="A129" s="164">
        <v>2216</v>
      </c>
      <c r="B129" s="78" t="s">
        <v>131</v>
      </c>
      <c r="C129" s="61"/>
      <c r="D129" s="61"/>
      <c r="E129" s="61"/>
      <c r="F129" s="61"/>
      <c r="G129" s="61"/>
      <c r="H129" s="61"/>
      <c r="I129" s="61"/>
      <c r="J129" s="100">
        <f t="shared" si="4"/>
        <v>0</v>
      </c>
    </row>
    <row r="130" spans="1:10" s="75" customFormat="1" ht="14.25" customHeight="1" x14ac:dyDescent="0.3">
      <c r="A130" s="164">
        <v>222</v>
      </c>
      <c r="B130" s="78" t="s">
        <v>132</v>
      </c>
      <c r="C130" s="61"/>
      <c r="D130" s="61"/>
      <c r="E130" s="61"/>
      <c r="F130" s="61"/>
      <c r="G130" s="61"/>
      <c r="H130" s="61"/>
      <c r="I130" s="61"/>
      <c r="J130" s="100">
        <f t="shared" si="4"/>
        <v>0</v>
      </c>
    </row>
    <row r="131" spans="1:10" s="75" customFormat="1" ht="14.25" customHeight="1" x14ac:dyDescent="0.3">
      <c r="A131" s="164">
        <v>2221</v>
      </c>
      <c r="B131" s="78" t="s">
        <v>132</v>
      </c>
      <c r="C131" s="61"/>
      <c r="D131" s="61"/>
      <c r="E131" s="61"/>
      <c r="F131" s="61"/>
      <c r="G131" s="61"/>
      <c r="H131" s="61"/>
      <c r="I131" s="61"/>
      <c r="J131" s="100">
        <f t="shared" si="4"/>
        <v>0</v>
      </c>
    </row>
    <row r="132" spans="1:10" s="75" customFormat="1" ht="14.25" customHeight="1" x14ac:dyDescent="0.3">
      <c r="A132" s="164">
        <v>223</v>
      </c>
      <c r="B132" s="78" t="s">
        <v>133</v>
      </c>
      <c r="C132" s="61"/>
      <c r="D132" s="61"/>
      <c r="E132" s="61"/>
      <c r="F132" s="61"/>
      <c r="G132" s="61"/>
      <c r="H132" s="61"/>
      <c r="I132" s="61"/>
      <c r="J132" s="100">
        <f t="shared" si="4"/>
        <v>0</v>
      </c>
    </row>
    <row r="133" spans="1:10" s="75" customFormat="1" ht="14.25" customHeight="1" x14ac:dyDescent="0.3">
      <c r="A133" s="164">
        <v>2231</v>
      </c>
      <c r="B133" s="78" t="s">
        <v>133</v>
      </c>
      <c r="C133" s="61"/>
      <c r="D133" s="61">
        <v>5000</v>
      </c>
      <c r="E133" s="61">
        <v>15000</v>
      </c>
      <c r="F133" s="61"/>
      <c r="G133" s="61"/>
      <c r="H133" s="61"/>
      <c r="I133" s="61"/>
      <c r="J133" s="100">
        <f t="shared" si="4"/>
        <v>20000</v>
      </c>
    </row>
    <row r="134" spans="1:10" s="75" customFormat="1" ht="28.5" customHeight="1" x14ac:dyDescent="0.3">
      <c r="A134" s="164">
        <v>2300</v>
      </c>
      <c r="B134" s="79" t="s">
        <v>134</v>
      </c>
      <c r="C134" s="61"/>
      <c r="D134" s="61"/>
      <c r="E134" s="61"/>
      <c r="F134" s="61"/>
      <c r="G134" s="61"/>
      <c r="H134" s="61"/>
      <c r="I134" s="61"/>
      <c r="J134" s="100">
        <f t="shared" si="4"/>
        <v>0</v>
      </c>
    </row>
    <row r="135" spans="1:10" s="75" customFormat="1" ht="27" customHeight="1" x14ac:dyDescent="0.3">
      <c r="A135" s="164">
        <v>231</v>
      </c>
      <c r="B135" s="78" t="s">
        <v>135</v>
      </c>
      <c r="C135" s="61"/>
      <c r="D135" s="61"/>
      <c r="E135" s="61"/>
      <c r="F135" s="61"/>
      <c r="G135" s="61"/>
      <c r="H135" s="61"/>
      <c r="I135" s="61"/>
      <c r="J135" s="100">
        <f t="shared" si="4"/>
        <v>0</v>
      </c>
    </row>
    <row r="136" spans="1:10" s="75" customFormat="1" ht="31.5" customHeight="1" x14ac:dyDescent="0.3">
      <c r="A136" s="164">
        <v>2311</v>
      </c>
      <c r="B136" s="78" t="s">
        <v>135</v>
      </c>
      <c r="C136" s="61"/>
      <c r="D136" s="61"/>
      <c r="E136" s="61"/>
      <c r="F136" s="61"/>
      <c r="G136" s="61"/>
      <c r="H136" s="61"/>
      <c r="I136" s="61"/>
      <c r="J136" s="100">
        <f t="shared" si="4"/>
        <v>0</v>
      </c>
    </row>
    <row r="137" spans="1:10" s="75" customFormat="1" ht="14.25" customHeight="1" x14ac:dyDescent="0.3">
      <c r="A137" s="164">
        <v>232</v>
      </c>
      <c r="B137" s="78" t="s">
        <v>136</v>
      </c>
      <c r="C137" s="61"/>
      <c r="D137" s="61"/>
      <c r="E137" s="61"/>
      <c r="F137" s="61"/>
      <c r="G137" s="61"/>
      <c r="H137" s="61"/>
      <c r="I137" s="61"/>
      <c r="J137" s="100">
        <f t="shared" si="4"/>
        <v>0</v>
      </c>
    </row>
    <row r="138" spans="1:10" s="75" customFormat="1" ht="14.25" customHeight="1" x14ac:dyDescent="0.3">
      <c r="A138" s="164">
        <v>2321</v>
      </c>
      <c r="B138" s="78" t="s">
        <v>136</v>
      </c>
      <c r="C138" s="61"/>
      <c r="D138" s="61"/>
      <c r="E138" s="61"/>
      <c r="F138" s="61"/>
      <c r="G138" s="61"/>
      <c r="H138" s="61"/>
      <c r="I138" s="61"/>
      <c r="J138" s="100">
        <f t="shared" si="4"/>
        <v>0</v>
      </c>
    </row>
    <row r="139" spans="1:10" s="75" customFormat="1" ht="28.5" customHeight="1" x14ac:dyDescent="0.3">
      <c r="A139" s="164">
        <v>233</v>
      </c>
      <c r="B139" s="78" t="s">
        <v>137</v>
      </c>
      <c r="C139" s="61"/>
      <c r="D139" s="61"/>
      <c r="E139" s="61"/>
      <c r="F139" s="61"/>
      <c r="G139" s="61"/>
      <c r="H139" s="61"/>
      <c r="I139" s="61"/>
      <c r="J139" s="100">
        <f t="shared" si="4"/>
        <v>0</v>
      </c>
    </row>
    <row r="140" spans="1:10" s="75" customFormat="1" ht="31.5" customHeight="1" x14ac:dyDescent="0.3">
      <c r="A140" s="164">
        <v>2331</v>
      </c>
      <c r="B140" s="78" t="s">
        <v>137</v>
      </c>
      <c r="C140" s="61"/>
      <c r="D140" s="61"/>
      <c r="E140" s="61"/>
      <c r="F140" s="61"/>
      <c r="G140" s="61"/>
      <c r="H140" s="61"/>
      <c r="I140" s="61"/>
      <c r="J140" s="100">
        <f t="shared" si="4"/>
        <v>0</v>
      </c>
    </row>
    <row r="141" spans="1:10" s="75" customFormat="1" ht="25.5" customHeight="1" x14ac:dyDescent="0.3">
      <c r="A141" s="164">
        <v>234</v>
      </c>
      <c r="B141" s="78" t="s">
        <v>138</v>
      </c>
      <c r="C141" s="61"/>
      <c r="D141" s="61"/>
      <c r="E141" s="61"/>
      <c r="F141" s="61"/>
      <c r="G141" s="61"/>
      <c r="H141" s="61"/>
      <c r="I141" s="61"/>
      <c r="J141" s="100">
        <f t="shared" si="4"/>
        <v>0</v>
      </c>
    </row>
    <row r="142" spans="1:10" s="75" customFormat="1" ht="14.25" customHeight="1" x14ac:dyDescent="0.3">
      <c r="A142" s="164">
        <v>2341</v>
      </c>
      <c r="B142" s="78" t="s">
        <v>138</v>
      </c>
      <c r="C142" s="61"/>
      <c r="D142" s="61"/>
      <c r="E142" s="61"/>
      <c r="F142" s="61"/>
      <c r="G142" s="61"/>
      <c r="H142" s="61"/>
      <c r="I142" s="61"/>
      <c r="J142" s="100">
        <f t="shared" si="4"/>
        <v>0</v>
      </c>
    </row>
    <row r="143" spans="1:10" s="75" customFormat="1" ht="28.5" customHeight="1" x14ac:dyDescent="0.3">
      <c r="A143" s="164">
        <v>235</v>
      </c>
      <c r="B143" s="78" t="s">
        <v>139</v>
      </c>
      <c r="C143" s="61"/>
      <c r="D143" s="61"/>
      <c r="E143" s="61"/>
      <c r="F143" s="61"/>
      <c r="G143" s="61"/>
      <c r="H143" s="61"/>
      <c r="I143" s="61"/>
      <c r="J143" s="100">
        <f t="shared" si="4"/>
        <v>0</v>
      </c>
    </row>
    <row r="144" spans="1:10" s="75" customFormat="1" ht="30" customHeight="1" x14ac:dyDescent="0.3">
      <c r="A144" s="164">
        <v>2351</v>
      </c>
      <c r="B144" s="78" t="s">
        <v>140</v>
      </c>
      <c r="C144" s="61"/>
      <c r="D144" s="61"/>
      <c r="E144" s="61"/>
      <c r="F144" s="61"/>
      <c r="G144" s="61"/>
      <c r="H144" s="61"/>
      <c r="I144" s="61"/>
      <c r="J144" s="100">
        <f t="shared" si="4"/>
        <v>0</v>
      </c>
    </row>
    <row r="145" spans="1:10" s="75" customFormat="1" ht="26.25" customHeight="1" x14ac:dyDescent="0.3">
      <c r="A145" s="164">
        <v>236</v>
      </c>
      <c r="B145" s="78" t="s">
        <v>141</v>
      </c>
      <c r="C145" s="61"/>
      <c r="D145" s="61"/>
      <c r="E145" s="61"/>
      <c r="F145" s="61"/>
      <c r="G145" s="61"/>
      <c r="H145" s="61"/>
      <c r="I145" s="61"/>
      <c r="J145" s="100">
        <f t="shared" si="4"/>
        <v>0</v>
      </c>
    </row>
    <row r="146" spans="1:10" s="75" customFormat="1" ht="27.75" customHeight="1" x14ac:dyDescent="0.3">
      <c r="A146" s="164">
        <v>2361</v>
      </c>
      <c r="B146" s="78" t="s">
        <v>141</v>
      </c>
      <c r="C146" s="61"/>
      <c r="D146" s="61"/>
      <c r="E146" s="61"/>
      <c r="F146" s="61"/>
      <c r="G146" s="61"/>
      <c r="H146" s="61"/>
      <c r="I146" s="61"/>
      <c r="J146" s="100">
        <f t="shared" si="4"/>
        <v>0</v>
      </c>
    </row>
    <row r="147" spans="1:10" s="75" customFormat="1" ht="27" customHeight="1" x14ac:dyDescent="0.3">
      <c r="A147" s="164">
        <v>237</v>
      </c>
      <c r="B147" s="78" t="s">
        <v>142</v>
      </c>
      <c r="C147" s="61"/>
      <c r="D147" s="61"/>
      <c r="E147" s="61"/>
      <c r="F147" s="61"/>
      <c r="G147" s="61"/>
      <c r="H147" s="61"/>
      <c r="I147" s="61"/>
      <c r="J147" s="100">
        <f t="shared" si="4"/>
        <v>0</v>
      </c>
    </row>
    <row r="148" spans="1:10" s="75" customFormat="1" ht="30.75" customHeight="1" x14ac:dyDescent="0.3">
      <c r="A148" s="164">
        <v>2371</v>
      </c>
      <c r="B148" s="78" t="s">
        <v>142</v>
      </c>
      <c r="C148" s="61"/>
      <c r="D148" s="61"/>
      <c r="E148" s="61"/>
      <c r="F148" s="61"/>
      <c r="G148" s="61"/>
      <c r="H148" s="61"/>
      <c r="I148" s="61"/>
      <c r="J148" s="100">
        <f t="shared" si="4"/>
        <v>0</v>
      </c>
    </row>
    <row r="149" spans="1:10" s="75" customFormat="1" ht="14.25" customHeight="1" x14ac:dyDescent="0.3">
      <c r="A149" s="164">
        <v>238</v>
      </c>
      <c r="B149" s="78" t="s">
        <v>143</v>
      </c>
      <c r="C149" s="61"/>
      <c r="D149" s="61"/>
      <c r="E149" s="61"/>
      <c r="F149" s="61"/>
      <c r="G149" s="61"/>
      <c r="H149" s="61"/>
      <c r="I149" s="61"/>
      <c r="J149" s="100">
        <f t="shared" si="4"/>
        <v>0</v>
      </c>
    </row>
    <row r="150" spans="1:10" s="75" customFormat="1" ht="14.25" customHeight="1" x14ac:dyDescent="0.3">
      <c r="A150" s="164">
        <v>2381</v>
      </c>
      <c r="B150" s="78" t="s">
        <v>143</v>
      </c>
      <c r="C150" s="61"/>
      <c r="D150" s="61"/>
      <c r="E150" s="61"/>
      <c r="F150" s="61"/>
      <c r="G150" s="61"/>
      <c r="H150" s="61"/>
      <c r="I150" s="61"/>
      <c r="J150" s="100">
        <f t="shared" si="4"/>
        <v>0</v>
      </c>
    </row>
    <row r="151" spans="1:10" s="75" customFormat="1" ht="14.25" customHeight="1" x14ac:dyDescent="0.3">
      <c r="A151" s="164">
        <v>239</v>
      </c>
      <c r="B151" s="78" t="s">
        <v>144</v>
      </c>
      <c r="C151" s="61"/>
      <c r="D151" s="61"/>
      <c r="E151" s="61"/>
      <c r="F151" s="61"/>
      <c r="G151" s="61"/>
      <c r="H151" s="61"/>
      <c r="I151" s="61"/>
      <c r="J151" s="100">
        <f t="shared" si="4"/>
        <v>0</v>
      </c>
    </row>
    <row r="152" spans="1:10" s="75" customFormat="1" ht="14.25" customHeight="1" x14ac:dyDescent="0.3">
      <c r="A152" s="164">
        <v>2391</v>
      </c>
      <c r="B152" s="78" t="s">
        <v>144</v>
      </c>
      <c r="C152" s="61"/>
      <c r="D152" s="61"/>
      <c r="E152" s="61"/>
      <c r="F152" s="61"/>
      <c r="G152" s="61"/>
      <c r="H152" s="61"/>
      <c r="I152" s="61"/>
      <c r="J152" s="100">
        <f t="shared" si="4"/>
        <v>0</v>
      </c>
    </row>
    <row r="153" spans="1:10" s="75" customFormat="1" ht="23.25" customHeight="1" x14ac:dyDescent="0.3">
      <c r="A153" s="163">
        <v>2400</v>
      </c>
      <c r="B153" s="79" t="s">
        <v>145</v>
      </c>
      <c r="C153" s="61"/>
      <c r="D153" s="61"/>
      <c r="E153" s="61"/>
      <c r="F153" s="61"/>
      <c r="G153" s="61"/>
      <c r="H153" s="61"/>
      <c r="I153" s="61"/>
      <c r="J153" s="100">
        <f t="shared" si="4"/>
        <v>0</v>
      </c>
    </row>
    <row r="154" spans="1:10" s="75" customFormat="1" ht="14.25" customHeight="1" x14ac:dyDescent="0.3">
      <c r="A154" s="164">
        <v>241</v>
      </c>
      <c r="B154" s="78" t="s">
        <v>146</v>
      </c>
      <c r="C154" s="61"/>
      <c r="D154" s="61"/>
      <c r="E154" s="61"/>
      <c r="F154" s="61"/>
      <c r="G154" s="61"/>
      <c r="H154" s="61"/>
      <c r="I154" s="61"/>
      <c r="J154" s="100">
        <f t="shared" si="4"/>
        <v>0</v>
      </c>
    </row>
    <row r="155" spans="1:10" s="75" customFormat="1" ht="14.25" customHeight="1" x14ac:dyDescent="0.3">
      <c r="A155" s="164">
        <v>2411</v>
      </c>
      <c r="B155" s="78" t="s">
        <v>146</v>
      </c>
      <c r="C155" s="61"/>
      <c r="D155" s="61">
        <v>35000</v>
      </c>
      <c r="E155" s="61">
        <v>10000</v>
      </c>
      <c r="F155" s="61"/>
      <c r="G155" s="61"/>
      <c r="H155" s="61"/>
      <c r="I155" s="61"/>
      <c r="J155" s="100">
        <f t="shared" si="4"/>
        <v>45000</v>
      </c>
    </row>
    <row r="156" spans="1:10" s="75" customFormat="1" ht="14.25" customHeight="1" x14ac:dyDescent="0.3">
      <c r="A156" s="164">
        <v>242</v>
      </c>
      <c r="B156" s="78" t="s">
        <v>147</v>
      </c>
      <c r="C156" s="61"/>
      <c r="D156" s="61"/>
      <c r="E156" s="61"/>
      <c r="F156" s="61"/>
      <c r="G156" s="61"/>
      <c r="H156" s="61"/>
      <c r="I156" s="61"/>
      <c r="J156" s="100">
        <f t="shared" si="4"/>
        <v>0</v>
      </c>
    </row>
    <row r="157" spans="1:10" s="75" customFormat="1" ht="14.25" customHeight="1" x14ac:dyDescent="0.3">
      <c r="A157" s="164">
        <v>2421</v>
      </c>
      <c r="B157" s="78" t="s">
        <v>147</v>
      </c>
      <c r="C157" s="61"/>
      <c r="D157" s="61">
        <v>5000</v>
      </c>
      <c r="E157" s="61">
        <v>35000</v>
      </c>
      <c r="F157" s="61"/>
      <c r="G157" s="61"/>
      <c r="H157" s="61"/>
      <c r="I157" s="61"/>
      <c r="J157" s="100">
        <f t="shared" si="4"/>
        <v>40000</v>
      </c>
    </row>
    <row r="158" spans="1:10" s="75" customFormat="1" ht="14.25" customHeight="1" x14ac:dyDescent="0.3">
      <c r="A158" s="164">
        <v>243</v>
      </c>
      <c r="B158" s="78" t="s">
        <v>148</v>
      </c>
      <c r="C158" s="61"/>
      <c r="D158" s="61"/>
      <c r="E158" s="61"/>
      <c r="F158" s="61"/>
      <c r="G158" s="61"/>
      <c r="H158" s="61"/>
      <c r="I158" s="61"/>
      <c r="J158" s="100">
        <f t="shared" si="4"/>
        <v>0</v>
      </c>
    </row>
    <row r="159" spans="1:10" s="75" customFormat="1" ht="14.25" customHeight="1" x14ac:dyDescent="0.3">
      <c r="A159" s="164">
        <v>2431</v>
      </c>
      <c r="B159" s="78" t="s">
        <v>148</v>
      </c>
      <c r="C159" s="61"/>
      <c r="D159" s="61">
        <v>15000</v>
      </c>
      <c r="E159" s="61">
        <v>10000</v>
      </c>
      <c r="F159" s="61"/>
      <c r="G159" s="61"/>
      <c r="H159" s="61"/>
      <c r="I159" s="61"/>
      <c r="J159" s="100">
        <f t="shared" si="4"/>
        <v>25000</v>
      </c>
    </row>
    <row r="160" spans="1:10" s="75" customFormat="1" ht="14.25" customHeight="1" x14ac:dyDescent="0.3">
      <c r="A160" s="164">
        <v>244</v>
      </c>
      <c r="B160" s="78" t="s">
        <v>149</v>
      </c>
      <c r="C160" s="61"/>
      <c r="D160" s="61"/>
      <c r="E160" s="61"/>
      <c r="F160" s="61"/>
      <c r="G160" s="61"/>
      <c r="H160" s="61"/>
      <c r="I160" s="61"/>
      <c r="J160" s="100">
        <f t="shared" si="4"/>
        <v>0</v>
      </c>
    </row>
    <row r="161" spans="1:10" s="75" customFormat="1" ht="14.25" customHeight="1" x14ac:dyDescent="0.3">
      <c r="A161" s="164">
        <v>2441</v>
      </c>
      <c r="B161" s="78" t="s">
        <v>149</v>
      </c>
      <c r="C161" s="61"/>
      <c r="D161" s="61">
        <v>8000</v>
      </c>
      <c r="E161" s="61">
        <v>7000</v>
      </c>
      <c r="F161" s="61"/>
      <c r="G161" s="61"/>
      <c r="H161" s="61"/>
      <c r="I161" s="61"/>
      <c r="J161" s="100">
        <f t="shared" si="4"/>
        <v>15000</v>
      </c>
    </row>
    <row r="162" spans="1:10" s="75" customFormat="1" ht="14.25" customHeight="1" x14ac:dyDescent="0.3">
      <c r="A162" s="164">
        <v>245</v>
      </c>
      <c r="B162" s="78" t="s">
        <v>150</v>
      </c>
      <c r="C162" s="61"/>
      <c r="D162" s="61"/>
      <c r="E162" s="61"/>
      <c r="F162" s="61"/>
      <c r="G162" s="61"/>
      <c r="H162" s="61"/>
      <c r="I162" s="61"/>
      <c r="J162" s="100">
        <f t="shared" si="4"/>
        <v>0</v>
      </c>
    </row>
    <row r="163" spans="1:10" s="75" customFormat="1" ht="14.25" customHeight="1" x14ac:dyDescent="0.3">
      <c r="A163" s="164">
        <v>2451</v>
      </c>
      <c r="B163" s="78" t="s">
        <v>150</v>
      </c>
      <c r="C163" s="61"/>
      <c r="D163" s="61"/>
      <c r="E163" s="61">
        <v>10000</v>
      </c>
      <c r="F163" s="61"/>
      <c r="G163" s="61"/>
      <c r="H163" s="61"/>
      <c r="I163" s="61"/>
      <c r="J163" s="100">
        <f t="shared" si="4"/>
        <v>10000</v>
      </c>
    </row>
    <row r="164" spans="1:10" s="75" customFormat="1" ht="14.25" customHeight="1" x14ac:dyDescent="0.3">
      <c r="A164" s="164">
        <v>246</v>
      </c>
      <c r="B164" s="78" t="s">
        <v>151</v>
      </c>
      <c r="C164" s="61"/>
      <c r="D164" s="61"/>
      <c r="E164" s="61"/>
      <c r="F164" s="61"/>
      <c r="G164" s="61"/>
      <c r="H164" s="61"/>
      <c r="I164" s="61"/>
      <c r="J164" s="100">
        <f t="shared" si="4"/>
        <v>0</v>
      </c>
    </row>
    <row r="165" spans="1:10" s="75" customFormat="1" ht="14.25" customHeight="1" x14ac:dyDescent="0.3">
      <c r="A165" s="164">
        <v>2461</v>
      </c>
      <c r="B165" s="78" t="s">
        <v>151</v>
      </c>
      <c r="C165" s="61"/>
      <c r="D165" s="61">
        <v>35000</v>
      </c>
      <c r="E165" s="61">
        <v>20000</v>
      </c>
      <c r="F165" s="61"/>
      <c r="G165" s="61"/>
      <c r="H165" s="61"/>
      <c r="I165" s="61"/>
      <c r="J165" s="100">
        <f t="shared" si="4"/>
        <v>55000</v>
      </c>
    </row>
    <row r="166" spans="1:10" s="75" customFormat="1" ht="14.25" customHeight="1" x14ac:dyDescent="0.3">
      <c r="A166" s="164">
        <v>247</v>
      </c>
      <c r="B166" s="78" t="s">
        <v>152</v>
      </c>
      <c r="C166" s="61"/>
      <c r="D166" s="61"/>
      <c r="E166" s="61"/>
      <c r="F166" s="61"/>
      <c r="G166" s="61"/>
      <c r="H166" s="61"/>
      <c r="I166" s="61"/>
      <c r="J166" s="100">
        <f t="shared" si="4"/>
        <v>0</v>
      </c>
    </row>
    <row r="167" spans="1:10" s="75" customFormat="1" ht="14.25" customHeight="1" x14ac:dyDescent="0.3">
      <c r="A167" s="164">
        <v>2471</v>
      </c>
      <c r="B167" s="78" t="s">
        <v>152</v>
      </c>
      <c r="C167" s="61"/>
      <c r="D167" s="61">
        <v>20000</v>
      </c>
      <c r="E167" s="61">
        <v>25000</v>
      </c>
      <c r="F167" s="61"/>
      <c r="G167" s="61"/>
      <c r="H167" s="61"/>
      <c r="I167" s="61"/>
      <c r="J167" s="100">
        <f t="shared" si="4"/>
        <v>45000</v>
      </c>
    </row>
    <row r="168" spans="1:10" s="75" customFormat="1" ht="14.25" customHeight="1" x14ac:dyDescent="0.3">
      <c r="A168" s="164">
        <v>248</v>
      </c>
      <c r="B168" s="78" t="s">
        <v>153</v>
      </c>
      <c r="C168" s="61"/>
      <c r="D168" s="61"/>
      <c r="E168" s="61"/>
      <c r="F168" s="61"/>
      <c r="G168" s="61"/>
      <c r="H168" s="61"/>
      <c r="I168" s="61"/>
      <c r="J168" s="100">
        <f t="shared" ref="J168:J229" si="5">C168+D168+E168+F168+G168+H168+I168</f>
        <v>0</v>
      </c>
    </row>
    <row r="169" spans="1:10" s="75" customFormat="1" ht="14.25" customHeight="1" x14ac:dyDescent="0.3">
      <c r="A169" s="164">
        <v>2481</v>
      </c>
      <c r="B169" s="78" t="s">
        <v>154</v>
      </c>
      <c r="C169" s="61"/>
      <c r="D169" s="61">
        <v>25000</v>
      </c>
      <c r="E169" s="61">
        <v>35000</v>
      </c>
      <c r="F169" s="61"/>
      <c r="G169" s="61"/>
      <c r="H169" s="61"/>
      <c r="I169" s="61"/>
      <c r="J169" s="100">
        <f t="shared" si="5"/>
        <v>60000</v>
      </c>
    </row>
    <row r="170" spans="1:10" s="75" customFormat="1" ht="14.25" customHeight="1" x14ac:dyDescent="0.3">
      <c r="A170" s="164">
        <v>249</v>
      </c>
      <c r="B170" s="78" t="s">
        <v>155</v>
      </c>
      <c r="C170" s="61"/>
      <c r="D170" s="61"/>
      <c r="E170" s="61"/>
      <c r="F170" s="61"/>
      <c r="G170" s="61"/>
      <c r="H170" s="61"/>
      <c r="I170" s="61"/>
      <c r="J170" s="100">
        <f t="shared" si="5"/>
        <v>0</v>
      </c>
    </row>
    <row r="171" spans="1:10" s="75" customFormat="1" ht="14.25" customHeight="1" x14ac:dyDescent="0.3">
      <c r="A171" s="164">
        <v>2491</v>
      </c>
      <c r="B171" s="78" t="s">
        <v>155</v>
      </c>
      <c r="C171" s="61"/>
      <c r="D171" s="105">
        <f>38000-33921.25</f>
        <v>4078.75</v>
      </c>
      <c r="E171" s="61">
        <v>27000</v>
      </c>
      <c r="F171" s="106">
        <v>15921</v>
      </c>
      <c r="G171" s="61"/>
      <c r="H171" s="61"/>
      <c r="I171" s="61"/>
      <c r="J171" s="100">
        <f t="shared" si="5"/>
        <v>46999.75</v>
      </c>
    </row>
    <row r="172" spans="1:10" s="75" customFormat="1" ht="14.25" customHeight="1" x14ac:dyDescent="0.3">
      <c r="A172" s="163">
        <v>2500</v>
      </c>
      <c r="B172" s="79" t="s">
        <v>156</v>
      </c>
      <c r="C172" s="61"/>
      <c r="D172" s="61"/>
      <c r="E172" s="61"/>
      <c r="F172" s="61"/>
      <c r="G172" s="61"/>
      <c r="H172" s="61"/>
      <c r="I172" s="61"/>
      <c r="J172" s="100">
        <f t="shared" si="5"/>
        <v>0</v>
      </c>
    </row>
    <row r="173" spans="1:10" s="75" customFormat="1" ht="14.25" customHeight="1" x14ac:dyDescent="0.3">
      <c r="A173" s="164">
        <v>251</v>
      </c>
      <c r="B173" s="78" t="s">
        <v>157</v>
      </c>
      <c r="C173" s="61"/>
      <c r="D173" s="61"/>
      <c r="E173" s="61"/>
      <c r="F173" s="61"/>
      <c r="G173" s="61"/>
      <c r="H173" s="61"/>
      <c r="I173" s="61"/>
      <c r="J173" s="100">
        <f t="shared" si="5"/>
        <v>0</v>
      </c>
    </row>
    <row r="174" spans="1:10" s="75" customFormat="1" ht="14.25" customHeight="1" x14ac:dyDescent="0.3">
      <c r="A174" s="164">
        <v>2511</v>
      </c>
      <c r="B174" s="78" t="s">
        <v>157</v>
      </c>
      <c r="C174" s="61"/>
      <c r="D174" s="61"/>
      <c r="E174" s="61"/>
      <c r="F174" s="61"/>
      <c r="G174" s="61"/>
      <c r="H174" s="61"/>
      <c r="I174" s="61"/>
      <c r="J174" s="100">
        <f t="shared" si="5"/>
        <v>0</v>
      </c>
    </row>
    <row r="175" spans="1:10" s="75" customFormat="1" ht="14.25" customHeight="1" x14ac:dyDescent="0.3">
      <c r="A175" s="164">
        <v>252</v>
      </c>
      <c r="B175" s="78" t="s">
        <v>158</v>
      </c>
      <c r="C175" s="61"/>
      <c r="D175" s="61"/>
      <c r="E175" s="61"/>
      <c r="F175" s="61"/>
      <c r="G175" s="61"/>
      <c r="H175" s="61"/>
      <c r="I175" s="61"/>
      <c r="J175" s="100">
        <f t="shared" si="5"/>
        <v>0</v>
      </c>
    </row>
    <row r="176" spans="1:10" s="75" customFormat="1" ht="14.25" customHeight="1" x14ac:dyDescent="0.3">
      <c r="A176" s="164">
        <v>2521</v>
      </c>
      <c r="B176" s="78" t="s">
        <v>158</v>
      </c>
      <c r="C176" s="61"/>
      <c r="D176" s="61">
        <v>10000</v>
      </c>
      <c r="E176" s="61">
        <v>5000</v>
      </c>
      <c r="F176" s="61"/>
      <c r="G176" s="61"/>
      <c r="H176" s="61"/>
      <c r="I176" s="61"/>
      <c r="J176" s="100">
        <f t="shared" si="5"/>
        <v>15000</v>
      </c>
    </row>
    <row r="177" spans="1:10" s="75" customFormat="1" ht="14.25" customHeight="1" x14ac:dyDescent="0.3">
      <c r="A177" s="164">
        <v>253</v>
      </c>
      <c r="B177" s="78" t="s">
        <v>159</v>
      </c>
      <c r="C177" s="61"/>
      <c r="D177" s="61"/>
      <c r="E177" s="61"/>
      <c r="F177" s="61"/>
      <c r="G177" s="61"/>
      <c r="H177" s="61"/>
      <c r="I177" s="61"/>
      <c r="J177" s="100">
        <f t="shared" si="5"/>
        <v>0</v>
      </c>
    </row>
    <row r="178" spans="1:10" s="75" customFormat="1" ht="14.25" customHeight="1" x14ac:dyDescent="0.3">
      <c r="A178" s="164">
        <v>2531</v>
      </c>
      <c r="B178" s="78" t="s">
        <v>159</v>
      </c>
      <c r="C178" s="61"/>
      <c r="D178" s="61">
        <v>15000</v>
      </c>
      <c r="E178" s="61">
        <v>25000</v>
      </c>
      <c r="F178" s="61"/>
      <c r="G178" s="61"/>
      <c r="H178" s="61"/>
      <c r="I178" s="61"/>
      <c r="J178" s="100">
        <f t="shared" si="5"/>
        <v>40000</v>
      </c>
    </row>
    <row r="179" spans="1:10" s="75" customFormat="1" ht="14.25" customHeight="1" x14ac:dyDescent="0.3">
      <c r="A179" s="164">
        <v>254</v>
      </c>
      <c r="B179" s="78" t="s">
        <v>160</v>
      </c>
      <c r="C179" s="61"/>
      <c r="D179" s="61"/>
      <c r="E179" s="61"/>
      <c r="F179" s="61"/>
      <c r="G179" s="61"/>
      <c r="H179" s="61"/>
      <c r="I179" s="61"/>
      <c r="J179" s="100">
        <f t="shared" si="5"/>
        <v>0</v>
      </c>
    </row>
    <row r="180" spans="1:10" s="75" customFormat="1" ht="14.25" customHeight="1" x14ac:dyDescent="0.3">
      <c r="A180" s="164">
        <v>2541</v>
      </c>
      <c r="B180" s="78" t="s">
        <v>160</v>
      </c>
      <c r="C180" s="61"/>
      <c r="D180" s="61">
        <v>15000</v>
      </c>
      <c r="E180" s="61">
        <v>15000</v>
      </c>
      <c r="F180" s="61"/>
      <c r="G180" s="61"/>
      <c r="H180" s="61"/>
      <c r="I180" s="61"/>
      <c r="J180" s="100">
        <f t="shared" si="5"/>
        <v>30000</v>
      </c>
    </row>
    <row r="181" spans="1:10" s="75" customFormat="1" ht="14.25" customHeight="1" x14ac:dyDescent="0.3">
      <c r="A181" s="164">
        <v>255</v>
      </c>
      <c r="B181" s="78" t="s">
        <v>161</v>
      </c>
      <c r="C181" s="61"/>
      <c r="D181" s="61"/>
      <c r="E181" s="61"/>
      <c r="F181" s="61"/>
      <c r="G181" s="61"/>
      <c r="H181" s="61"/>
      <c r="I181" s="61"/>
      <c r="J181" s="100">
        <f t="shared" si="5"/>
        <v>0</v>
      </c>
    </row>
    <row r="182" spans="1:10" s="75" customFormat="1" ht="14.25" customHeight="1" x14ac:dyDescent="0.3">
      <c r="A182" s="164">
        <v>2551</v>
      </c>
      <c r="B182" s="78" t="s">
        <v>161</v>
      </c>
      <c r="C182" s="61"/>
      <c r="D182" s="61"/>
      <c r="E182" s="61"/>
      <c r="F182" s="61"/>
      <c r="G182" s="61"/>
      <c r="H182" s="61"/>
      <c r="I182" s="61"/>
      <c r="J182" s="100">
        <f t="shared" si="5"/>
        <v>0</v>
      </c>
    </row>
    <row r="183" spans="1:10" s="75" customFormat="1" ht="14.25" customHeight="1" x14ac:dyDescent="0.3">
      <c r="A183" s="164">
        <v>256</v>
      </c>
      <c r="B183" s="78" t="s">
        <v>162</v>
      </c>
      <c r="C183" s="61"/>
      <c r="D183" s="61"/>
      <c r="E183" s="61"/>
      <c r="F183" s="61"/>
      <c r="G183" s="61"/>
      <c r="H183" s="61"/>
      <c r="I183" s="61"/>
      <c r="J183" s="100">
        <f t="shared" si="5"/>
        <v>0</v>
      </c>
    </row>
    <row r="184" spans="1:10" s="75" customFormat="1" ht="14.25" customHeight="1" x14ac:dyDescent="0.3">
      <c r="A184" s="164">
        <v>2561</v>
      </c>
      <c r="B184" s="78" t="s">
        <v>162</v>
      </c>
      <c r="C184" s="61"/>
      <c r="D184" s="61"/>
      <c r="E184" s="61"/>
      <c r="F184" s="61"/>
      <c r="G184" s="61"/>
      <c r="H184" s="61"/>
      <c r="I184" s="61"/>
      <c r="J184" s="100">
        <f t="shared" si="5"/>
        <v>0</v>
      </c>
    </row>
    <row r="185" spans="1:10" s="75" customFormat="1" ht="14.25" customHeight="1" x14ac:dyDescent="0.3">
      <c r="A185" s="164">
        <v>259</v>
      </c>
      <c r="B185" s="78" t="s">
        <v>163</v>
      </c>
      <c r="C185" s="61"/>
      <c r="D185" s="61"/>
      <c r="E185" s="61"/>
      <c r="F185" s="61"/>
      <c r="G185" s="61"/>
      <c r="H185" s="61"/>
      <c r="I185" s="61"/>
      <c r="J185" s="100">
        <f t="shared" si="5"/>
        <v>0</v>
      </c>
    </row>
    <row r="186" spans="1:10" s="75" customFormat="1" ht="14.25" customHeight="1" x14ac:dyDescent="0.3">
      <c r="A186" s="164">
        <v>2591</v>
      </c>
      <c r="B186" s="78" t="s">
        <v>163</v>
      </c>
      <c r="C186" s="61"/>
      <c r="D186" s="61"/>
      <c r="E186" s="61"/>
      <c r="F186" s="61"/>
      <c r="G186" s="61"/>
      <c r="H186" s="61"/>
      <c r="I186" s="61"/>
      <c r="J186" s="100">
        <f t="shared" si="5"/>
        <v>0</v>
      </c>
    </row>
    <row r="187" spans="1:10" s="75" customFormat="1" ht="14.25" customHeight="1" x14ac:dyDescent="0.3">
      <c r="A187" s="163">
        <v>2600</v>
      </c>
      <c r="B187" s="83" t="s">
        <v>164</v>
      </c>
      <c r="C187" s="61"/>
      <c r="D187" s="61"/>
      <c r="E187" s="61"/>
      <c r="F187" s="61"/>
      <c r="G187" s="61"/>
      <c r="H187" s="61"/>
      <c r="I187" s="61"/>
      <c r="J187" s="100">
        <f t="shared" si="5"/>
        <v>0</v>
      </c>
    </row>
    <row r="188" spans="1:10" s="75" customFormat="1" ht="14.25" customHeight="1" x14ac:dyDescent="0.3">
      <c r="A188" s="164">
        <v>261</v>
      </c>
      <c r="B188" s="78" t="s">
        <v>165</v>
      </c>
      <c r="C188" s="61"/>
      <c r="D188" s="61"/>
      <c r="E188" s="61"/>
      <c r="F188" s="61"/>
      <c r="G188" s="61"/>
      <c r="H188" s="61"/>
      <c r="I188" s="61"/>
      <c r="J188" s="100">
        <f t="shared" si="5"/>
        <v>0</v>
      </c>
    </row>
    <row r="189" spans="1:10" s="75" customFormat="1" ht="28.5" customHeight="1" x14ac:dyDescent="0.3">
      <c r="A189" s="164">
        <v>2611</v>
      </c>
      <c r="B189" s="78" t="s">
        <v>166</v>
      </c>
      <c r="C189" s="61"/>
      <c r="D189" s="191">
        <f>35000*0.5</f>
        <v>17500</v>
      </c>
      <c r="E189" s="191">
        <f>65000*0.5</f>
        <v>32500</v>
      </c>
      <c r="F189" s="61">
        <v>20000</v>
      </c>
      <c r="G189" s="61"/>
      <c r="H189" s="61"/>
      <c r="I189" s="61"/>
      <c r="J189" s="100">
        <f t="shared" si="5"/>
        <v>70000</v>
      </c>
    </row>
    <row r="190" spans="1:10" s="75" customFormat="1" ht="29.25" customHeight="1" x14ac:dyDescent="0.3">
      <c r="A190" s="164">
        <v>2612</v>
      </c>
      <c r="B190" s="78" t="s">
        <v>167</v>
      </c>
      <c r="C190" s="61"/>
      <c r="D190" s="191">
        <f>170000*0.5</f>
        <v>85000</v>
      </c>
      <c r="E190" s="191">
        <f>130000*0.5</f>
        <v>65000</v>
      </c>
      <c r="F190" s="61"/>
      <c r="G190" s="61"/>
      <c r="H190" s="61"/>
      <c r="I190" s="61"/>
      <c r="J190" s="100">
        <f t="shared" si="5"/>
        <v>150000</v>
      </c>
    </row>
    <row r="191" spans="1:10" s="75" customFormat="1" ht="24.75" customHeight="1" x14ac:dyDescent="0.3">
      <c r="A191" s="164">
        <v>2613</v>
      </c>
      <c r="B191" s="78" t="s">
        <v>168</v>
      </c>
      <c r="C191" s="61"/>
      <c r="D191" s="61"/>
      <c r="E191" s="61"/>
      <c r="F191" s="61"/>
      <c r="G191" s="61"/>
      <c r="H191" s="61"/>
      <c r="I191" s="61"/>
      <c r="J191" s="100">
        <f t="shared" si="5"/>
        <v>0</v>
      </c>
    </row>
    <row r="192" spans="1:10" s="75" customFormat="1" ht="24.75" customHeight="1" x14ac:dyDescent="0.3">
      <c r="A192" s="164">
        <v>2614</v>
      </c>
      <c r="B192" s="78" t="s">
        <v>169</v>
      </c>
      <c r="C192" s="61"/>
      <c r="D192" s="61"/>
      <c r="E192" s="61"/>
      <c r="F192" s="61"/>
      <c r="G192" s="61"/>
      <c r="H192" s="61"/>
      <c r="I192" s="61"/>
      <c r="J192" s="100">
        <f t="shared" si="5"/>
        <v>0</v>
      </c>
    </row>
    <row r="193" spans="1:10" s="75" customFormat="1" ht="30" customHeight="1" x14ac:dyDescent="0.3">
      <c r="A193" s="165">
        <v>2700</v>
      </c>
      <c r="B193" s="79" t="s">
        <v>170</v>
      </c>
      <c r="C193" s="61"/>
      <c r="D193" s="61"/>
      <c r="E193" s="61"/>
      <c r="F193" s="61"/>
      <c r="G193" s="61"/>
      <c r="H193" s="61"/>
      <c r="I193" s="61"/>
      <c r="J193" s="100">
        <f t="shared" si="5"/>
        <v>0</v>
      </c>
    </row>
    <row r="194" spans="1:10" s="75" customFormat="1" ht="14.25" customHeight="1" x14ac:dyDescent="0.3">
      <c r="A194" s="164">
        <v>271</v>
      </c>
      <c r="B194" s="78" t="s">
        <v>171</v>
      </c>
      <c r="C194" s="61"/>
      <c r="D194" s="61"/>
      <c r="E194" s="61"/>
      <c r="F194" s="61"/>
      <c r="G194" s="61"/>
      <c r="H194" s="61"/>
      <c r="I194" s="61"/>
      <c r="J194" s="100">
        <f t="shared" si="5"/>
        <v>0</v>
      </c>
    </row>
    <row r="195" spans="1:10" s="75" customFormat="1" ht="14.25" customHeight="1" x14ac:dyDescent="0.3">
      <c r="A195" s="164">
        <v>2711</v>
      </c>
      <c r="B195" s="78" t="s">
        <v>172</v>
      </c>
      <c r="C195" s="61"/>
      <c r="D195" s="61"/>
      <c r="E195" s="61"/>
      <c r="F195" s="61"/>
      <c r="G195" s="61"/>
      <c r="H195" s="61"/>
      <c r="I195" s="61"/>
      <c r="J195" s="100">
        <f t="shared" si="5"/>
        <v>0</v>
      </c>
    </row>
    <row r="196" spans="1:10" s="75" customFormat="1" ht="14.25" customHeight="1" x14ac:dyDescent="0.3">
      <c r="A196" s="164">
        <v>272</v>
      </c>
      <c r="B196" s="78" t="s">
        <v>173</v>
      </c>
      <c r="C196" s="61"/>
      <c r="D196" s="61"/>
      <c r="E196" s="61"/>
      <c r="F196" s="61"/>
      <c r="G196" s="61"/>
      <c r="H196" s="61"/>
      <c r="I196" s="61"/>
      <c r="J196" s="100">
        <f t="shared" si="5"/>
        <v>0</v>
      </c>
    </row>
    <row r="197" spans="1:10" s="75" customFormat="1" ht="14.25" customHeight="1" x14ac:dyDescent="0.3">
      <c r="A197" s="164">
        <v>2721</v>
      </c>
      <c r="B197" s="78" t="s">
        <v>173</v>
      </c>
      <c r="C197" s="61"/>
      <c r="D197" s="61">
        <v>10000</v>
      </c>
      <c r="E197" s="61">
        <v>45000</v>
      </c>
      <c r="F197" s="61"/>
      <c r="G197" s="61"/>
      <c r="H197" s="61"/>
      <c r="I197" s="61"/>
      <c r="J197" s="100">
        <f t="shared" si="5"/>
        <v>55000</v>
      </c>
    </row>
    <row r="198" spans="1:10" s="75" customFormat="1" ht="14.25" customHeight="1" x14ac:dyDescent="0.3">
      <c r="A198" s="164">
        <v>273</v>
      </c>
      <c r="B198" s="78" t="s">
        <v>174</v>
      </c>
      <c r="C198" s="61"/>
      <c r="D198" s="61"/>
      <c r="E198" s="61"/>
      <c r="F198" s="61"/>
      <c r="G198" s="61"/>
      <c r="H198" s="61"/>
      <c r="I198" s="61"/>
      <c r="J198" s="100">
        <f t="shared" si="5"/>
        <v>0</v>
      </c>
    </row>
    <row r="199" spans="1:10" s="75" customFormat="1" ht="14.25" customHeight="1" x14ac:dyDescent="0.3">
      <c r="A199" s="164">
        <v>2731</v>
      </c>
      <c r="B199" s="78" t="s">
        <v>174</v>
      </c>
      <c r="C199" s="61"/>
      <c r="D199" s="59"/>
      <c r="E199" s="61">
        <v>45000</v>
      </c>
      <c r="F199" s="61"/>
      <c r="G199" s="61"/>
      <c r="H199" s="61"/>
      <c r="I199" s="61"/>
      <c r="J199" s="100">
        <f t="shared" si="5"/>
        <v>45000</v>
      </c>
    </row>
    <row r="200" spans="1:10" s="75" customFormat="1" ht="14.25" customHeight="1" x14ac:dyDescent="0.3">
      <c r="A200" s="164">
        <v>274</v>
      </c>
      <c r="B200" s="78" t="s">
        <v>175</v>
      </c>
      <c r="C200" s="61"/>
      <c r="D200" s="61"/>
      <c r="E200" s="61"/>
      <c r="F200" s="61"/>
      <c r="G200" s="61"/>
      <c r="H200" s="61"/>
      <c r="I200" s="61"/>
      <c r="J200" s="100">
        <f t="shared" si="5"/>
        <v>0</v>
      </c>
    </row>
    <row r="201" spans="1:10" s="75" customFormat="1" ht="14.25" customHeight="1" x14ac:dyDescent="0.3">
      <c r="A201" s="164">
        <v>2741</v>
      </c>
      <c r="B201" s="78" t="s">
        <v>175</v>
      </c>
      <c r="C201" s="61"/>
      <c r="D201" s="61"/>
      <c r="E201" s="61"/>
      <c r="F201" s="61"/>
      <c r="G201" s="61"/>
      <c r="H201" s="61"/>
      <c r="I201" s="61"/>
      <c r="J201" s="100">
        <f t="shared" si="5"/>
        <v>0</v>
      </c>
    </row>
    <row r="202" spans="1:10" s="75" customFormat="1" ht="14.25" customHeight="1" x14ac:dyDescent="0.3">
      <c r="A202" s="164">
        <v>275</v>
      </c>
      <c r="B202" s="78" t="s">
        <v>176</v>
      </c>
      <c r="C202" s="61"/>
      <c r="D202" s="61"/>
      <c r="E202" s="61"/>
      <c r="F202" s="61"/>
      <c r="G202" s="61"/>
      <c r="H202" s="61"/>
      <c r="I202" s="61"/>
      <c r="J202" s="100">
        <f t="shared" si="5"/>
        <v>0</v>
      </c>
    </row>
    <row r="203" spans="1:10" s="75" customFormat="1" ht="14.25" customHeight="1" x14ac:dyDescent="0.3">
      <c r="A203" s="164">
        <v>2751</v>
      </c>
      <c r="B203" s="78" t="s">
        <v>176</v>
      </c>
      <c r="C203" s="61"/>
      <c r="D203" s="61"/>
      <c r="E203" s="61"/>
      <c r="F203" s="61"/>
      <c r="G203" s="61"/>
      <c r="H203" s="61"/>
      <c r="I203" s="61"/>
      <c r="J203" s="100">
        <f t="shared" si="5"/>
        <v>0</v>
      </c>
    </row>
    <row r="204" spans="1:10" s="75" customFormat="1" ht="14.25" customHeight="1" x14ac:dyDescent="0.3">
      <c r="A204" s="163">
        <v>2800</v>
      </c>
      <c r="B204" s="79" t="s">
        <v>177</v>
      </c>
      <c r="C204" s="61"/>
      <c r="D204" s="61"/>
      <c r="E204" s="61"/>
      <c r="F204" s="61"/>
      <c r="G204" s="61"/>
      <c r="H204" s="61"/>
      <c r="I204" s="61"/>
      <c r="J204" s="100">
        <f t="shared" si="5"/>
        <v>0</v>
      </c>
    </row>
    <row r="205" spans="1:10" s="75" customFormat="1" ht="14.25" customHeight="1" x14ac:dyDescent="0.3">
      <c r="A205" s="164">
        <v>281</v>
      </c>
      <c r="B205" s="78" t="s">
        <v>178</v>
      </c>
      <c r="C205" s="61"/>
      <c r="D205" s="61"/>
      <c r="E205" s="61"/>
      <c r="F205" s="61"/>
      <c r="G205" s="61"/>
      <c r="H205" s="61"/>
      <c r="I205" s="61"/>
      <c r="J205" s="100">
        <f t="shared" si="5"/>
        <v>0</v>
      </c>
    </row>
    <row r="206" spans="1:10" s="75" customFormat="1" ht="14.25" customHeight="1" x14ac:dyDescent="0.3">
      <c r="A206" s="164">
        <v>2811</v>
      </c>
      <c r="B206" s="78" t="s">
        <v>178</v>
      </c>
      <c r="C206" s="61"/>
      <c r="D206" s="61"/>
      <c r="E206" s="61"/>
      <c r="F206" s="61"/>
      <c r="G206" s="61"/>
      <c r="H206" s="61"/>
      <c r="I206" s="61"/>
      <c r="J206" s="100">
        <f t="shared" si="5"/>
        <v>0</v>
      </c>
    </row>
    <row r="207" spans="1:10" s="75" customFormat="1" ht="14.25" customHeight="1" x14ac:dyDescent="0.3">
      <c r="A207" s="164">
        <v>282</v>
      </c>
      <c r="B207" s="78" t="s">
        <v>179</v>
      </c>
      <c r="C207" s="61"/>
      <c r="D207" s="61"/>
      <c r="E207" s="61"/>
      <c r="F207" s="61"/>
      <c r="G207" s="61"/>
      <c r="H207" s="61"/>
      <c r="I207" s="61"/>
      <c r="J207" s="100">
        <f t="shared" si="5"/>
        <v>0</v>
      </c>
    </row>
    <row r="208" spans="1:10" s="75" customFormat="1" ht="14.25" customHeight="1" x14ac:dyDescent="0.3">
      <c r="A208" s="164">
        <v>2821</v>
      </c>
      <c r="B208" s="78" t="s">
        <v>179</v>
      </c>
      <c r="C208" s="61"/>
      <c r="D208" s="61"/>
      <c r="E208" s="61"/>
      <c r="F208" s="61"/>
      <c r="G208" s="61"/>
      <c r="H208" s="61"/>
      <c r="I208" s="61"/>
      <c r="J208" s="100">
        <f t="shared" si="5"/>
        <v>0</v>
      </c>
    </row>
    <row r="209" spans="1:10" s="75" customFormat="1" ht="14.25" customHeight="1" x14ac:dyDescent="0.3">
      <c r="A209" s="164">
        <v>283</v>
      </c>
      <c r="B209" s="78" t="s">
        <v>180</v>
      </c>
      <c r="C209" s="61"/>
      <c r="D209" s="61"/>
      <c r="E209" s="61"/>
      <c r="F209" s="61"/>
      <c r="G209" s="61"/>
      <c r="H209" s="61"/>
      <c r="I209" s="61"/>
      <c r="J209" s="100">
        <f t="shared" si="5"/>
        <v>0</v>
      </c>
    </row>
    <row r="210" spans="1:10" s="75" customFormat="1" ht="14.25" customHeight="1" x14ac:dyDescent="0.3">
      <c r="A210" s="164">
        <v>2831</v>
      </c>
      <c r="B210" s="78" t="s">
        <v>181</v>
      </c>
      <c r="C210" s="61"/>
      <c r="D210" s="61"/>
      <c r="E210" s="61"/>
      <c r="F210" s="61"/>
      <c r="G210" s="61"/>
      <c r="H210" s="61"/>
      <c r="I210" s="61"/>
      <c r="J210" s="100">
        <f t="shared" si="5"/>
        <v>0</v>
      </c>
    </row>
    <row r="211" spans="1:10" s="75" customFormat="1" ht="14.25" customHeight="1" x14ac:dyDescent="0.3">
      <c r="A211" s="163">
        <v>2900</v>
      </c>
      <c r="B211" s="79" t="s">
        <v>182</v>
      </c>
      <c r="C211" s="61"/>
      <c r="D211" s="61"/>
      <c r="E211" s="61"/>
      <c r="F211" s="61"/>
      <c r="G211" s="61"/>
      <c r="H211" s="61"/>
      <c r="I211" s="61"/>
      <c r="J211" s="100">
        <f t="shared" si="5"/>
        <v>0</v>
      </c>
    </row>
    <row r="212" spans="1:10" s="75" customFormat="1" ht="14.25" customHeight="1" x14ac:dyDescent="0.3">
      <c r="A212" s="164">
        <v>291</v>
      </c>
      <c r="B212" s="82" t="s">
        <v>183</v>
      </c>
      <c r="C212" s="61"/>
      <c r="D212" s="61"/>
      <c r="E212" s="61"/>
      <c r="F212" s="61"/>
      <c r="G212" s="61"/>
      <c r="H212" s="61"/>
      <c r="I212" s="61"/>
      <c r="J212" s="100">
        <f t="shared" si="5"/>
        <v>0</v>
      </c>
    </row>
    <row r="213" spans="1:10" s="75" customFormat="1" ht="14.25" customHeight="1" x14ac:dyDescent="0.3">
      <c r="A213" s="164">
        <v>2911</v>
      </c>
      <c r="B213" s="82" t="s">
        <v>183</v>
      </c>
      <c r="C213" s="61"/>
      <c r="D213" s="59"/>
      <c r="E213" s="61">
        <v>45000</v>
      </c>
      <c r="F213" s="61"/>
      <c r="G213" s="61"/>
      <c r="H213" s="61"/>
      <c r="I213" s="61"/>
      <c r="J213" s="100">
        <f t="shared" si="5"/>
        <v>45000</v>
      </c>
    </row>
    <row r="214" spans="1:10" s="75" customFormat="1" ht="14.25" customHeight="1" x14ac:dyDescent="0.3">
      <c r="A214" s="164">
        <v>292</v>
      </c>
      <c r="B214" s="82" t="s">
        <v>184</v>
      </c>
      <c r="C214" s="61"/>
      <c r="D214" s="61"/>
      <c r="E214" s="61"/>
      <c r="F214" s="61"/>
      <c r="G214" s="61"/>
      <c r="H214" s="61"/>
      <c r="I214" s="61"/>
      <c r="J214" s="100">
        <f t="shared" si="5"/>
        <v>0</v>
      </c>
    </row>
    <row r="215" spans="1:10" s="75" customFormat="1" ht="14.25" customHeight="1" x14ac:dyDescent="0.3">
      <c r="A215" s="164">
        <v>2921</v>
      </c>
      <c r="B215" s="82" t="s">
        <v>184</v>
      </c>
      <c r="C215" s="61"/>
      <c r="D215" s="61"/>
      <c r="E215" s="61">
        <v>20000</v>
      </c>
      <c r="F215" s="61"/>
      <c r="G215" s="61"/>
      <c r="H215" s="61"/>
      <c r="I215" s="61"/>
      <c r="J215" s="100">
        <f t="shared" si="5"/>
        <v>20000</v>
      </c>
    </row>
    <row r="216" spans="1:10" s="85" customFormat="1" ht="27.75" customHeight="1" x14ac:dyDescent="0.3">
      <c r="A216" s="166">
        <v>293</v>
      </c>
      <c r="B216" s="78" t="s">
        <v>185</v>
      </c>
      <c r="C216" s="107"/>
      <c r="D216" s="107"/>
      <c r="E216" s="107"/>
      <c r="F216" s="107"/>
      <c r="G216" s="107"/>
      <c r="H216" s="107"/>
      <c r="I216" s="107"/>
      <c r="J216" s="100">
        <f t="shared" si="5"/>
        <v>0</v>
      </c>
    </row>
    <row r="217" spans="1:10" s="75" customFormat="1" ht="23.25" customHeight="1" x14ac:dyDescent="0.3">
      <c r="A217" s="164">
        <v>2931</v>
      </c>
      <c r="B217" s="78" t="s">
        <v>185</v>
      </c>
      <c r="C217" s="61"/>
      <c r="D217" s="61"/>
      <c r="E217" s="61">
        <v>35000</v>
      </c>
      <c r="F217" s="61"/>
      <c r="G217" s="61"/>
      <c r="H217" s="61"/>
      <c r="I217" s="61"/>
      <c r="J217" s="100">
        <f t="shared" si="5"/>
        <v>35000</v>
      </c>
    </row>
    <row r="218" spans="1:10" s="75" customFormat="1" ht="24.75" customHeight="1" x14ac:dyDescent="0.3">
      <c r="A218" s="164">
        <v>294</v>
      </c>
      <c r="B218" s="78" t="s">
        <v>186</v>
      </c>
      <c r="C218" s="61"/>
      <c r="D218" s="61"/>
      <c r="E218" s="61"/>
      <c r="F218" s="61"/>
      <c r="G218" s="61"/>
      <c r="H218" s="61"/>
      <c r="I218" s="61"/>
      <c r="J218" s="100">
        <f t="shared" si="5"/>
        <v>0</v>
      </c>
    </row>
    <row r="219" spans="1:10" s="75" customFormat="1" ht="26.25" customHeight="1" x14ac:dyDescent="0.3">
      <c r="A219" s="164">
        <v>2941</v>
      </c>
      <c r="B219" s="78" t="s">
        <v>187</v>
      </c>
      <c r="C219" s="61"/>
      <c r="D219" s="61"/>
      <c r="E219" s="61">
        <v>35000</v>
      </c>
      <c r="F219" s="61"/>
      <c r="G219" s="61"/>
      <c r="H219" s="61"/>
      <c r="I219" s="61"/>
      <c r="J219" s="100">
        <f t="shared" si="5"/>
        <v>35000</v>
      </c>
    </row>
    <row r="220" spans="1:10" s="75" customFormat="1" ht="26.25" customHeight="1" x14ac:dyDescent="0.3">
      <c r="A220" s="164">
        <v>295</v>
      </c>
      <c r="B220" s="78" t="s">
        <v>188</v>
      </c>
      <c r="C220" s="61"/>
      <c r="D220" s="61"/>
      <c r="E220" s="61"/>
      <c r="F220" s="61"/>
      <c r="G220" s="61"/>
      <c r="H220" s="61"/>
      <c r="I220" s="61"/>
      <c r="J220" s="100">
        <f t="shared" si="5"/>
        <v>0</v>
      </c>
    </row>
    <row r="221" spans="1:10" s="75" customFormat="1" ht="29.25" customHeight="1" x14ac:dyDescent="0.3">
      <c r="A221" s="164">
        <v>2951</v>
      </c>
      <c r="B221" s="78" t="s">
        <v>188</v>
      </c>
      <c r="C221" s="61"/>
      <c r="D221" s="61"/>
      <c r="E221" s="61"/>
      <c r="F221" s="61"/>
      <c r="G221" s="61"/>
      <c r="H221" s="61"/>
      <c r="I221" s="61"/>
      <c r="J221" s="100">
        <f t="shared" si="5"/>
        <v>0</v>
      </c>
    </row>
    <row r="222" spans="1:10" s="75" customFormat="1" ht="14.25" customHeight="1" x14ac:dyDescent="0.3">
      <c r="A222" s="164">
        <v>296</v>
      </c>
      <c r="B222" s="82" t="s">
        <v>189</v>
      </c>
      <c r="C222" s="61"/>
      <c r="D222" s="61"/>
      <c r="E222" s="61"/>
      <c r="F222" s="61"/>
      <c r="G222" s="61"/>
      <c r="H222" s="61"/>
      <c r="I222" s="61"/>
      <c r="J222" s="100">
        <f t="shared" si="5"/>
        <v>0</v>
      </c>
    </row>
    <row r="223" spans="1:10" s="75" customFormat="1" ht="14.25" customHeight="1" x14ac:dyDescent="0.3">
      <c r="A223" s="164">
        <v>2961</v>
      </c>
      <c r="B223" s="82" t="s">
        <v>189</v>
      </c>
      <c r="C223" s="61"/>
      <c r="D223" s="61">
        <v>35000</v>
      </c>
      <c r="E223" s="61">
        <v>85000</v>
      </c>
      <c r="F223" s="61"/>
      <c r="G223" s="61"/>
      <c r="H223" s="61"/>
      <c r="I223" s="61"/>
      <c r="J223" s="100">
        <f t="shared" si="5"/>
        <v>120000</v>
      </c>
    </row>
    <row r="224" spans="1:10" s="75" customFormat="1" ht="27.75" customHeight="1" x14ac:dyDescent="0.3">
      <c r="A224" s="164">
        <v>297</v>
      </c>
      <c r="B224" s="78" t="s">
        <v>190</v>
      </c>
      <c r="C224" s="61"/>
      <c r="D224" s="61"/>
      <c r="E224" s="61"/>
      <c r="F224" s="61"/>
      <c r="G224" s="61"/>
      <c r="H224" s="61"/>
      <c r="I224" s="61"/>
      <c r="J224" s="100">
        <f t="shared" si="5"/>
        <v>0</v>
      </c>
    </row>
    <row r="225" spans="1:10" s="75" customFormat="1" ht="25.5" customHeight="1" x14ac:dyDescent="0.3">
      <c r="A225" s="164">
        <v>2971</v>
      </c>
      <c r="B225" s="78" t="s">
        <v>190</v>
      </c>
      <c r="C225" s="61"/>
      <c r="D225" s="61"/>
      <c r="E225" s="61"/>
      <c r="F225" s="61"/>
      <c r="G225" s="61"/>
      <c r="H225" s="61"/>
      <c r="I225" s="61"/>
      <c r="J225" s="100">
        <f t="shared" si="5"/>
        <v>0</v>
      </c>
    </row>
    <row r="226" spans="1:10" s="75" customFormat="1" ht="22.5" customHeight="1" x14ac:dyDescent="0.3">
      <c r="A226" s="164">
        <v>298</v>
      </c>
      <c r="B226" s="82" t="s">
        <v>191</v>
      </c>
      <c r="C226" s="61"/>
      <c r="D226" s="61"/>
      <c r="E226" s="61"/>
      <c r="F226" s="61"/>
      <c r="G226" s="61"/>
      <c r="H226" s="61"/>
      <c r="I226" s="61"/>
      <c r="J226" s="100">
        <f t="shared" si="5"/>
        <v>0</v>
      </c>
    </row>
    <row r="227" spans="1:10" s="75" customFormat="1" ht="14.25" customHeight="1" x14ac:dyDescent="0.3">
      <c r="A227" s="164">
        <v>2981</v>
      </c>
      <c r="B227" s="82" t="s">
        <v>191</v>
      </c>
      <c r="C227" s="61"/>
      <c r="D227" s="61"/>
      <c r="E227" s="61">
        <v>28000</v>
      </c>
      <c r="F227" s="61"/>
      <c r="G227" s="61"/>
      <c r="H227" s="61"/>
      <c r="I227" s="61"/>
      <c r="J227" s="100">
        <f t="shared" si="5"/>
        <v>28000</v>
      </c>
    </row>
    <row r="228" spans="1:10" s="75" customFormat="1" ht="14.25" customHeight="1" x14ac:dyDescent="0.3">
      <c r="A228" s="164">
        <v>299</v>
      </c>
      <c r="B228" s="82" t="s">
        <v>192</v>
      </c>
      <c r="C228" s="61"/>
      <c r="D228" s="61"/>
      <c r="E228" s="61"/>
      <c r="F228" s="61"/>
      <c r="G228" s="61"/>
      <c r="H228" s="61"/>
      <c r="I228" s="61"/>
      <c r="J228" s="100">
        <f t="shared" si="5"/>
        <v>0</v>
      </c>
    </row>
    <row r="229" spans="1:10" s="75" customFormat="1" ht="14.25" customHeight="1" x14ac:dyDescent="0.3">
      <c r="A229" s="164">
        <v>2991</v>
      </c>
      <c r="B229" s="82" t="s">
        <v>193</v>
      </c>
      <c r="C229" s="61"/>
      <c r="D229" s="61"/>
      <c r="E229" s="61"/>
      <c r="F229" s="61"/>
      <c r="G229" s="61"/>
      <c r="H229" s="61"/>
      <c r="I229" s="61"/>
      <c r="J229" s="100">
        <f t="shared" si="5"/>
        <v>0</v>
      </c>
    </row>
    <row r="230" spans="1:10" s="81" customFormat="1" ht="13.5" x14ac:dyDescent="0.25">
      <c r="A230" s="162"/>
      <c r="B230" s="57" t="s">
        <v>194</v>
      </c>
      <c r="C230" s="62">
        <f>SUM(C105:C229)</f>
        <v>0</v>
      </c>
      <c r="D230" s="62">
        <f t="shared" ref="D230:J230" si="6">SUM(D105:D229)</f>
        <v>749578.75</v>
      </c>
      <c r="E230" s="62">
        <f t="shared" si="6"/>
        <v>853000</v>
      </c>
      <c r="F230" s="62">
        <f t="shared" si="6"/>
        <v>35921</v>
      </c>
      <c r="G230" s="62">
        <f t="shared" si="6"/>
        <v>0</v>
      </c>
      <c r="H230" s="62">
        <f t="shared" si="6"/>
        <v>0</v>
      </c>
      <c r="I230" s="62">
        <f t="shared" si="6"/>
        <v>0</v>
      </c>
      <c r="J230" s="62">
        <f t="shared" si="6"/>
        <v>1638499.75</v>
      </c>
    </row>
    <row r="231" spans="1:10" s="75" customFormat="1" ht="14.25" x14ac:dyDescent="0.3">
      <c r="A231" s="159" t="s">
        <v>195</v>
      </c>
      <c r="B231" s="74"/>
      <c r="C231" s="61"/>
      <c r="D231" s="61"/>
      <c r="E231" s="61"/>
      <c r="F231" s="61"/>
      <c r="G231" s="61"/>
      <c r="H231" s="61"/>
      <c r="I231" s="61"/>
      <c r="J231" s="61"/>
    </row>
    <row r="232" spans="1:10" s="75" customFormat="1" ht="14.25" x14ac:dyDescent="0.3">
      <c r="A232" s="164">
        <v>3100</v>
      </c>
      <c r="B232" s="82" t="s">
        <v>196</v>
      </c>
      <c r="C232" s="61"/>
      <c r="D232" s="61"/>
      <c r="E232" s="61"/>
      <c r="F232" s="61"/>
      <c r="G232" s="61"/>
      <c r="H232" s="61"/>
      <c r="I232" s="61"/>
      <c r="J232" s="100">
        <f t="shared" ref="J232:J295" si="7">C232+D232+E232+F232+G232+H232+I232</f>
        <v>0</v>
      </c>
    </row>
    <row r="233" spans="1:10" s="75" customFormat="1" ht="14.25" x14ac:dyDescent="0.3">
      <c r="A233" s="164">
        <v>311</v>
      </c>
      <c r="B233" s="82" t="s">
        <v>197</v>
      </c>
      <c r="C233" s="61"/>
      <c r="D233" s="61"/>
      <c r="E233" s="61"/>
      <c r="F233" s="61"/>
      <c r="G233" s="61"/>
      <c r="H233" s="61"/>
      <c r="I233" s="61"/>
      <c r="J233" s="100">
        <f t="shared" si="7"/>
        <v>0</v>
      </c>
    </row>
    <row r="234" spans="1:10" s="75" customFormat="1" ht="14.25" x14ac:dyDescent="0.3">
      <c r="A234" s="164">
        <v>3111</v>
      </c>
      <c r="B234" s="82" t="s">
        <v>3</v>
      </c>
      <c r="C234" s="59">
        <v>265000</v>
      </c>
      <c r="D234" s="61"/>
      <c r="E234" s="61"/>
      <c r="F234" s="59"/>
      <c r="G234" s="61"/>
      <c r="H234" s="61"/>
      <c r="I234" s="61"/>
      <c r="J234" s="100">
        <f t="shared" si="7"/>
        <v>265000</v>
      </c>
    </row>
    <row r="235" spans="1:10" s="75" customFormat="1" ht="14.25" x14ac:dyDescent="0.3">
      <c r="A235" s="164">
        <v>3112</v>
      </c>
      <c r="B235" s="82" t="s">
        <v>198</v>
      </c>
      <c r="C235" s="61"/>
      <c r="D235" s="61"/>
      <c r="E235" s="61"/>
      <c r="F235" s="61"/>
      <c r="G235" s="61"/>
      <c r="H235" s="61"/>
      <c r="I235" s="61"/>
      <c r="J235" s="100">
        <f t="shared" si="7"/>
        <v>0</v>
      </c>
    </row>
    <row r="236" spans="1:10" s="75" customFormat="1" ht="27.75" x14ac:dyDescent="0.3">
      <c r="A236" s="164">
        <v>3113</v>
      </c>
      <c r="B236" s="78" t="s">
        <v>199</v>
      </c>
      <c r="C236" s="61"/>
      <c r="D236" s="61"/>
      <c r="E236" s="61"/>
      <c r="F236" s="61"/>
      <c r="G236" s="61"/>
      <c r="H236" s="61"/>
      <c r="I236" s="61"/>
      <c r="J236" s="100">
        <f t="shared" si="7"/>
        <v>0</v>
      </c>
    </row>
    <row r="237" spans="1:10" s="75" customFormat="1" ht="14.25" x14ac:dyDescent="0.3">
      <c r="A237" s="164">
        <v>312</v>
      </c>
      <c r="B237" s="82" t="s">
        <v>200</v>
      </c>
      <c r="C237" s="61"/>
      <c r="D237" s="61"/>
      <c r="E237" s="61"/>
      <c r="F237" s="61"/>
      <c r="G237" s="61"/>
      <c r="H237" s="61"/>
      <c r="I237" s="61"/>
      <c r="J237" s="100">
        <f t="shared" si="7"/>
        <v>0</v>
      </c>
    </row>
    <row r="238" spans="1:10" s="75" customFormat="1" ht="14.25" x14ac:dyDescent="0.3">
      <c r="A238" s="164">
        <v>3121</v>
      </c>
      <c r="B238" s="82" t="s">
        <v>201</v>
      </c>
      <c r="C238" s="61"/>
      <c r="D238" s="61"/>
      <c r="E238" s="61"/>
      <c r="F238" s="61"/>
      <c r="G238" s="61"/>
      <c r="H238" s="61"/>
      <c r="I238" s="61"/>
      <c r="J238" s="100">
        <f t="shared" si="7"/>
        <v>0</v>
      </c>
    </row>
    <row r="239" spans="1:10" s="75" customFormat="1" ht="14.25" x14ac:dyDescent="0.3">
      <c r="A239" s="164">
        <v>313</v>
      </c>
      <c r="B239" s="82" t="s">
        <v>202</v>
      </c>
      <c r="C239" s="61"/>
      <c r="D239" s="61"/>
      <c r="E239" s="61"/>
      <c r="F239" s="61"/>
      <c r="G239" s="61"/>
      <c r="H239" s="61"/>
      <c r="I239" s="61"/>
      <c r="J239" s="100">
        <f t="shared" si="7"/>
        <v>0</v>
      </c>
    </row>
    <row r="240" spans="1:10" s="75" customFormat="1" ht="14.25" x14ac:dyDescent="0.3">
      <c r="A240" s="164">
        <v>3131</v>
      </c>
      <c r="B240" s="82" t="s">
        <v>203</v>
      </c>
      <c r="C240" s="61"/>
      <c r="D240" s="61"/>
      <c r="E240" s="61">
        <v>20000</v>
      </c>
      <c r="F240" s="61"/>
      <c r="G240" s="61"/>
      <c r="H240" s="61"/>
      <c r="I240" s="61"/>
      <c r="J240" s="100">
        <f t="shared" si="7"/>
        <v>20000</v>
      </c>
    </row>
    <row r="241" spans="1:10" s="75" customFormat="1" ht="14.25" x14ac:dyDescent="0.3">
      <c r="A241" s="164">
        <v>314</v>
      </c>
      <c r="B241" s="82" t="s">
        <v>4</v>
      </c>
      <c r="C241" s="61"/>
      <c r="D241" s="61"/>
      <c r="E241" s="61"/>
      <c r="F241" s="61"/>
      <c r="G241" s="61"/>
      <c r="H241" s="61"/>
      <c r="I241" s="61"/>
      <c r="J241" s="100">
        <f t="shared" si="7"/>
        <v>0</v>
      </c>
    </row>
    <row r="242" spans="1:10" s="75" customFormat="1" ht="14.25" x14ac:dyDescent="0.3">
      <c r="A242" s="164">
        <v>3141</v>
      </c>
      <c r="B242" s="82" t="s">
        <v>204</v>
      </c>
      <c r="C242" s="61"/>
      <c r="D242" s="59"/>
      <c r="E242" s="61"/>
      <c r="F242" s="61"/>
      <c r="G242" s="61"/>
      <c r="H242" s="61"/>
      <c r="I242" s="61"/>
      <c r="J242" s="100">
        <f t="shared" si="7"/>
        <v>0</v>
      </c>
    </row>
    <row r="243" spans="1:10" s="75" customFormat="1" ht="14.25" x14ac:dyDescent="0.3">
      <c r="A243" s="164">
        <v>315</v>
      </c>
      <c r="B243" s="82" t="s">
        <v>205</v>
      </c>
      <c r="C243" s="61"/>
      <c r="D243" s="61"/>
      <c r="E243" s="61"/>
      <c r="F243" s="61"/>
      <c r="G243" s="61"/>
      <c r="H243" s="61"/>
      <c r="I243" s="61"/>
      <c r="J243" s="100">
        <f t="shared" si="7"/>
        <v>0</v>
      </c>
    </row>
    <row r="244" spans="1:10" s="75" customFormat="1" ht="14.25" x14ac:dyDescent="0.3">
      <c r="A244" s="164">
        <v>3151</v>
      </c>
      <c r="B244" s="82" t="s">
        <v>206</v>
      </c>
      <c r="C244" s="61"/>
      <c r="D244" s="61"/>
      <c r="E244" s="61"/>
      <c r="F244" s="61"/>
      <c r="G244" s="61"/>
      <c r="H244" s="61"/>
      <c r="I244" s="61"/>
      <c r="J244" s="100">
        <f t="shared" si="7"/>
        <v>0</v>
      </c>
    </row>
    <row r="245" spans="1:10" s="75" customFormat="1" ht="14.25" x14ac:dyDescent="0.3">
      <c r="A245" s="164">
        <v>316</v>
      </c>
      <c r="B245" s="82" t="s">
        <v>207</v>
      </c>
      <c r="C245" s="61"/>
      <c r="D245" s="61"/>
      <c r="E245" s="61"/>
      <c r="F245" s="61"/>
      <c r="G245" s="61"/>
      <c r="H245" s="61"/>
      <c r="I245" s="61"/>
      <c r="J245" s="100">
        <f t="shared" si="7"/>
        <v>0</v>
      </c>
    </row>
    <row r="246" spans="1:10" s="75" customFormat="1" ht="14.25" x14ac:dyDescent="0.3">
      <c r="A246" s="164">
        <v>3161</v>
      </c>
      <c r="B246" s="82" t="s">
        <v>208</v>
      </c>
      <c r="C246" s="61"/>
      <c r="D246" s="61"/>
      <c r="E246" s="61"/>
      <c r="F246" s="61"/>
      <c r="G246" s="61"/>
      <c r="H246" s="61"/>
      <c r="I246" s="61"/>
      <c r="J246" s="100">
        <f t="shared" si="7"/>
        <v>0</v>
      </c>
    </row>
    <row r="247" spans="1:10" s="75" customFormat="1" ht="14.25" x14ac:dyDescent="0.3">
      <c r="A247" s="164">
        <v>317</v>
      </c>
      <c r="B247" s="82" t="s">
        <v>209</v>
      </c>
      <c r="C247" s="61"/>
      <c r="D247" s="61"/>
      <c r="E247" s="61"/>
      <c r="F247" s="61"/>
      <c r="G247" s="61"/>
      <c r="H247" s="61"/>
      <c r="I247" s="61"/>
      <c r="J247" s="100">
        <f t="shared" si="7"/>
        <v>0</v>
      </c>
    </row>
    <row r="248" spans="1:10" s="75" customFormat="1" ht="14.25" x14ac:dyDescent="0.3">
      <c r="A248" s="164">
        <v>3171</v>
      </c>
      <c r="B248" s="82" t="s">
        <v>5</v>
      </c>
      <c r="C248" s="61"/>
      <c r="D248" s="105">
        <f>230000+200000</f>
        <v>430000</v>
      </c>
      <c r="E248" s="61"/>
      <c r="F248" s="61"/>
      <c r="G248" s="61"/>
      <c r="H248" s="61"/>
      <c r="I248" s="61"/>
      <c r="J248" s="100">
        <f t="shared" si="7"/>
        <v>430000</v>
      </c>
    </row>
    <row r="249" spans="1:10" s="75" customFormat="1" ht="14.25" x14ac:dyDescent="0.3">
      <c r="A249" s="164">
        <v>318</v>
      </c>
      <c r="B249" s="82" t="s">
        <v>210</v>
      </c>
      <c r="C249" s="61"/>
      <c r="D249" s="61"/>
      <c r="E249" s="61"/>
      <c r="F249" s="61"/>
      <c r="G249" s="61"/>
      <c r="H249" s="61"/>
      <c r="I249" s="61"/>
      <c r="J249" s="100">
        <f t="shared" si="7"/>
        <v>0</v>
      </c>
    </row>
    <row r="250" spans="1:10" s="75" customFormat="1" ht="14.25" x14ac:dyDescent="0.3">
      <c r="A250" s="164">
        <v>3181</v>
      </c>
      <c r="B250" s="82" t="s">
        <v>211</v>
      </c>
      <c r="C250" s="61"/>
      <c r="D250" s="61"/>
      <c r="E250" s="61">
        <v>14000</v>
      </c>
      <c r="F250" s="61"/>
      <c r="G250" s="61"/>
      <c r="H250" s="61"/>
      <c r="I250" s="61"/>
      <c r="J250" s="100">
        <f t="shared" si="7"/>
        <v>14000</v>
      </c>
    </row>
    <row r="251" spans="1:10" s="75" customFormat="1" ht="14.25" x14ac:dyDescent="0.3">
      <c r="A251" s="164">
        <v>3182</v>
      </c>
      <c r="B251" s="82" t="s">
        <v>212</v>
      </c>
      <c r="C251" s="61"/>
      <c r="D251" s="61"/>
      <c r="E251" s="61"/>
      <c r="F251" s="61"/>
      <c r="G251" s="61"/>
      <c r="H251" s="61"/>
      <c r="I251" s="61"/>
      <c r="J251" s="100">
        <f t="shared" si="7"/>
        <v>0</v>
      </c>
    </row>
    <row r="252" spans="1:10" s="75" customFormat="1" ht="14.25" x14ac:dyDescent="0.3">
      <c r="A252" s="164">
        <v>319</v>
      </c>
      <c r="B252" s="82" t="s">
        <v>213</v>
      </c>
      <c r="C252" s="61"/>
      <c r="D252" s="61"/>
      <c r="E252" s="61"/>
      <c r="F252" s="61"/>
      <c r="G252" s="61"/>
      <c r="H252" s="61"/>
      <c r="I252" s="61"/>
      <c r="J252" s="100">
        <f t="shared" si="7"/>
        <v>0</v>
      </c>
    </row>
    <row r="253" spans="1:10" s="75" customFormat="1" ht="14.25" x14ac:dyDescent="0.3">
      <c r="A253" s="164">
        <v>3191</v>
      </c>
      <c r="B253" s="82" t="s">
        <v>214</v>
      </c>
      <c r="C253" s="61"/>
      <c r="D253" s="61"/>
      <c r="E253" s="61"/>
      <c r="F253" s="61"/>
      <c r="G253" s="61"/>
      <c r="H253" s="61"/>
      <c r="I253" s="61"/>
      <c r="J253" s="100">
        <f t="shared" si="7"/>
        <v>0</v>
      </c>
    </row>
    <row r="254" spans="1:10" s="75" customFormat="1" ht="14.25" x14ac:dyDescent="0.3">
      <c r="A254" s="164">
        <v>3192</v>
      </c>
      <c r="B254" s="82" t="s">
        <v>215</v>
      </c>
      <c r="C254" s="61"/>
      <c r="D254" s="61"/>
      <c r="E254" s="61"/>
      <c r="F254" s="61"/>
      <c r="G254" s="61"/>
      <c r="H254" s="61"/>
      <c r="I254" s="61"/>
      <c r="J254" s="100">
        <f t="shared" si="7"/>
        <v>0</v>
      </c>
    </row>
    <row r="255" spans="1:10" s="75" customFormat="1" ht="14.25" x14ac:dyDescent="0.3">
      <c r="A255" s="164">
        <v>3193</v>
      </c>
      <c r="B255" s="82" t="s">
        <v>216</v>
      </c>
      <c r="C255" s="61"/>
      <c r="D255" s="61"/>
      <c r="E255" s="61"/>
      <c r="F255" s="61"/>
      <c r="G255" s="61"/>
      <c r="H255" s="61"/>
      <c r="I255" s="61"/>
      <c r="J255" s="100">
        <f t="shared" si="7"/>
        <v>0</v>
      </c>
    </row>
    <row r="256" spans="1:10" s="75" customFormat="1" ht="14.25" x14ac:dyDescent="0.3">
      <c r="A256" s="163">
        <v>3200</v>
      </c>
      <c r="B256" s="87" t="s">
        <v>217</v>
      </c>
      <c r="C256" s="61"/>
      <c r="D256" s="61"/>
      <c r="E256" s="61"/>
      <c r="F256" s="61"/>
      <c r="G256" s="61"/>
      <c r="H256" s="61"/>
      <c r="I256" s="61"/>
      <c r="J256" s="100">
        <f t="shared" si="7"/>
        <v>0</v>
      </c>
    </row>
    <row r="257" spans="1:10" s="75" customFormat="1" ht="14.25" x14ac:dyDescent="0.3">
      <c r="A257" s="164">
        <v>321</v>
      </c>
      <c r="B257" s="82" t="s">
        <v>218</v>
      </c>
      <c r="C257" s="61"/>
      <c r="D257" s="61"/>
      <c r="E257" s="61"/>
      <c r="F257" s="61"/>
      <c r="G257" s="61"/>
      <c r="H257" s="61"/>
      <c r="I257" s="61"/>
      <c r="J257" s="100">
        <f t="shared" si="7"/>
        <v>0</v>
      </c>
    </row>
    <row r="258" spans="1:10" s="75" customFormat="1" ht="14.25" x14ac:dyDescent="0.3">
      <c r="A258" s="164">
        <v>3211</v>
      </c>
      <c r="B258" s="82" t="s">
        <v>218</v>
      </c>
      <c r="C258" s="61"/>
      <c r="D258" s="61"/>
      <c r="E258" s="61"/>
      <c r="F258" s="61"/>
      <c r="G258" s="61"/>
      <c r="H258" s="61"/>
      <c r="I258" s="61"/>
      <c r="J258" s="100">
        <f t="shared" si="7"/>
        <v>0</v>
      </c>
    </row>
    <row r="259" spans="1:10" s="75" customFormat="1" ht="14.25" x14ac:dyDescent="0.3">
      <c r="A259" s="164">
        <v>322</v>
      </c>
      <c r="B259" s="78" t="s">
        <v>14</v>
      </c>
      <c r="C259" s="61"/>
      <c r="D259" s="61"/>
      <c r="E259" s="61"/>
      <c r="F259" s="61"/>
      <c r="G259" s="61"/>
      <c r="H259" s="61"/>
      <c r="I259" s="61"/>
      <c r="J259" s="100">
        <f t="shared" si="7"/>
        <v>0</v>
      </c>
    </row>
    <row r="260" spans="1:10" s="75" customFormat="1" ht="14.25" x14ac:dyDescent="0.3">
      <c r="A260" s="164">
        <v>3221</v>
      </c>
      <c r="B260" s="78" t="s">
        <v>219</v>
      </c>
      <c r="C260" s="61"/>
      <c r="D260" s="61"/>
      <c r="E260" s="61"/>
      <c r="F260" s="61"/>
      <c r="G260" s="61"/>
      <c r="H260" s="61"/>
      <c r="I260" s="61"/>
      <c r="J260" s="100">
        <f t="shared" si="7"/>
        <v>0</v>
      </c>
    </row>
    <row r="261" spans="1:10" s="75" customFormat="1" ht="27.75" x14ac:dyDescent="0.3">
      <c r="A261" s="164">
        <v>323</v>
      </c>
      <c r="B261" s="78" t="s">
        <v>220</v>
      </c>
      <c r="C261" s="61"/>
      <c r="D261" s="61"/>
      <c r="E261" s="61"/>
      <c r="F261" s="61"/>
      <c r="G261" s="61"/>
      <c r="H261" s="61"/>
      <c r="I261" s="61"/>
      <c r="J261" s="100">
        <f t="shared" si="7"/>
        <v>0</v>
      </c>
    </row>
    <row r="262" spans="1:10" s="75" customFormat="1" ht="27.75" x14ac:dyDescent="0.3">
      <c r="A262" s="164">
        <v>3231</v>
      </c>
      <c r="B262" s="78" t="s">
        <v>220</v>
      </c>
      <c r="C262" s="61"/>
      <c r="D262" s="61"/>
      <c r="E262" s="61">
        <v>15000</v>
      </c>
      <c r="F262" s="61"/>
      <c r="G262" s="61"/>
      <c r="H262" s="61"/>
      <c r="I262" s="61"/>
      <c r="J262" s="100">
        <f t="shared" si="7"/>
        <v>15000</v>
      </c>
    </row>
    <row r="263" spans="1:10" s="75" customFormat="1" ht="27.75" x14ac:dyDescent="0.3">
      <c r="A263" s="164">
        <v>3232</v>
      </c>
      <c r="B263" s="78" t="s">
        <v>221</v>
      </c>
      <c r="C263" s="61"/>
      <c r="D263" s="61"/>
      <c r="E263" s="61"/>
      <c r="F263" s="61"/>
      <c r="G263" s="61"/>
      <c r="H263" s="61"/>
      <c r="I263" s="61"/>
      <c r="J263" s="100">
        <f t="shared" si="7"/>
        <v>0</v>
      </c>
    </row>
    <row r="264" spans="1:10" s="75" customFormat="1" ht="27.75" x14ac:dyDescent="0.3">
      <c r="A264" s="164">
        <v>3233</v>
      </c>
      <c r="B264" s="78" t="s">
        <v>222</v>
      </c>
      <c r="C264" s="61"/>
      <c r="D264" s="61"/>
      <c r="E264" s="61"/>
      <c r="F264" s="61"/>
      <c r="G264" s="61"/>
      <c r="H264" s="61"/>
      <c r="I264" s="61"/>
      <c r="J264" s="100">
        <f t="shared" si="7"/>
        <v>0</v>
      </c>
    </row>
    <row r="265" spans="1:10" s="75" customFormat="1" ht="27.75" x14ac:dyDescent="0.3">
      <c r="A265" s="164">
        <v>324</v>
      </c>
      <c r="B265" s="78" t="s">
        <v>223</v>
      </c>
      <c r="C265" s="61"/>
      <c r="D265" s="61"/>
      <c r="E265" s="61"/>
      <c r="F265" s="61"/>
      <c r="G265" s="61"/>
      <c r="H265" s="61"/>
      <c r="I265" s="61"/>
      <c r="J265" s="100">
        <f t="shared" si="7"/>
        <v>0</v>
      </c>
    </row>
    <row r="266" spans="1:10" s="75" customFormat="1" ht="27.75" x14ac:dyDescent="0.3">
      <c r="A266" s="164">
        <v>3241</v>
      </c>
      <c r="B266" s="78" t="s">
        <v>223</v>
      </c>
      <c r="C266" s="61"/>
      <c r="D266" s="61"/>
      <c r="E266" s="61"/>
      <c r="F266" s="61"/>
      <c r="G266" s="61"/>
      <c r="H266" s="61"/>
      <c r="I266" s="61"/>
      <c r="J266" s="100">
        <f t="shared" si="7"/>
        <v>0</v>
      </c>
    </row>
    <row r="267" spans="1:10" s="75" customFormat="1" ht="14.25" x14ac:dyDescent="0.3">
      <c r="A267" s="164">
        <v>325</v>
      </c>
      <c r="B267" s="78" t="s">
        <v>224</v>
      </c>
      <c r="C267" s="61"/>
      <c r="D267" s="61"/>
      <c r="E267" s="61"/>
      <c r="F267" s="61"/>
      <c r="G267" s="61"/>
      <c r="H267" s="61"/>
      <c r="I267" s="61"/>
      <c r="J267" s="100">
        <f t="shared" si="7"/>
        <v>0</v>
      </c>
    </row>
    <row r="268" spans="1:10" s="75" customFormat="1" ht="54.75" x14ac:dyDescent="0.3">
      <c r="A268" s="164">
        <v>3251</v>
      </c>
      <c r="B268" s="78" t="s">
        <v>225</v>
      </c>
      <c r="C268" s="61"/>
      <c r="D268" s="61"/>
      <c r="E268" s="61"/>
      <c r="F268" s="61"/>
      <c r="G268" s="61"/>
      <c r="H268" s="61"/>
      <c r="I268" s="61"/>
      <c r="J268" s="100">
        <f t="shared" si="7"/>
        <v>0</v>
      </c>
    </row>
    <row r="269" spans="1:10" s="75" customFormat="1" ht="41.25" x14ac:dyDescent="0.3">
      <c r="A269" s="164">
        <v>3252</v>
      </c>
      <c r="B269" s="78" t="s">
        <v>226</v>
      </c>
      <c r="C269" s="61"/>
      <c r="D269" s="61"/>
      <c r="E269" s="61"/>
      <c r="F269" s="61"/>
      <c r="G269" s="61"/>
      <c r="H269" s="61"/>
      <c r="I269" s="61"/>
      <c r="J269" s="100">
        <f t="shared" si="7"/>
        <v>0</v>
      </c>
    </row>
    <row r="270" spans="1:10" s="75" customFormat="1" ht="41.25" x14ac:dyDescent="0.3">
      <c r="A270" s="164">
        <v>3253</v>
      </c>
      <c r="B270" s="78" t="s">
        <v>227</v>
      </c>
      <c r="C270" s="61"/>
      <c r="D270" s="61"/>
      <c r="E270" s="61"/>
      <c r="F270" s="61"/>
      <c r="G270" s="61"/>
      <c r="H270" s="61"/>
      <c r="I270" s="61"/>
      <c r="J270" s="100">
        <f t="shared" si="7"/>
        <v>0</v>
      </c>
    </row>
    <row r="271" spans="1:10" s="75" customFormat="1" ht="41.25" x14ac:dyDescent="0.3">
      <c r="A271" s="164">
        <v>3254</v>
      </c>
      <c r="B271" s="78" t="s">
        <v>228</v>
      </c>
      <c r="C271" s="61"/>
      <c r="D271" s="61"/>
      <c r="E271" s="61"/>
      <c r="F271" s="61"/>
      <c r="G271" s="61"/>
      <c r="H271" s="61"/>
      <c r="I271" s="61"/>
      <c r="J271" s="100">
        <f t="shared" si="7"/>
        <v>0</v>
      </c>
    </row>
    <row r="272" spans="1:10" s="75" customFormat="1" ht="27.75" x14ac:dyDescent="0.3">
      <c r="A272" s="164">
        <v>326</v>
      </c>
      <c r="B272" s="78" t="s">
        <v>229</v>
      </c>
      <c r="C272" s="61"/>
      <c r="D272" s="61"/>
      <c r="E272" s="61"/>
      <c r="F272" s="61"/>
      <c r="G272" s="61"/>
      <c r="H272" s="61"/>
      <c r="I272" s="61"/>
      <c r="J272" s="100">
        <f t="shared" si="7"/>
        <v>0</v>
      </c>
    </row>
    <row r="273" spans="1:10" s="75" customFormat="1" ht="27.75" x14ac:dyDescent="0.3">
      <c r="A273" s="164">
        <v>3261</v>
      </c>
      <c r="B273" s="78" t="s">
        <v>229</v>
      </c>
      <c r="C273" s="61"/>
      <c r="D273" s="61"/>
      <c r="E273" s="61">
        <v>45000</v>
      </c>
      <c r="F273" s="61"/>
      <c r="G273" s="61"/>
      <c r="H273" s="61"/>
      <c r="I273" s="61"/>
      <c r="J273" s="100">
        <f t="shared" si="7"/>
        <v>45000</v>
      </c>
    </row>
    <row r="274" spans="1:10" s="75" customFormat="1" ht="14.25" x14ac:dyDescent="0.3">
      <c r="A274" s="164">
        <v>327</v>
      </c>
      <c r="B274" s="78" t="s">
        <v>230</v>
      </c>
      <c r="C274" s="61"/>
      <c r="D274" s="61"/>
      <c r="E274" s="61"/>
      <c r="F274" s="61"/>
      <c r="G274" s="61"/>
      <c r="H274" s="61"/>
      <c r="I274" s="61"/>
      <c r="J274" s="100">
        <f t="shared" si="7"/>
        <v>0</v>
      </c>
    </row>
    <row r="275" spans="1:10" s="75" customFormat="1" ht="14.25" x14ac:dyDescent="0.3">
      <c r="A275" s="164">
        <v>3271</v>
      </c>
      <c r="B275" s="78" t="s">
        <v>231</v>
      </c>
      <c r="C275" s="61"/>
      <c r="D275" s="61"/>
      <c r="E275" s="61"/>
      <c r="F275" s="61"/>
      <c r="G275" s="61"/>
      <c r="H275" s="61"/>
      <c r="I275" s="61"/>
      <c r="J275" s="100">
        <f t="shared" si="7"/>
        <v>0</v>
      </c>
    </row>
    <row r="276" spans="1:10" s="75" customFormat="1" ht="14.25" x14ac:dyDescent="0.3">
      <c r="A276" s="164">
        <v>328</v>
      </c>
      <c r="B276" s="78" t="s">
        <v>232</v>
      </c>
      <c r="C276" s="61"/>
      <c r="D276" s="61"/>
      <c r="E276" s="61"/>
      <c r="F276" s="61"/>
      <c r="G276" s="61"/>
      <c r="H276" s="61"/>
      <c r="I276" s="61"/>
      <c r="J276" s="100">
        <f t="shared" si="7"/>
        <v>0</v>
      </c>
    </row>
    <row r="277" spans="1:10" s="75" customFormat="1" ht="14.25" x14ac:dyDescent="0.3">
      <c r="A277" s="164">
        <v>3281</v>
      </c>
      <c r="B277" s="78" t="s">
        <v>233</v>
      </c>
      <c r="C277" s="61"/>
      <c r="D277" s="61"/>
      <c r="E277" s="61"/>
      <c r="F277" s="61"/>
      <c r="G277" s="61"/>
      <c r="H277" s="61"/>
      <c r="I277" s="61"/>
      <c r="J277" s="100">
        <f t="shared" si="7"/>
        <v>0</v>
      </c>
    </row>
    <row r="278" spans="1:10" s="75" customFormat="1" ht="14.25" x14ac:dyDescent="0.3">
      <c r="A278" s="164">
        <v>329</v>
      </c>
      <c r="B278" s="78" t="s">
        <v>234</v>
      </c>
      <c r="C278" s="61"/>
      <c r="D278" s="61"/>
      <c r="E278" s="61"/>
      <c r="F278" s="61"/>
      <c r="G278" s="61"/>
      <c r="H278" s="61"/>
      <c r="I278" s="61"/>
      <c r="J278" s="100">
        <f t="shared" si="7"/>
        <v>0</v>
      </c>
    </row>
    <row r="279" spans="1:10" s="75" customFormat="1" ht="14.25" x14ac:dyDescent="0.3">
      <c r="A279" s="164">
        <v>3291</v>
      </c>
      <c r="B279" s="78" t="s">
        <v>235</v>
      </c>
      <c r="C279" s="61"/>
      <c r="D279" s="61"/>
      <c r="E279" s="61"/>
      <c r="F279" s="61"/>
      <c r="G279" s="61"/>
      <c r="H279" s="61"/>
      <c r="I279" s="61"/>
      <c r="J279" s="100">
        <f t="shared" si="7"/>
        <v>0</v>
      </c>
    </row>
    <row r="280" spans="1:10" s="75" customFormat="1" ht="14.25" x14ac:dyDescent="0.3">
      <c r="A280" s="164">
        <v>3291</v>
      </c>
      <c r="B280" s="78" t="s">
        <v>235</v>
      </c>
      <c r="C280" s="61"/>
      <c r="D280" s="61"/>
      <c r="E280" s="61"/>
      <c r="F280" s="61"/>
      <c r="G280" s="61"/>
      <c r="H280" s="61"/>
      <c r="I280" s="61"/>
      <c r="J280" s="100">
        <f t="shared" si="7"/>
        <v>0</v>
      </c>
    </row>
    <row r="281" spans="1:10" s="75" customFormat="1" ht="27.75" x14ac:dyDescent="0.3">
      <c r="A281" s="164">
        <v>3292</v>
      </c>
      <c r="B281" s="78" t="s">
        <v>236</v>
      </c>
      <c r="C281" s="61"/>
      <c r="D281" s="61"/>
      <c r="E281" s="61"/>
      <c r="F281" s="61"/>
      <c r="G281" s="61"/>
      <c r="H281" s="61"/>
      <c r="I281" s="61"/>
      <c r="J281" s="100">
        <f t="shared" si="7"/>
        <v>0</v>
      </c>
    </row>
    <row r="282" spans="1:10" s="75" customFormat="1" ht="14.25" x14ac:dyDescent="0.3">
      <c r="A282" s="164">
        <v>3293</v>
      </c>
      <c r="B282" s="78" t="s">
        <v>237</v>
      </c>
      <c r="C282" s="61"/>
      <c r="D282" s="61"/>
      <c r="E282" s="61"/>
      <c r="F282" s="61"/>
      <c r="G282" s="61"/>
      <c r="H282" s="61"/>
      <c r="I282" s="61"/>
      <c r="J282" s="100">
        <f t="shared" si="7"/>
        <v>0</v>
      </c>
    </row>
    <row r="283" spans="1:10" s="75" customFormat="1" ht="27" x14ac:dyDescent="0.3">
      <c r="A283" s="163">
        <v>3300</v>
      </c>
      <c r="B283" s="79" t="s">
        <v>238</v>
      </c>
      <c r="C283" s="61"/>
      <c r="D283" s="61"/>
      <c r="E283" s="61"/>
      <c r="F283" s="61"/>
      <c r="G283" s="61"/>
      <c r="H283" s="61"/>
      <c r="I283" s="61"/>
      <c r="J283" s="100">
        <f t="shared" si="7"/>
        <v>0</v>
      </c>
    </row>
    <row r="284" spans="1:10" s="75" customFormat="1" ht="27.75" x14ac:dyDescent="0.3">
      <c r="A284" s="164">
        <v>331</v>
      </c>
      <c r="B284" s="78" t="s">
        <v>239</v>
      </c>
      <c r="C284" s="61"/>
      <c r="D284" s="61"/>
      <c r="E284" s="61"/>
      <c r="F284" s="61"/>
      <c r="G284" s="61"/>
      <c r="H284" s="61"/>
      <c r="I284" s="61"/>
      <c r="J284" s="100">
        <f t="shared" si="7"/>
        <v>0</v>
      </c>
    </row>
    <row r="285" spans="1:10" s="75" customFormat="1" ht="27.75" x14ac:dyDescent="0.3">
      <c r="A285" s="164">
        <v>3311</v>
      </c>
      <c r="B285" s="78" t="s">
        <v>239</v>
      </c>
      <c r="C285" s="61"/>
      <c r="D285" s="61">
        <v>200000</v>
      </c>
      <c r="E285" s="61">
        <v>50000</v>
      </c>
      <c r="F285" s="61"/>
      <c r="G285" s="61"/>
      <c r="H285" s="61"/>
      <c r="I285" s="61"/>
      <c r="J285" s="100">
        <f t="shared" si="7"/>
        <v>250000</v>
      </c>
    </row>
    <row r="286" spans="1:10" s="75" customFormat="1" ht="27.75" x14ac:dyDescent="0.3">
      <c r="A286" s="164">
        <v>332</v>
      </c>
      <c r="B286" s="78" t="s">
        <v>240</v>
      </c>
      <c r="C286" s="61"/>
      <c r="D286" s="61"/>
      <c r="E286" s="61"/>
      <c r="F286" s="61"/>
      <c r="G286" s="61"/>
      <c r="H286" s="61"/>
      <c r="I286" s="61"/>
      <c r="J286" s="100">
        <f t="shared" si="7"/>
        <v>0</v>
      </c>
    </row>
    <row r="287" spans="1:10" s="75" customFormat="1" ht="27.75" x14ac:dyDescent="0.3">
      <c r="A287" s="164">
        <v>3321</v>
      </c>
      <c r="B287" s="78" t="s">
        <v>240</v>
      </c>
      <c r="C287" s="61"/>
      <c r="D287" s="61"/>
      <c r="E287" s="61"/>
      <c r="F287" s="61"/>
      <c r="G287" s="61"/>
      <c r="H287" s="61"/>
      <c r="I287" s="61"/>
      <c r="J287" s="100">
        <f t="shared" si="7"/>
        <v>0</v>
      </c>
    </row>
    <row r="288" spans="1:10" s="75" customFormat="1" ht="41.25" x14ac:dyDescent="0.3">
      <c r="A288" s="164">
        <v>333</v>
      </c>
      <c r="B288" s="78" t="s">
        <v>241</v>
      </c>
      <c r="C288" s="61"/>
      <c r="D288" s="61"/>
      <c r="E288" s="61"/>
      <c r="F288" s="61"/>
      <c r="G288" s="61"/>
      <c r="H288" s="61"/>
      <c r="I288" s="61"/>
      <c r="J288" s="100">
        <f t="shared" si="7"/>
        <v>0</v>
      </c>
    </row>
    <row r="289" spans="1:10" s="75" customFormat="1" ht="27.75" x14ac:dyDescent="0.3">
      <c r="A289" s="164">
        <v>3331</v>
      </c>
      <c r="B289" s="78" t="s">
        <v>242</v>
      </c>
      <c r="C289" s="61"/>
      <c r="D289" s="59"/>
      <c r="E289" s="59">
        <v>22499.3</v>
      </c>
      <c r="F289" s="61"/>
      <c r="G289" s="61"/>
      <c r="H289" s="61"/>
      <c r="I289" s="61"/>
      <c r="J289" s="100">
        <f t="shared" si="7"/>
        <v>22499.3</v>
      </c>
    </row>
    <row r="290" spans="1:10" s="75" customFormat="1" ht="14.25" x14ac:dyDescent="0.3">
      <c r="A290" s="164">
        <v>334</v>
      </c>
      <c r="B290" s="78" t="s">
        <v>243</v>
      </c>
      <c r="C290" s="61"/>
      <c r="D290" s="61"/>
      <c r="E290" s="61"/>
      <c r="F290" s="61"/>
      <c r="G290" s="61"/>
      <c r="H290" s="61"/>
      <c r="I290" s="61"/>
      <c r="J290" s="100">
        <f t="shared" si="7"/>
        <v>0</v>
      </c>
    </row>
    <row r="291" spans="1:10" s="75" customFormat="1" ht="14.25" x14ac:dyDescent="0.3">
      <c r="A291" s="164">
        <v>3341</v>
      </c>
      <c r="B291" s="78" t="s">
        <v>244</v>
      </c>
      <c r="C291" s="61"/>
      <c r="D291" s="61">
        <v>10000</v>
      </c>
      <c r="E291" s="61">
        <v>20000</v>
      </c>
      <c r="F291" s="61"/>
      <c r="G291" s="61"/>
      <c r="H291" s="61"/>
      <c r="I291" s="61"/>
      <c r="J291" s="100">
        <f t="shared" si="7"/>
        <v>30000</v>
      </c>
    </row>
    <row r="292" spans="1:10" s="75" customFormat="1" ht="14.25" x14ac:dyDescent="0.3">
      <c r="A292" s="164">
        <v>3342</v>
      </c>
      <c r="B292" s="78" t="s">
        <v>245</v>
      </c>
      <c r="C292" s="61"/>
      <c r="D292" s="61">
        <v>10000</v>
      </c>
      <c r="E292" s="61">
        <v>20000</v>
      </c>
      <c r="F292" s="61"/>
      <c r="G292" s="61"/>
      <c r="H292" s="61"/>
      <c r="I292" s="61"/>
      <c r="J292" s="100">
        <f t="shared" si="7"/>
        <v>30000</v>
      </c>
    </row>
    <row r="293" spans="1:10" s="75" customFormat="1" ht="27.75" x14ac:dyDescent="0.3">
      <c r="A293" s="164">
        <v>335</v>
      </c>
      <c r="B293" s="78" t="s">
        <v>246</v>
      </c>
      <c r="C293" s="61"/>
      <c r="D293" s="61"/>
      <c r="E293" s="61"/>
      <c r="F293" s="61"/>
      <c r="G293" s="61"/>
      <c r="H293" s="61"/>
      <c r="I293" s="61"/>
      <c r="J293" s="100">
        <f t="shared" si="7"/>
        <v>0</v>
      </c>
    </row>
    <row r="294" spans="1:10" s="75" customFormat="1" ht="27.75" x14ac:dyDescent="0.3">
      <c r="A294" s="164">
        <v>3351</v>
      </c>
      <c r="B294" s="78" t="s">
        <v>246</v>
      </c>
      <c r="C294" s="61"/>
      <c r="D294" s="61"/>
      <c r="E294" s="61"/>
      <c r="F294" s="61"/>
      <c r="G294" s="61"/>
      <c r="H294" s="61"/>
      <c r="I294" s="61"/>
      <c r="J294" s="100">
        <f t="shared" si="7"/>
        <v>0</v>
      </c>
    </row>
    <row r="295" spans="1:10" s="75" customFormat="1" ht="27.75" x14ac:dyDescent="0.3">
      <c r="A295" s="164">
        <v>336</v>
      </c>
      <c r="B295" s="78" t="s">
        <v>247</v>
      </c>
      <c r="C295" s="61"/>
      <c r="D295" s="61"/>
      <c r="E295" s="61"/>
      <c r="F295" s="61"/>
      <c r="G295" s="61"/>
      <c r="H295" s="61"/>
      <c r="I295" s="61"/>
      <c r="J295" s="100">
        <f t="shared" si="7"/>
        <v>0</v>
      </c>
    </row>
    <row r="296" spans="1:10" s="75" customFormat="1" ht="14.25" x14ac:dyDescent="0.3">
      <c r="A296" s="164">
        <v>3361</v>
      </c>
      <c r="B296" s="78" t="s">
        <v>248</v>
      </c>
      <c r="C296" s="61"/>
      <c r="D296" s="61"/>
      <c r="E296" s="61"/>
      <c r="F296" s="61"/>
      <c r="G296" s="61"/>
      <c r="H296" s="61"/>
      <c r="I296" s="61"/>
      <c r="J296" s="100">
        <f t="shared" ref="J296:J359" si="8">C296+D296+E296+F296+G296+H296+I296</f>
        <v>0</v>
      </c>
    </row>
    <row r="297" spans="1:10" s="75" customFormat="1" ht="27.75" x14ac:dyDescent="0.3">
      <c r="A297" s="164">
        <v>3362</v>
      </c>
      <c r="B297" s="78" t="s">
        <v>249</v>
      </c>
      <c r="C297" s="61"/>
      <c r="D297" s="61"/>
      <c r="E297" s="61"/>
      <c r="F297" s="61"/>
      <c r="G297" s="61"/>
      <c r="H297" s="61"/>
      <c r="I297" s="61"/>
      <c r="J297" s="100">
        <f t="shared" si="8"/>
        <v>0</v>
      </c>
    </row>
    <row r="298" spans="1:10" s="75" customFormat="1" ht="41.25" x14ac:dyDescent="0.3">
      <c r="A298" s="164">
        <v>3363</v>
      </c>
      <c r="B298" s="78" t="s">
        <v>250</v>
      </c>
      <c r="C298" s="61"/>
      <c r="D298" s="61"/>
      <c r="E298" s="61"/>
      <c r="F298" s="61"/>
      <c r="G298" s="61"/>
      <c r="H298" s="61"/>
      <c r="I298" s="61"/>
      <c r="J298" s="100">
        <f t="shared" si="8"/>
        <v>0</v>
      </c>
    </row>
    <row r="299" spans="1:10" s="75" customFormat="1" ht="14.25" x14ac:dyDescent="0.3">
      <c r="A299" s="164">
        <v>3364</v>
      </c>
      <c r="B299" s="78" t="s">
        <v>251</v>
      </c>
      <c r="C299" s="61"/>
      <c r="D299" s="61"/>
      <c r="E299" s="61"/>
      <c r="F299" s="61"/>
      <c r="G299" s="61"/>
      <c r="H299" s="61"/>
      <c r="I299" s="61"/>
      <c r="J299" s="100">
        <f t="shared" si="8"/>
        <v>0</v>
      </c>
    </row>
    <row r="300" spans="1:10" s="75" customFormat="1" ht="41.25" x14ac:dyDescent="0.3">
      <c r="A300" s="164">
        <v>3365</v>
      </c>
      <c r="B300" s="78" t="s">
        <v>252</v>
      </c>
      <c r="C300" s="61"/>
      <c r="D300" s="61"/>
      <c r="E300" s="61"/>
      <c r="F300" s="61"/>
      <c r="G300" s="61"/>
      <c r="H300" s="61"/>
      <c r="I300" s="61"/>
      <c r="J300" s="100">
        <f t="shared" si="8"/>
        <v>0</v>
      </c>
    </row>
    <row r="301" spans="1:10" s="75" customFormat="1" ht="14.25" x14ac:dyDescent="0.3">
      <c r="A301" s="164">
        <v>3366</v>
      </c>
      <c r="B301" s="78" t="s">
        <v>253</v>
      </c>
      <c r="C301" s="61"/>
      <c r="D301" s="61"/>
      <c r="E301" s="61"/>
      <c r="F301" s="61"/>
      <c r="G301" s="61"/>
      <c r="H301" s="61"/>
      <c r="I301" s="61"/>
      <c r="J301" s="100">
        <f t="shared" si="8"/>
        <v>0</v>
      </c>
    </row>
    <row r="302" spans="1:10" s="75" customFormat="1" ht="14.25" x14ac:dyDescent="0.3">
      <c r="A302" s="164">
        <v>337</v>
      </c>
      <c r="B302" s="78" t="s">
        <v>254</v>
      </c>
      <c r="C302" s="61"/>
      <c r="D302" s="61"/>
      <c r="E302" s="61"/>
      <c r="F302" s="61"/>
      <c r="G302" s="61"/>
      <c r="H302" s="61"/>
      <c r="I302" s="61"/>
      <c r="J302" s="100">
        <f t="shared" si="8"/>
        <v>0</v>
      </c>
    </row>
    <row r="303" spans="1:10" s="75" customFormat="1" ht="14.25" x14ac:dyDescent="0.3">
      <c r="A303" s="164">
        <v>3371</v>
      </c>
      <c r="B303" s="78" t="s">
        <v>254</v>
      </c>
      <c r="C303" s="61"/>
      <c r="D303" s="61"/>
      <c r="E303" s="61"/>
      <c r="F303" s="61"/>
      <c r="G303" s="61"/>
      <c r="H303" s="61"/>
      <c r="I303" s="61"/>
      <c r="J303" s="100">
        <f t="shared" si="8"/>
        <v>0</v>
      </c>
    </row>
    <row r="304" spans="1:10" s="75" customFormat="1" ht="14.25" x14ac:dyDescent="0.3">
      <c r="A304" s="164">
        <v>338</v>
      </c>
      <c r="B304" s="78" t="s">
        <v>255</v>
      </c>
      <c r="C304" s="61"/>
      <c r="D304" s="61"/>
      <c r="E304" s="61"/>
      <c r="F304" s="61"/>
      <c r="G304" s="61"/>
      <c r="H304" s="61"/>
      <c r="I304" s="61"/>
      <c r="J304" s="100">
        <f t="shared" si="8"/>
        <v>0</v>
      </c>
    </row>
    <row r="305" spans="1:10" s="75" customFormat="1" ht="14.25" x14ac:dyDescent="0.3">
      <c r="A305" s="164">
        <v>3381</v>
      </c>
      <c r="B305" s="78" t="s">
        <v>255</v>
      </c>
      <c r="C305" s="61"/>
      <c r="D305" s="61"/>
      <c r="E305" s="61"/>
      <c r="F305" s="61"/>
      <c r="G305" s="61"/>
      <c r="H305" s="61"/>
      <c r="I305" s="61"/>
      <c r="J305" s="100">
        <f t="shared" si="8"/>
        <v>0</v>
      </c>
    </row>
    <row r="306" spans="1:10" s="75" customFormat="1" ht="27.75" x14ac:dyDescent="0.3">
      <c r="A306" s="164">
        <v>339</v>
      </c>
      <c r="B306" s="78" t="s">
        <v>256</v>
      </c>
      <c r="C306" s="61"/>
      <c r="D306" s="61"/>
      <c r="E306" s="61"/>
      <c r="F306" s="61"/>
      <c r="G306" s="61"/>
      <c r="H306" s="61"/>
      <c r="I306" s="61"/>
      <c r="J306" s="100">
        <f t="shared" si="8"/>
        <v>0</v>
      </c>
    </row>
    <row r="307" spans="1:10" s="75" customFormat="1" ht="27.75" x14ac:dyDescent="0.3">
      <c r="A307" s="164">
        <v>3391</v>
      </c>
      <c r="B307" s="78" t="s">
        <v>256</v>
      </c>
      <c r="C307" s="61"/>
      <c r="D307" s="61"/>
      <c r="E307" s="61"/>
      <c r="F307" s="61"/>
      <c r="G307" s="61"/>
      <c r="H307" s="61"/>
      <c r="I307" s="61"/>
      <c r="J307" s="100">
        <f t="shared" si="8"/>
        <v>0</v>
      </c>
    </row>
    <row r="308" spans="1:10" s="75" customFormat="1" ht="27" x14ac:dyDescent="0.3">
      <c r="A308" s="163">
        <v>3400</v>
      </c>
      <c r="B308" s="79" t="s">
        <v>257</v>
      </c>
      <c r="C308" s="61"/>
      <c r="D308" s="61"/>
      <c r="E308" s="61"/>
      <c r="F308" s="61"/>
      <c r="G308" s="61"/>
      <c r="H308" s="61"/>
      <c r="I308" s="61"/>
      <c r="J308" s="100">
        <f t="shared" si="8"/>
        <v>0</v>
      </c>
    </row>
    <row r="309" spans="1:10" s="75" customFormat="1" ht="14.25" x14ac:dyDescent="0.3">
      <c r="A309" s="164">
        <v>341</v>
      </c>
      <c r="B309" s="78" t="s">
        <v>6</v>
      </c>
      <c r="C309" s="61"/>
      <c r="D309" s="61"/>
      <c r="E309" s="61"/>
      <c r="F309" s="61"/>
      <c r="G309" s="61"/>
      <c r="H309" s="61"/>
      <c r="I309" s="61"/>
      <c r="J309" s="100">
        <f t="shared" si="8"/>
        <v>0</v>
      </c>
    </row>
    <row r="310" spans="1:10" s="75" customFormat="1" ht="14.25" x14ac:dyDescent="0.3">
      <c r="A310" s="164">
        <v>3411</v>
      </c>
      <c r="B310" s="78" t="s">
        <v>258</v>
      </c>
      <c r="C310" s="61"/>
      <c r="D310" s="61">
        <v>35000</v>
      </c>
      <c r="E310" s="61">
        <v>25000</v>
      </c>
      <c r="F310" s="61"/>
      <c r="G310" s="61"/>
      <c r="H310" s="61"/>
      <c r="I310" s="61"/>
      <c r="J310" s="100">
        <f t="shared" si="8"/>
        <v>60000</v>
      </c>
    </row>
    <row r="311" spans="1:10" s="75" customFormat="1" ht="27.75" x14ac:dyDescent="0.3">
      <c r="A311" s="164">
        <v>342</v>
      </c>
      <c r="B311" s="78" t="s">
        <v>259</v>
      </c>
      <c r="C311" s="61"/>
      <c r="D311" s="61"/>
      <c r="E311" s="61"/>
      <c r="F311" s="61"/>
      <c r="G311" s="61"/>
      <c r="H311" s="61"/>
      <c r="I311" s="61"/>
      <c r="J311" s="100">
        <f t="shared" si="8"/>
        <v>0</v>
      </c>
    </row>
    <row r="312" spans="1:10" s="75" customFormat="1" ht="27.75" x14ac:dyDescent="0.3">
      <c r="A312" s="164">
        <v>3421</v>
      </c>
      <c r="B312" s="78" t="s">
        <v>260</v>
      </c>
      <c r="C312" s="61"/>
      <c r="D312" s="61"/>
      <c r="E312" s="61"/>
      <c r="F312" s="61"/>
      <c r="G312" s="61"/>
      <c r="H312" s="61"/>
      <c r="I312" s="61"/>
      <c r="J312" s="100">
        <f t="shared" si="8"/>
        <v>0</v>
      </c>
    </row>
    <row r="313" spans="1:10" s="75" customFormat="1" ht="27.75" x14ac:dyDescent="0.3">
      <c r="A313" s="164">
        <v>343</v>
      </c>
      <c r="B313" s="78" t="s">
        <v>261</v>
      </c>
      <c r="C313" s="61"/>
      <c r="D313" s="61"/>
      <c r="E313" s="61"/>
      <c r="F313" s="61"/>
      <c r="G313" s="61"/>
      <c r="H313" s="61"/>
      <c r="I313" s="61"/>
      <c r="J313" s="100">
        <f t="shared" si="8"/>
        <v>0</v>
      </c>
    </row>
    <row r="314" spans="1:10" s="75" customFormat="1" ht="27.75" x14ac:dyDescent="0.3">
      <c r="A314" s="164">
        <v>3431</v>
      </c>
      <c r="B314" s="78" t="s">
        <v>261</v>
      </c>
      <c r="C314" s="61"/>
      <c r="D314" s="61"/>
      <c r="E314" s="61"/>
      <c r="F314" s="61"/>
      <c r="G314" s="61"/>
      <c r="H314" s="61"/>
      <c r="I314" s="61"/>
      <c r="J314" s="100">
        <f t="shared" si="8"/>
        <v>0</v>
      </c>
    </row>
    <row r="315" spans="1:10" s="75" customFormat="1" ht="27.75" x14ac:dyDescent="0.3">
      <c r="A315" s="164">
        <v>344</v>
      </c>
      <c r="B315" s="78" t="s">
        <v>262</v>
      </c>
      <c r="C315" s="61"/>
      <c r="D315" s="61"/>
      <c r="E315" s="61"/>
      <c r="F315" s="61"/>
      <c r="G315" s="61"/>
      <c r="H315" s="61"/>
      <c r="I315" s="61"/>
      <c r="J315" s="100">
        <f t="shared" si="8"/>
        <v>0</v>
      </c>
    </row>
    <row r="316" spans="1:10" s="75" customFormat="1" ht="27.75" x14ac:dyDescent="0.3">
      <c r="A316" s="164">
        <v>3441</v>
      </c>
      <c r="B316" s="78" t="s">
        <v>263</v>
      </c>
      <c r="C316" s="61"/>
      <c r="D316" s="61"/>
      <c r="E316" s="61"/>
      <c r="F316" s="61"/>
      <c r="G316" s="61"/>
      <c r="H316" s="61"/>
      <c r="I316" s="61"/>
      <c r="J316" s="100">
        <f t="shared" si="8"/>
        <v>0</v>
      </c>
    </row>
    <row r="317" spans="1:10" s="75" customFormat="1" ht="14.25" x14ac:dyDescent="0.3">
      <c r="A317" s="164">
        <v>345</v>
      </c>
      <c r="B317" s="78" t="s">
        <v>7</v>
      </c>
      <c r="C317" s="61"/>
      <c r="D317" s="59"/>
      <c r="E317" s="59"/>
      <c r="F317" s="59"/>
      <c r="G317" s="61"/>
      <c r="H317" s="61"/>
      <c r="I317" s="61"/>
      <c r="J317" s="100">
        <f t="shared" si="8"/>
        <v>0</v>
      </c>
    </row>
    <row r="318" spans="1:10" s="75" customFormat="1" ht="14.25" x14ac:dyDescent="0.3">
      <c r="A318" s="164">
        <v>3451</v>
      </c>
      <c r="B318" s="78" t="s">
        <v>264</v>
      </c>
      <c r="C318" s="61"/>
      <c r="D318" s="59"/>
      <c r="E318" s="59">
        <v>40000</v>
      </c>
      <c r="F318" s="59">
        <v>102380</v>
      </c>
      <c r="G318" s="61"/>
      <c r="H318" s="61"/>
      <c r="I318" s="61"/>
      <c r="J318" s="100">
        <f t="shared" si="8"/>
        <v>142380</v>
      </c>
    </row>
    <row r="319" spans="1:10" s="75" customFormat="1" ht="14.25" x14ac:dyDescent="0.3">
      <c r="A319" s="164">
        <v>346</v>
      </c>
      <c r="B319" s="78" t="s">
        <v>265</v>
      </c>
      <c r="C319" s="61"/>
      <c r="D319" s="61"/>
      <c r="E319" s="61"/>
      <c r="F319" s="61"/>
      <c r="G319" s="61"/>
      <c r="H319" s="61"/>
      <c r="I319" s="61"/>
      <c r="J319" s="100">
        <f t="shared" si="8"/>
        <v>0</v>
      </c>
    </row>
    <row r="320" spans="1:10" s="75" customFormat="1" ht="14.25" x14ac:dyDescent="0.3">
      <c r="A320" s="164">
        <v>3461</v>
      </c>
      <c r="B320" s="78" t="s">
        <v>266</v>
      </c>
      <c r="C320" s="61"/>
      <c r="D320" s="61"/>
      <c r="E320" s="61"/>
      <c r="F320" s="61"/>
      <c r="G320" s="61"/>
      <c r="H320" s="61"/>
      <c r="I320" s="61"/>
      <c r="J320" s="100">
        <f t="shared" si="8"/>
        <v>0</v>
      </c>
    </row>
    <row r="321" spans="1:10" s="75" customFormat="1" ht="14.25" x14ac:dyDescent="0.3">
      <c r="A321" s="164">
        <v>347</v>
      </c>
      <c r="B321" s="78" t="s">
        <v>267</v>
      </c>
      <c r="C321" s="61"/>
      <c r="D321" s="61"/>
      <c r="E321" s="61"/>
      <c r="F321" s="61"/>
      <c r="G321" s="61"/>
      <c r="H321" s="61"/>
      <c r="I321" s="61"/>
      <c r="J321" s="100">
        <f t="shared" si="8"/>
        <v>0</v>
      </c>
    </row>
    <row r="322" spans="1:10" s="75" customFormat="1" ht="14.25" x14ac:dyDescent="0.3">
      <c r="A322" s="164">
        <v>3471</v>
      </c>
      <c r="B322" s="78" t="s">
        <v>267</v>
      </c>
      <c r="C322" s="61"/>
      <c r="D322" s="61"/>
      <c r="E322" s="61">
        <v>15000</v>
      </c>
      <c r="F322" s="61"/>
      <c r="G322" s="61"/>
      <c r="H322" s="61"/>
      <c r="I322" s="61"/>
      <c r="J322" s="100">
        <f t="shared" si="8"/>
        <v>15000</v>
      </c>
    </row>
    <row r="323" spans="1:10" s="75" customFormat="1" ht="14.25" x14ac:dyDescent="0.3">
      <c r="A323" s="164">
        <v>348</v>
      </c>
      <c r="B323" s="78" t="s">
        <v>268</v>
      </c>
      <c r="C323" s="61"/>
      <c r="D323" s="61"/>
      <c r="E323" s="61"/>
      <c r="F323" s="61"/>
      <c r="G323" s="61"/>
      <c r="H323" s="61"/>
      <c r="I323" s="61"/>
      <c r="J323" s="100">
        <f t="shared" si="8"/>
        <v>0</v>
      </c>
    </row>
    <row r="324" spans="1:10" s="75" customFormat="1" ht="14.25" x14ac:dyDescent="0.3">
      <c r="A324" s="164">
        <v>3481</v>
      </c>
      <c r="B324" s="78" t="s">
        <v>268</v>
      </c>
      <c r="C324" s="61"/>
      <c r="D324" s="61"/>
      <c r="E324" s="61"/>
      <c r="F324" s="61"/>
      <c r="G324" s="61"/>
      <c r="H324" s="61"/>
      <c r="I324" s="61"/>
      <c r="J324" s="100">
        <f t="shared" si="8"/>
        <v>0</v>
      </c>
    </row>
    <row r="325" spans="1:10" s="75" customFormat="1" ht="27.75" x14ac:dyDescent="0.3">
      <c r="A325" s="164">
        <v>349</v>
      </c>
      <c r="B325" s="78" t="s">
        <v>269</v>
      </c>
      <c r="C325" s="61"/>
      <c r="D325" s="61"/>
      <c r="E325" s="61"/>
      <c r="F325" s="61"/>
      <c r="G325" s="61"/>
      <c r="H325" s="61"/>
      <c r="I325" s="61"/>
      <c r="J325" s="100">
        <f t="shared" si="8"/>
        <v>0</v>
      </c>
    </row>
    <row r="326" spans="1:10" s="75" customFormat="1" ht="27.75" x14ac:dyDescent="0.3">
      <c r="A326" s="164">
        <v>3491</v>
      </c>
      <c r="B326" s="78" t="s">
        <v>269</v>
      </c>
      <c r="C326" s="61"/>
      <c r="D326" s="61"/>
      <c r="E326" s="61"/>
      <c r="F326" s="61"/>
      <c r="G326" s="61"/>
      <c r="H326" s="61"/>
      <c r="I326" s="61"/>
      <c r="J326" s="100">
        <f t="shared" si="8"/>
        <v>0</v>
      </c>
    </row>
    <row r="327" spans="1:10" s="75" customFormat="1" ht="39.75" x14ac:dyDescent="0.3">
      <c r="A327" s="163">
        <v>3500</v>
      </c>
      <c r="B327" s="79" t="s">
        <v>270</v>
      </c>
      <c r="C327" s="61"/>
      <c r="D327" s="61"/>
      <c r="E327" s="61"/>
      <c r="F327" s="61"/>
      <c r="G327" s="61"/>
      <c r="H327" s="61"/>
      <c r="I327" s="61"/>
      <c r="J327" s="100">
        <f t="shared" si="8"/>
        <v>0</v>
      </c>
    </row>
    <row r="328" spans="1:10" s="75" customFormat="1" ht="27.75" x14ac:dyDescent="0.3">
      <c r="A328" s="164">
        <v>351</v>
      </c>
      <c r="B328" s="78" t="s">
        <v>271</v>
      </c>
      <c r="C328" s="61"/>
      <c r="D328" s="61"/>
      <c r="E328" s="61"/>
      <c r="F328" s="61"/>
      <c r="G328" s="61"/>
      <c r="H328" s="61"/>
      <c r="I328" s="61"/>
      <c r="J328" s="100">
        <f t="shared" si="8"/>
        <v>0</v>
      </c>
    </row>
    <row r="329" spans="1:10" s="75" customFormat="1" ht="41.25" x14ac:dyDescent="0.3">
      <c r="A329" s="164">
        <v>3511</v>
      </c>
      <c r="B329" s="78" t="s">
        <v>272</v>
      </c>
      <c r="C329" s="61"/>
      <c r="D329" s="59"/>
      <c r="E329" s="61">
        <v>65000</v>
      </c>
      <c r="F329" s="61"/>
      <c r="G329" s="61"/>
      <c r="H329" s="61"/>
      <c r="I329" s="61"/>
      <c r="J329" s="100">
        <f t="shared" si="8"/>
        <v>65000</v>
      </c>
    </row>
    <row r="330" spans="1:10" s="75" customFormat="1" ht="41.25" x14ac:dyDescent="0.3">
      <c r="A330" s="164">
        <v>3512</v>
      </c>
      <c r="B330" s="78" t="s">
        <v>273</v>
      </c>
      <c r="C330" s="61"/>
      <c r="D330" s="61"/>
      <c r="E330" s="61"/>
      <c r="F330" s="61"/>
      <c r="G330" s="61"/>
      <c r="H330" s="61"/>
      <c r="I330" s="61"/>
      <c r="J330" s="100">
        <f t="shared" si="8"/>
        <v>0</v>
      </c>
    </row>
    <row r="331" spans="1:10" s="75" customFormat="1" ht="41.25" x14ac:dyDescent="0.3">
      <c r="A331" s="164">
        <v>3512</v>
      </c>
      <c r="B331" s="78" t="s">
        <v>274</v>
      </c>
      <c r="C331" s="61"/>
      <c r="D331" s="61"/>
      <c r="E331" s="61"/>
      <c r="F331" s="61"/>
      <c r="G331" s="61"/>
      <c r="H331" s="61"/>
      <c r="I331" s="61"/>
      <c r="J331" s="100">
        <f t="shared" si="8"/>
        <v>0</v>
      </c>
    </row>
    <row r="332" spans="1:10" s="75" customFormat="1" ht="41.25" x14ac:dyDescent="0.3">
      <c r="A332" s="164">
        <v>3521</v>
      </c>
      <c r="B332" s="78" t="s">
        <v>275</v>
      </c>
      <c r="C332" s="61"/>
      <c r="D332" s="61">
        <v>25000</v>
      </c>
      <c r="E332" s="61">
        <v>15000</v>
      </c>
      <c r="F332" s="61"/>
      <c r="G332" s="61"/>
      <c r="H332" s="61"/>
      <c r="I332" s="61"/>
      <c r="J332" s="100">
        <f t="shared" si="8"/>
        <v>40000</v>
      </c>
    </row>
    <row r="333" spans="1:10" s="75" customFormat="1" ht="41.25" x14ac:dyDescent="0.3">
      <c r="A333" s="164">
        <v>353</v>
      </c>
      <c r="B333" s="78" t="s">
        <v>276</v>
      </c>
      <c r="C333" s="61"/>
      <c r="D333" s="61"/>
      <c r="E333" s="61"/>
      <c r="F333" s="61"/>
      <c r="G333" s="61"/>
      <c r="H333" s="61"/>
      <c r="I333" s="61"/>
      <c r="J333" s="100">
        <f t="shared" si="8"/>
        <v>0</v>
      </c>
    </row>
    <row r="334" spans="1:10" s="75" customFormat="1" ht="41.25" x14ac:dyDescent="0.3">
      <c r="A334" s="164">
        <v>3531</v>
      </c>
      <c r="B334" s="78" t="s">
        <v>276</v>
      </c>
      <c r="C334" s="61"/>
      <c r="D334" s="59"/>
      <c r="E334" s="61">
        <v>35000</v>
      </c>
      <c r="F334" s="59"/>
      <c r="G334" s="61"/>
      <c r="H334" s="61"/>
      <c r="I334" s="61"/>
      <c r="J334" s="100">
        <f t="shared" si="8"/>
        <v>35000</v>
      </c>
    </row>
    <row r="335" spans="1:10" s="75" customFormat="1" ht="41.25" x14ac:dyDescent="0.3">
      <c r="A335" s="164">
        <v>354</v>
      </c>
      <c r="B335" s="78" t="s">
        <v>277</v>
      </c>
      <c r="C335" s="61"/>
      <c r="D335" s="61"/>
      <c r="E335" s="61"/>
      <c r="F335" s="61"/>
      <c r="G335" s="61"/>
      <c r="H335" s="61"/>
      <c r="I335" s="61"/>
      <c r="J335" s="100">
        <f t="shared" si="8"/>
        <v>0</v>
      </c>
    </row>
    <row r="336" spans="1:10" s="75" customFormat="1" ht="41.25" x14ac:dyDescent="0.3">
      <c r="A336" s="164">
        <v>3541</v>
      </c>
      <c r="B336" s="78" t="s">
        <v>277</v>
      </c>
      <c r="C336" s="61"/>
      <c r="D336" s="61"/>
      <c r="E336" s="61"/>
      <c r="F336" s="61"/>
      <c r="G336" s="61"/>
      <c r="H336" s="61"/>
      <c r="I336" s="61"/>
      <c r="J336" s="100">
        <f t="shared" si="8"/>
        <v>0</v>
      </c>
    </row>
    <row r="337" spans="1:10" s="75" customFormat="1" ht="27.75" x14ac:dyDescent="0.3">
      <c r="A337" s="164">
        <v>355</v>
      </c>
      <c r="B337" s="78" t="s">
        <v>278</v>
      </c>
      <c r="C337" s="61"/>
      <c r="D337" s="61"/>
      <c r="E337" s="61"/>
      <c r="F337" s="61"/>
      <c r="G337" s="61"/>
      <c r="H337" s="61"/>
      <c r="I337" s="61"/>
      <c r="J337" s="100">
        <f t="shared" si="8"/>
        <v>0</v>
      </c>
    </row>
    <row r="338" spans="1:10" s="75" customFormat="1" ht="41.25" x14ac:dyDescent="0.3">
      <c r="A338" s="164">
        <v>3551</v>
      </c>
      <c r="B338" s="78" t="s">
        <v>279</v>
      </c>
      <c r="C338" s="61"/>
      <c r="D338" s="59"/>
      <c r="E338" s="61">
        <v>65000</v>
      </c>
      <c r="F338" s="61"/>
      <c r="G338" s="61"/>
      <c r="H338" s="61"/>
      <c r="I338" s="61"/>
      <c r="J338" s="100">
        <f t="shared" si="8"/>
        <v>65000</v>
      </c>
    </row>
    <row r="339" spans="1:10" s="75" customFormat="1" ht="27.75" x14ac:dyDescent="0.3">
      <c r="A339" s="164">
        <v>356</v>
      </c>
      <c r="B339" s="78" t="s">
        <v>280</v>
      </c>
      <c r="C339" s="61"/>
      <c r="D339" s="61"/>
      <c r="E339" s="61"/>
      <c r="F339" s="61"/>
      <c r="G339" s="61"/>
      <c r="H339" s="61"/>
      <c r="I339" s="61"/>
      <c r="J339" s="100">
        <f t="shared" si="8"/>
        <v>0</v>
      </c>
    </row>
    <row r="340" spans="1:10" s="75" customFormat="1" ht="27.75" x14ac:dyDescent="0.3">
      <c r="A340" s="164">
        <v>3561</v>
      </c>
      <c r="B340" s="78" t="s">
        <v>281</v>
      </c>
      <c r="C340" s="61"/>
      <c r="D340" s="61"/>
      <c r="E340" s="61"/>
      <c r="F340" s="61"/>
      <c r="G340" s="61"/>
      <c r="H340" s="61"/>
      <c r="I340" s="61"/>
      <c r="J340" s="100">
        <f t="shared" si="8"/>
        <v>0</v>
      </c>
    </row>
    <row r="341" spans="1:10" s="75" customFormat="1" ht="41.25" x14ac:dyDescent="0.3">
      <c r="A341" s="164">
        <v>357</v>
      </c>
      <c r="B341" s="78" t="s">
        <v>282</v>
      </c>
      <c r="C341" s="61"/>
      <c r="D341" s="61"/>
      <c r="E341" s="61"/>
      <c r="F341" s="61"/>
      <c r="G341" s="61"/>
      <c r="H341" s="61"/>
      <c r="I341" s="61"/>
      <c r="J341" s="100">
        <f t="shared" si="8"/>
        <v>0</v>
      </c>
    </row>
    <row r="342" spans="1:10" s="75" customFormat="1" ht="27.75" x14ac:dyDescent="0.3">
      <c r="A342" s="164">
        <v>3571</v>
      </c>
      <c r="B342" s="78" t="s">
        <v>283</v>
      </c>
      <c r="C342" s="61"/>
      <c r="D342" s="61"/>
      <c r="E342" s="61"/>
      <c r="F342" s="61"/>
      <c r="G342" s="61"/>
      <c r="H342" s="61"/>
      <c r="I342" s="61"/>
      <c r="J342" s="100">
        <f t="shared" si="8"/>
        <v>0</v>
      </c>
    </row>
    <row r="343" spans="1:10" s="75" customFormat="1" ht="27.75" x14ac:dyDescent="0.3">
      <c r="A343" s="164">
        <v>3572</v>
      </c>
      <c r="B343" s="78" t="s">
        <v>284</v>
      </c>
      <c r="C343" s="61"/>
      <c r="D343" s="61">
        <v>20000</v>
      </c>
      <c r="E343" s="61">
        <v>5000</v>
      </c>
      <c r="F343" s="61"/>
      <c r="G343" s="61"/>
      <c r="H343" s="61"/>
      <c r="I343" s="61"/>
      <c r="J343" s="100">
        <f t="shared" si="8"/>
        <v>25000</v>
      </c>
    </row>
    <row r="344" spans="1:10" s="75" customFormat="1" ht="27.75" x14ac:dyDescent="0.3">
      <c r="A344" s="164">
        <v>3573</v>
      </c>
      <c r="B344" s="78" t="s">
        <v>285</v>
      </c>
      <c r="C344" s="61"/>
      <c r="D344" s="61"/>
      <c r="E344" s="61"/>
      <c r="F344" s="61"/>
      <c r="G344" s="61"/>
      <c r="H344" s="61"/>
      <c r="I344" s="61"/>
      <c r="J344" s="100">
        <f t="shared" si="8"/>
        <v>0</v>
      </c>
    </row>
    <row r="345" spans="1:10" s="75" customFormat="1" ht="27.75" x14ac:dyDescent="0.3">
      <c r="A345" s="164">
        <v>358</v>
      </c>
      <c r="B345" s="78" t="s">
        <v>286</v>
      </c>
      <c r="C345" s="61"/>
      <c r="D345" s="61"/>
      <c r="E345" s="61"/>
      <c r="F345" s="61"/>
      <c r="G345" s="61"/>
      <c r="H345" s="61"/>
      <c r="I345" s="61"/>
      <c r="J345" s="100">
        <f t="shared" si="8"/>
        <v>0</v>
      </c>
    </row>
    <row r="346" spans="1:10" s="75" customFormat="1" ht="27.75" x14ac:dyDescent="0.3">
      <c r="A346" s="164">
        <v>3581</v>
      </c>
      <c r="B346" s="78" t="s">
        <v>286</v>
      </c>
      <c r="C346" s="61">
        <v>35000</v>
      </c>
      <c r="D346" s="61"/>
      <c r="E346" s="61"/>
      <c r="F346" s="61"/>
      <c r="G346" s="61"/>
      <c r="H346" s="61"/>
      <c r="I346" s="61"/>
      <c r="J346" s="100">
        <f t="shared" si="8"/>
        <v>35000</v>
      </c>
    </row>
    <row r="347" spans="1:10" s="75" customFormat="1" ht="14.25" x14ac:dyDescent="0.3">
      <c r="A347" s="164">
        <v>359</v>
      </c>
      <c r="B347" s="78" t="s">
        <v>287</v>
      </c>
      <c r="C347" s="61"/>
      <c r="D347" s="61"/>
      <c r="E347" s="61"/>
      <c r="F347" s="61"/>
      <c r="G347" s="61"/>
      <c r="H347" s="61"/>
      <c r="I347" s="61"/>
      <c r="J347" s="100">
        <f t="shared" si="8"/>
        <v>0</v>
      </c>
    </row>
    <row r="348" spans="1:10" s="75" customFormat="1" ht="14.25" x14ac:dyDescent="0.3">
      <c r="A348" s="164">
        <v>3591</v>
      </c>
      <c r="B348" s="78" t="s">
        <v>287</v>
      </c>
      <c r="C348" s="61"/>
      <c r="D348" s="61">
        <v>2500</v>
      </c>
      <c r="E348" s="61">
        <v>17500</v>
      </c>
      <c r="F348" s="61"/>
      <c r="G348" s="61"/>
      <c r="H348" s="61"/>
      <c r="I348" s="61"/>
      <c r="J348" s="100">
        <f t="shared" si="8"/>
        <v>20000</v>
      </c>
    </row>
    <row r="349" spans="1:10" s="75" customFormat="1" ht="27" x14ac:dyDescent="0.3">
      <c r="A349" s="163">
        <v>3600</v>
      </c>
      <c r="B349" s="79" t="s">
        <v>288</v>
      </c>
      <c r="C349" s="61"/>
      <c r="D349" s="61"/>
      <c r="E349" s="61"/>
      <c r="F349" s="61"/>
      <c r="G349" s="61"/>
      <c r="H349" s="61"/>
      <c r="I349" s="61"/>
      <c r="J349" s="100">
        <f t="shared" si="8"/>
        <v>0</v>
      </c>
    </row>
    <row r="350" spans="1:10" s="75" customFormat="1" ht="27.75" x14ac:dyDescent="0.3">
      <c r="A350" s="164">
        <v>361</v>
      </c>
      <c r="B350" s="78" t="s">
        <v>207</v>
      </c>
      <c r="C350" s="61"/>
      <c r="D350" s="61"/>
      <c r="E350" s="61"/>
      <c r="F350" s="61"/>
      <c r="G350" s="61"/>
      <c r="H350" s="61"/>
      <c r="I350" s="61"/>
      <c r="J350" s="100">
        <f t="shared" si="8"/>
        <v>0</v>
      </c>
    </row>
    <row r="351" spans="1:10" s="75" customFormat="1" ht="41.25" x14ac:dyDescent="0.3">
      <c r="A351" s="164">
        <v>3611</v>
      </c>
      <c r="B351" s="78" t="s">
        <v>289</v>
      </c>
      <c r="C351" s="61"/>
      <c r="D351" s="61"/>
      <c r="E351" s="61"/>
      <c r="F351" s="61"/>
      <c r="G351" s="61"/>
      <c r="H351" s="61"/>
      <c r="I351" s="61"/>
      <c r="J351" s="100">
        <f t="shared" si="8"/>
        <v>0</v>
      </c>
    </row>
    <row r="352" spans="1:10" s="75" customFormat="1" ht="41.25" x14ac:dyDescent="0.3">
      <c r="A352" s="164">
        <v>362</v>
      </c>
      <c r="B352" s="78" t="s">
        <v>8</v>
      </c>
      <c r="C352" s="61"/>
      <c r="D352" s="61"/>
      <c r="E352" s="61"/>
      <c r="F352" s="61"/>
      <c r="G352" s="61"/>
      <c r="H352" s="61"/>
      <c r="I352" s="61"/>
      <c r="J352" s="100">
        <f t="shared" si="8"/>
        <v>0</v>
      </c>
    </row>
    <row r="353" spans="1:10" s="75" customFormat="1" ht="41.25" x14ac:dyDescent="0.3">
      <c r="A353" s="164">
        <v>3621</v>
      </c>
      <c r="B353" s="78" t="s">
        <v>290</v>
      </c>
      <c r="C353" s="61"/>
      <c r="D353" s="192">
        <f>72000*0.7</f>
        <v>50400</v>
      </c>
      <c r="E353" s="192">
        <f>28000+0.7</f>
        <v>28000.7</v>
      </c>
      <c r="F353" s="61"/>
      <c r="G353" s="61"/>
      <c r="H353" s="61"/>
      <c r="I353" s="61"/>
      <c r="J353" s="100">
        <f t="shared" si="8"/>
        <v>78400.7</v>
      </c>
    </row>
    <row r="354" spans="1:10" s="75" customFormat="1" ht="41.25" x14ac:dyDescent="0.3">
      <c r="A354" s="164">
        <v>363</v>
      </c>
      <c r="B354" s="78" t="s">
        <v>291</v>
      </c>
      <c r="C354" s="61"/>
      <c r="D354" s="61"/>
      <c r="E354" s="61"/>
      <c r="F354" s="61"/>
      <c r="G354" s="61"/>
      <c r="H354" s="61"/>
      <c r="I354" s="61"/>
      <c r="J354" s="100">
        <f t="shared" si="8"/>
        <v>0</v>
      </c>
    </row>
    <row r="355" spans="1:10" s="75" customFormat="1" ht="41.25" x14ac:dyDescent="0.3">
      <c r="A355" s="164">
        <v>3631</v>
      </c>
      <c r="B355" s="78" t="s">
        <v>291</v>
      </c>
      <c r="C355" s="61"/>
      <c r="D355" s="61"/>
      <c r="E355" s="61"/>
      <c r="F355" s="61"/>
      <c r="G355" s="61"/>
      <c r="H355" s="61"/>
      <c r="I355" s="61"/>
      <c r="J355" s="100">
        <f t="shared" si="8"/>
        <v>0</v>
      </c>
    </row>
    <row r="356" spans="1:10" s="75" customFormat="1" ht="14.25" x14ac:dyDescent="0.3">
      <c r="A356" s="164">
        <v>364</v>
      </c>
      <c r="B356" s="78" t="s">
        <v>292</v>
      </c>
      <c r="C356" s="61"/>
      <c r="D356" s="61"/>
      <c r="E356" s="61"/>
      <c r="F356" s="61"/>
      <c r="G356" s="61"/>
      <c r="H356" s="61"/>
      <c r="I356" s="61"/>
      <c r="J356" s="100">
        <f t="shared" si="8"/>
        <v>0</v>
      </c>
    </row>
    <row r="357" spans="1:10" s="75" customFormat="1" ht="14.25" x14ac:dyDescent="0.3">
      <c r="A357" s="164">
        <v>3641</v>
      </c>
      <c r="B357" s="78" t="s">
        <v>293</v>
      </c>
      <c r="C357" s="61"/>
      <c r="D357" s="61"/>
      <c r="E357" s="61"/>
      <c r="F357" s="61"/>
      <c r="G357" s="61"/>
      <c r="H357" s="61"/>
      <c r="I357" s="61"/>
      <c r="J357" s="100">
        <f t="shared" si="8"/>
        <v>0</v>
      </c>
    </row>
    <row r="358" spans="1:10" s="75" customFormat="1" ht="27.75" x14ac:dyDescent="0.3">
      <c r="A358" s="164">
        <v>365</v>
      </c>
      <c r="B358" s="78" t="s">
        <v>294</v>
      </c>
      <c r="C358" s="61"/>
      <c r="D358" s="61"/>
      <c r="E358" s="61"/>
      <c r="F358" s="61"/>
      <c r="G358" s="61"/>
      <c r="H358" s="61"/>
      <c r="I358" s="61"/>
      <c r="J358" s="100">
        <f t="shared" si="8"/>
        <v>0</v>
      </c>
    </row>
    <row r="359" spans="1:10" s="75" customFormat="1" ht="27.75" x14ac:dyDescent="0.3">
      <c r="A359" s="164">
        <v>3651</v>
      </c>
      <c r="B359" s="78" t="s">
        <v>294</v>
      </c>
      <c r="C359" s="61"/>
      <c r="D359" s="61"/>
      <c r="E359" s="61"/>
      <c r="F359" s="61"/>
      <c r="G359" s="61"/>
      <c r="H359" s="61"/>
      <c r="I359" s="61"/>
      <c r="J359" s="100">
        <f t="shared" si="8"/>
        <v>0</v>
      </c>
    </row>
    <row r="360" spans="1:10" s="75" customFormat="1" ht="41.25" x14ac:dyDescent="0.3">
      <c r="A360" s="164">
        <v>366</v>
      </c>
      <c r="B360" s="78" t="s">
        <v>295</v>
      </c>
      <c r="C360" s="61"/>
      <c r="D360" s="61"/>
      <c r="E360" s="61"/>
      <c r="F360" s="61"/>
      <c r="G360" s="61"/>
      <c r="H360" s="61"/>
      <c r="I360" s="61"/>
      <c r="J360" s="100">
        <f t="shared" ref="J360:J423" si="9">C360+D360+E360+F360+G360+H360+I360</f>
        <v>0</v>
      </c>
    </row>
    <row r="361" spans="1:10" s="75" customFormat="1" ht="41.25" x14ac:dyDescent="0.3">
      <c r="A361" s="164">
        <v>3661</v>
      </c>
      <c r="B361" s="78" t="s">
        <v>295</v>
      </c>
      <c r="C361" s="61"/>
      <c r="D361" s="61"/>
      <c r="E361" s="108">
        <v>35000</v>
      </c>
      <c r="F361" s="61"/>
      <c r="G361" s="61"/>
      <c r="H361" s="61"/>
      <c r="I361" s="61"/>
      <c r="J361" s="100">
        <f t="shared" si="9"/>
        <v>35000</v>
      </c>
    </row>
    <row r="362" spans="1:10" s="75" customFormat="1" ht="14.25" x14ac:dyDescent="0.3">
      <c r="A362" s="164">
        <v>369</v>
      </c>
      <c r="B362" s="78" t="s">
        <v>296</v>
      </c>
      <c r="C362" s="61"/>
      <c r="D362" s="61"/>
      <c r="E362" s="61"/>
      <c r="F362" s="61"/>
      <c r="G362" s="61"/>
      <c r="H362" s="61"/>
      <c r="I362" s="61"/>
      <c r="J362" s="100">
        <f t="shared" si="9"/>
        <v>0</v>
      </c>
    </row>
    <row r="363" spans="1:10" s="75" customFormat="1" ht="14.25" x14ac:dyDescent="0.3">
      <c r="A363" s="164">
        <v>3691</v>
      </c>
      <c r="B363" s="78" t="s">
        <v>296</v>
      </c>
      <c r="C363" s="61"/>
      <c r="D363" s="61"/>
      <c r="E363" s="61"/>
      <c r="F363" s="61"/>
      <c r="G363" s="61"/>
      <c r="H363" s="61"/>
      <c r="I363" s="61"/>
      <c r="J363" s="100">
        <f t="shared" si="9"/>
        <v>0</v>
      </c>
    </row>
    <row r="364" spans="1:10" s="75" customFormat="1" ht="14.25" x14ac:dyDescent="0.3">
      <c r="A364" s="163">
        <v>3700</v>
      </c>
      <c r="B364" s="79" t="s">
        <v>297</v>
      </c>
      <c r="C364" s="61"/>
      <c r="D364" s="61"/>
      <c r="E364" s="61"/>
      <c r="F364" s="61"/>
      <c r="G364" s="61"/>
      <c r="H364" s="61"/>
      <c r="I364" s="61"/>
      <c r="J364" s="100">
        <f t="shared" si="9"/>
        <v>0</v>
      </c>
    </row>
    <row r="365" spans="1:10" s="75" customFormat="1" ht="14.25" x14ac:dyDescent="0.3">
      <c r="A365" s="164">
        <v>371</v>
      </c>
      <c r="B365" s="78" t="s">
        <v>298</v>
      </c>
      <c r="C365" s="61"/>
      <c r="D365" s="61"/>
      <c r="E365" s="61"/>
      <c r="F365" s="61"/>
      <c r="G365" s="61"/>
      <c r="H365" s="61"/>
      <c r="I365" s="61"/>
      <c r="J365" s="100">
        <f t="shared" si="9"/>
        <v>0</v>
      </c>
    </row>
    <row r="366" spans="1:10" s="75" customFormat="1" ht="14.25" x14ac:dyDescent="0.3">
      <c r="A366" s="164">
        <v>3711</v>
      </c>
      <c r="B366" s="78" t="s">
        <v>299</v>
      </c>
      <c r="C366" s="61"/>
      <c r="D366" s="61">
        <v>25000</v>
      </c>
      <c r="E366" s="61">
        <v>25000</v>
      </c>
      <c r="F366" s="61"/>
      <c r="G366" s="61"/>
      <c r="H366" s="61"/>
      <c r="I366" s="61"/>
      <c r="J366" s="100">
        <f t="shared" si="9"/>
        <v>50000</v>
      </c>
    </row>
    <row r="367" spans="1:10" s="75" customFormat="1" ht="14.25" x14ac:dyDescent="0.3">
      <c r="A367" s="164">
        <v>3712</v>
      </c>
      <c r="B367" s="78" t="s">
        <v>300</v>
      </c>
      <c r="C367" s="61"/>
      <c r="D367" s="61"/>
      <c r="E367" s="61"/>
      <c r="F367" s="61"/>
      <c r="G367" s="61"/>
      <c r="H367" s="61"/>
      <c r="I367" s="61"/>
      <c r="J367" s="100">
        <f t="shared" si="9"/>
        <v>0</v>
      </c>
    </row>
    <row r="368" spans="1:10" s="75" customFormat="1" ht="14.25" x14ac:dyDescent="0.3">
      <c r="A368" s="164">
        <v>372</v>
      </c>
      <c r="B368" s="78" t="s">
        <v>301</v>
      </c>
      <c r="C368" s="61"/>
      <c r="D368" s="61"/>
      <c r="E368" s="61"/>
      <c r="F368" s="61"/>
      <c r="G368" s="61"/>
      <c r="H368" s="61"/>
      <c r="I368" s="61"/>
      <c r="J368" s="100">
        <f t="shared" si="9"/>
        <v>0</v>
      </c>
    </row>
    <row r="369" spans="1:10" s="75" customFormat="1" ht="14.25" x14ac:dyDescent="0.3">
      <c r="A369" s="164">
        <v>3721</v>
      </c>
      <c r="B369" s="78" t="s">
        <v>302</v>
      </c>
      <c r="C369" s="61"/>
      <c r="D369" s="61">
        <v>15000</v>
      </c>
      <c r="E369" s="61">
        <v>20000</v>
      </c>
      <c r="F369" s="61"/>
      <c r="G369" s="61"/>
      <c r="H369" s="61"/>
      <c r="I369" s="61"/>
      <c r="J369" s="100">
        <f t="shared" si="9"/>
        <v>35000</v>
      </c>
    </row>
    <row r="370" spans="1:10" s="75" customFormat="1" ht="14.25" x14ac:dyDescent="0.3">
      <c r="A370" s="164">
        <v>3722</v>
      </c>
      <c r="B370" s="78" t="s">
        <v>303</v>
      </c>
      <c r="C370" s="61"/>
      <c r="D370" s="61"/>
      <c r="E370" s="61"/>
      <c r="F370" s="61"/>
      <c r="G370" s="61"/>
      <c r="H370" s="61"/>
      <c r="I370" s="61"/>
      <c r="J370" s="100">
        <f t="shared" si="9"/>
        <v>0</v>
      </c>
    </row>
    <row r="371" spans="1:10" s="75" customFormat="1" ht="14.25" x14ac:dyDescent="0.3">
      <c r="A371" s="164">
        <v>373</v>
      </c>
      <c r="B371" s="78" t="s">
        <v>304</v>
      </c>
      <c r="C371" s="61"/>
      <c r="D371" s="61"/>
      <c r="E371" s="61"/>
      <c r="F371" s="61"/>
      <c r="G371" s="61"/>
      <c r="H371" s="61"/>
      <c r="I371" s="61"/>
      <c r="J371" s="100">
        <f t="shared" si="9"/>
        <v>0</v>
      </c>
    </row>
    <row r="372" spans="1:10" s="75" customFormat="1" ht="14.25" x14ac:dyDescent="0.3">
      <c r="A372" s="164">
        <v>3731</v>
      </c>
      <c r="B372" s="78" t="s">
        <v>304</v>
      </c>
      <c r="C372" s="61"/>
      <c r="D372" s="61"/>
      <c r="E372" s="61"/>
      <c r="F372" s="61"/>
      <c r="G372" s="61"/>
      <c r="H372" s="61"/>
      <c r="I372" s="61"/>
      <c r="J372" s="100">
        <f t="shared" si="9"/>
        <v>0</v>
      </c>
    </row>
    <row r="373" spans="1:10" s="75" customFormat="1" ht="14.25" x14ac:dyDescent="0.3">
      <c r="A373" s="164">
        <v>374</v>
      </c>
      <c r="B373" s="78" t="s">
        <v>305</v>
      </c>
      <c r="C373" s="61"/>
      <c r="D373" s="61"/>
      <c r="E373" s="61"/>
      <c r="F373" s="61"/>
      <c r="G373" s="61"/>
      <c r="H373" s="61"/>
      <c r="I373" s="61"/>
      <c r="J373" s="100">
        <f t="shared" si="9"/>
        <v>0</v>
      </c>
    </row>
    <row r="374" spans="1:10" s="75" customFormat="1" ht="14.25" x14ac:dyDescent="0.3">
      <c r="A374" s="164">
        <v>3741</v>
      </c>
      <c r="B374" s="78" t="s">
        <v>305</v>
      </c>
      <c r="C374" s="61"/>
      <c r="D374" s="61"/>
      <c r="E374" s="61"/>
      <c r="F374" s="61"/>
      <c r="G374" s="61"/>
      <c r="H374" s="61"/>
      <c r="I374" s="61"/>
      <c r="J374" s="100">
        <f t="shared" si="9"/>
        <v>0</v>
      </c>
    </row>
    <row r="375" spans="1:10" s="75" customFormat="1" ht="14.25" x14ac:dyDescent="0.3">
      <c r="A375" s="164">
        <v>375</v>
      </c>
      <c r="B375" s="78" t="s">
        <v>306</v>
      </c>
      <c r="C375" s="61"/>
      <c r="D375" s="61"/>
      <c r="E375" s="61"/>
      <c r="F375" s="61"/>
      <c r="G375" s="61"/>
      <c r="H375" s="61"/>
      <c r="I375" s="61"/>
      <c r="J375" s="100">
        <f t="shared" si="9"/>
        <v>0</v>
      </c>
    </row>
    <row r="376" spans="1:10" s="75" customFormat="1" ht="14.25" x14ac:dyDescent="0.3">
      <c r="A376" s="164">
        <v>3751</v>
      </c>
      <c r="B376" s="78" t="s">
        <v>306</v>
      </c>
      <c r="C376" s="61"/>
      <c r="D376" s="61">
        <v>60000</v>
      </c>
      <c r="E376" s="61">
        <v>60000</v>
      </c>
      <c r="F376" s="61"/>
      <c r="G376" s="61"/>
      <c r="H376" s="61"/>
      <c r="I376" s="61"/>
      <c r="J376" s="100">
        <f t="shared" si="9"/>
        <v>120000</v>
      </c>
    </row>
    <row r="377" spans="1:10" s="75" customFormat="1" ht="14.25" x14ac:dyDescent="0.3">
      <c r="A377" s="164">
        <v>376</v>
      </c>
      <c r="B377" s="78" t="s">
        <v>307</v>
      </c>
      <c r="C377" s="61"/>
      <c r="D377" s="61"/>
      <c r="E377" s="61"/>
      <c r="F377" s="61"/>
      <c r="G377" s="61"/>
      <c r="H377" s="61"/>
      <c r="I377" s="61"/>
      <c r="J377" s="100">
        <f t="shared" si="9"/>
        <v>0</v>
      </c>
    </row>
    <row r="378" spans="1:10" s="75" customFormat="1" ht="14.25" x14ac:dyDescent="0.3">
      <c r="A378" s="164">
        <v>3761</v>
      </c>
      <c r="B378" s="78" t="s">
        <v>307</v>
      </c>
      <c r="C378" s="61"/>
      <c r="D378" s="61"/>
      <c r="E378" s="61"/>
      <c r="F378" s="61"/>
      <c r="G378" s="61"/>
      <c r="H378" s="61"/>
      <c r="I378" s="61"/>
      <c r="J378" s="100">
        <f t="shared" si="9"/>
        <v>0</v>
      </c>
    </row>
    <row r="379" spans="1:10" s="75" customFormat="1" ht="27.75" x14ac:dyDescent="0.3">
      <c r="A379" s="164">
        <v>377</v>
      </c>
      <c r="B379" s="78" t="s">
        <v>308</v>
      </c>
      <c r="C379" s="61"/>
      <c r="D379" s="61"/>
      <c r="E379" s="61"/>
      <c r="F379" s="61"/>
      <c r="G379" s="61"/>
      <c r="H379" s="61"/>
      <c r="I379" s="61"/>
      <c r="J379" s="100">
        <f t="shared" si="9"/>
        <v>0</v>
      </c>
    </row>
    <row r="380" spans="1:10" s="75" customFormat="1" ht="27.75" x14ac:dyDescent="0.3">
      <c r="A380" s="164">
        <v>3771</v>
      </c>
      <c r="B380" s="78" t="s">
        <v>309</v>
      </c>
      <c r="C380" s="61"/>
      <c r="D380" s="61"/>
      <c r="E380" s="61"/>
      <c r="F380" s="61"/>
      <c r="G380" s="61"/>
      <c r="H380" s="61"/>
      <c r="I380" s="61"/>
      <c r="J380" s="100">
        <f t="shared" si="9"/>
        <v>0</v>
      </c>
    </row>
    <row r="381" spans="1:10" s="75" customFormat="1" ht="14.25" x14ac:dyDescent="0.3">
      <c r="A381" s="164">
        <v>378</v>
      </c>
      <c r="B381" s="78" t="s">
        <v>310</v>
      </c>
      <c r="C381" s="61"/>
      <c r="D381" s="61"/>
      <c r="E381" s="61"/>
      <c r="F381" s="61"/>
      <c r="G381" s="61"/>
      <c r="H381" s="61"/>
      <c r="I381" s="61"/>
      <c r="J381" s="100">
        <f t="shared" si="9"/>
        <v>0</v>
      </c>
    </row>
    <row r="382" spans="1:10" s="75" customFormat="1" ht="54.75" x14ac:dyDescent="0.3">
      <c r="A382" s="164">
        <v>3781</v>
      </c>
      <c r="B382" s="78" t="s">
        <v>311</v>
      </c>
      <c r="C382" s="61"/>
      <c r="D382" s="61"/>
      <c r="E382" s="61"/>
      <c r="F382" s="61"/>
      <c r="G382" s="61"/>
      <c r="H382" s="61"/>
      <c r="I382" s="61"/>
      <c r="J382" s="100">
        <f t="shared" si="9"/>
        <v>0</v>
      </c>
    </row>
    <row r="383" spans="1:10" s="75" customFormat="1" ht="54.75" x14ac:dyDescent="0.3">
      <c r="A383" s="164">
        <v>3782</v>
      </c>
      <c r="B383" s="78" t="s">
        <v>312</v>
      </c>
      <c r="C383" s="61"/>
      <c r="D383" s="61"/>
      <c r="E383" s="61"/>
      <c r="F383" s="61"/>
      <c r="G383" s="61"/>
      <c r="H383" s="61"/>
      <c r="I383" s="61"/>
      <c r="J383" s="100">
        <f t="shared" si="9"/>
        <v>0</v>
      </c>
    </row>
    <row r="384" spans="1:10" s="75" customFormat="1" ht="14.25" x14ac:dyDescent="0.3">
      <c r="A384" s="164">
        <v>379</v>
      </c>
      <c r="B384" s="78" t="s">
        <v>313</v>
      </c>
      <c r="C384" s="61"/>
      <c r="D384" s="61"/>
      <c r="E384" s="61"/>
      <c r="F384" s="61"/>
      <c r="G384" s="61"/>
      <c r="H384" s="61"/>
      <c r="I384" s="61"/>
      <c r="J384" s="100">
        <f t="shared" si="9"/>
        <v>0</v>
      </c>
    </row>
    <row r="385" spans="1:10" s="75" customFormat="1" ht="14.25" x14ac:dyDescent="0.3">
      <c r="A385" s="164">
        <v>3791</v>
      </c>
      <c r="B385" s="78" t="s">
        <v>313</v>
      </c>
      <c r="C385" s="61"/>
      <c r="D385" s="61"/>
      <c r="E385" s="61"/>
      <c r="F385" s="61"/>
      <c r="G385" s="61"/>
      <c r="H385" s="61"/>
      <c r="I385" s="61"/>
      <c r="J385" s="100">
        <f t="shared" si="9"/>
        <v>0</v>
      </c>
    </row>
    <row r="386" spans="1:10" s="75" customFormat="1" ht="27.75" x14ac:dyDescent="0.3">
      <c r="A386" s="164">
        <v>3792</v>
      </c>
      <c r="B386" s="78" t="s">
        <v>314</v>
      </c>
      <c r="C386" s="61"/>
      <c r="D386" s="61"/>
      <c r="E386" s="61"/>
      <c r="F386" s="61"/>
      <c r="G386" s="61"/>
      <c r="H386" s="61"/>
      <c r="I386" s="61"/>
      <c r="J386" s="100">
        <f t="shared" si="9"/>
        <v>0</v>
      </c>
    </row>
    <row r="387" spans="1:10" s="75" customFormat="1" ht="14.25" x14ac:dyDescent="0.3">
      <c r="A387" s="163">
        <v>3800</v>
      </c>
      <c r="B387" s="79" t="s">
        <v>315</v>
      </c>
      <c r="C387" s="61"/>
      <c r="D387" s="61"/>
      <c r="E387" s="61"/>
      <c r="F387" s="61"/>
      <c r="G387" s="61"/>
      <c r="H387" s="61"/>
      <c r="I387" s="61"/>
      <c r="J387" s="100">
        <f t="shared" si="9"/>
        <v>0</v>
      </c>
    </row>
    <row r="388" spans="1:10" s="75" customFormat="1" ht="14.25" x14ac:dyDescent="0.3">
      <c r="A388" s="164">
        <v>3811</v>
      </c>
      <c r="B388" s="78" t="s">
        <v>316</v>
      </c>
      <c r="C388" s="61"/>
      <c r="D388" s="59"/>
      <c r="E388" s="61">
        <v>40000</v>
      </c>
      <c r="F388" s="61"/>
      <c r="G388" s="61"/>
      <c r="H388" s="61"/>
      <c r="I388" s="61"/>
      <c r="J388" s="100">
        <f t="shared" si="9"/>
        <v>40000</v>
      </c>
    </row>
    <row r="389" spans="1:10" s="75" customFormat="1" ht="14.25" x14ac:dyDescent="0.3">
      <c r="A389" s="164">
        <v>382</v>
      </c>
      <c r="B389" s="78" t="s">
        <v>317</v>
      </c>
      <c r="C389" s="61"/>
      <c r="D389" s="61"/>
      <c r="E389" s="61"/>
      <c r="F389" s="61"/>
      <c r="G389" s="61"/>
      <c r="H389" s="61"/>
      <c r="I389" s="61"/>
      <c r="J389" s="100">
        <f t="shared" si="9"/>
        <v>0</v>
      </c>
    </row>
    <row r="390" spans="1:10" s="75" customFormat="1" ht="14.25" x14ac:dyDescent="0.3">
      <c r="A390" s="164">
        <v>3821</v>
      </c>
      <c r="B390" s="78" t="s">
        <v>318</v>
      </c>
      <c r="C390" s="61"/>
      <c r="D390" s="105">
        <f>65000-20000</f>
        <v>45000</v>
      </c>
      <c r="E390" s="61">
        <v>60000</v>
      </c>
      <c r="F390" s="61"/>
      <c r="G390" s="61"/>
      <c r="H390" s="61"/>
      <c r="I390" s="61"/>
      <c r="J390" s="100">
        <f t="shared" si="9"/>
        <v>105000</v>
      </c>
    </row>
    <row r="391" spans="1:10" s="75" customFormat="1" ht="14.25" x14ac:dyDescent="0.3">
      <c r="A391" s="164">
        <v>3822</v>
      </c>
      <c r="B391" s="78" t="s">
        <v>319</v>
      </c>
      <c r="C391" s="61"/>
      <c r="D391" s="105">
        <f>75000-35000</f>
        <v>40000</v>
      </c>
      <c r="E391" s="61">
        <v>95000</v>
      </c>
      <c r="F391" s="61"/>
      <c r="G391" s="61"/>
      <c r="H391" s="61"/>
      <c r="I391" s="61"/>
      <c r="J391" s="100">
        <f t="shared" si="9"/>
        <v>135000</v>
      </c>
    </row>
    <row r="392" spans="1:10" s="75" customFormat="1" ht="14.25" x14ac:dyDescent="0.3">
      <c r="A392" s="164">
        <v>383</v>
      </c>
      <c r="B392" s="78" t="s">
        <v>320</v>
      </c>
      <c r="C392" s="61"/>
      <c r="D392" s="61"/>
      <c r="E392" s="61"/>
      <c r="F392" s="61"/>
      <c r="G392" s="61"/>
      <c r="H392" s="61"/>
      <c r="I392" s="61"/>
      <c r="J392" s="100">
        <f t="shared" si="9"/>
        <v>0</v>
      </c>
    </row>
    <row r="393" spans="1:10" s="75" customFormat="1" ht="14.25" x14ac:dyDescent="0.3">
      <c r="A393" s="164">
        <v>3831</v>
      </c>
      <c r="B393" s="78" t="s">
        <v>320</v>
      </c>
      <c r="C393" s="61"/>
      <c r="D393" s="61">
        <v>10000</v>
      </c>
      <c r="E393" s="61">
        <v>10000</v>
      </c>
      <c r="F393" s="61"/>
      <c r="G393" s="61"/>
      <c r="H393" s="61"/>
      <c r="I393" s="61"/>
      <c r="J393" s="100">
        <f t="shared" si="9"/>
        <v>20000</v>
      </c>
    </row>
    <row r="394" spans="1:10" s="75" customFormat="1" ht="14.25" x14ac:dyDescent="0.3">
      <c r="A394" s="164">
        <v>384</v>
      </c>
      <c r="B394" s="78" t="s">
        <v>321</v>
      </c>
      <c r="C394" s="61"/>
      <c r="D394" s="61"/>
      <c r="E394" s="61"/>
      <c r="F394" s="61"/>
      <c r="G394" s="61"/>
      <c r="H394" s="61"/>
      <c r="I394" s="61"/>
      <c r="J394" s="100">
        <f t="shared" si="9"/>
        <v>0</v>
      </c>
    </row>
    <row r="395" spans="1:10" s="75" customFormat="1" ht="14.25" x14ac:dyDescent="0.3">
      <c r="A395" s="164">
        <v>3841</v>
      </c>
      <c r="B395" s="78" t="s">
        <v>321</v>
      </c>
      <c r="C395" s="61"/>
      <c r="D395" s="61"/>
      <c r="E395" s="61"/>
      <c r="F395" s="61"/>
      <c r="G395" s="61"/>
      <c r="H395" s="61"/>
      <c r="I395" s="61"/>
      <c r="J395" s="100">
        <f t="shared" si="9"/>
        <v>0</v>
      </c>
    </row>
    <row r="396" spans="1:10" s="75" customFormat="1" ht="14.25" x14ac:dyDescent="0.3">
      <c r="A396" s="164">
        <v>385</v>
      </c>
      <c r="B396" s="78" t="s">
        <v>322</v>
      </c>
      <c r="C396" s="61"/>
      <c r="D396" s="61"/>
      <c r="E396" s="61"/>
      <c r="F396" s="61"/>
      <c r="G396" s="61"/>
      <c r="H396" s="61"/>
      <c r="I396" s="61"/>
      <c r="J396" s="100">
        <f t="shared" si="9"/>
        <v>0</v>
      </c>
    </row>
    <row r="397" spans="1:10" s="75" customFormat="1" ht="14.25" x14ac:dyDescent="0.3">
      <c r="A397" s="164">
        <v>3851</v>
      </c>
      <c r="B397" s="78" t="s">
        <v>322</v>
      </c>
      <c r="C397" s="61"/>
      <c r="D397" s="61"/>
      <c r="E397" s="61"/>
      <c r="F397" s="61"/>
      <c r="G397" s="61"/>
      <c r="H397" s="61"/>
      <c r="I397" s="61"/>
      <c r="J397" s="100">
        <f t="shared" si="9"/>
        <v>0</v>
      </c>
    </row>
    <row r="398" spans="1:10" s="75" customFormat="1" ht="14.25" x14ac:dyDescent="0.3">
      <c r="A398" s="163">
        <v>3900</v>
      </c>
      <c r="B398" s="89" t="s">
        <v>323</v>
      </c>
      <c r="C398" s="61"/>
      <c r="D398" s="61"/>
      <c r="E398" s="61"/>
      <c r="F398" s="61"/>
      <c r="G398" s="61"/>
      <c r="H398" s="61"/>
      <c r="I398" s="61"/>
      <c r="J398" s="100">
        <f t="shared" si="9"/>
        <v>0</v>
      </c>
    </row>
    <row r="399" spans="1:10" s="75" customFormat="1" ht="14.25" x14ac:dyDescent="0.3">
      <c r="A399" s="164">
        <v>391</v>
      </c>
      <c r="B399" s="78" t="s">
        <v>324</v>
      </c>
      <c r="C399" s="61"/>
      <c r="D399" s="61"/>
      <c r="E399" s="61"/>
      <c r="F399" s="61"/>
      <c r="G399" s="61"/>
      <c r="H399" s="61"/>
      <c r="I399" s="61"/>
      <c r="J399" s="100">
        <f t="shared" si="9"/>
        <v>0</v>
      </c>
    </row>
    <row r="400" spans="1:10" s="75" customFormat="1" ht="14.25" x14ac:dyDescent="0.3">
      <c r="A400" s="164">
        <v>3911</v>
      </c>
      <c r="B400" s="78" t="s">
        <v>324</v>
      </c>
      <c r="C400" s="61"/>
      <c r="D400" s="61"/>
      <c r="E400" s="61"/>
      <c r="F400" s="61"/>
      <c r="G400" s="61"/>
      <c r="H400" s="61"/>
      <c r="I400" s="61"/>
      <c r="J400" s="100">
        <f t="shared" si="9"/>
        <v>0</v>
      </c>
    </row>
    <row r="401" spans="1:10" s="75" customFormat="1" ht="14.25" x14ac:dyDescent="0.3">
      <c r="A401" s="164">
        <v>392</v>
      </c>
      <c r="B401" s="78" t="s">
        <v>325</v>
      </c>
      <c r="C401" s="61"/>
      <c r="D401" s="61"/>
      <c r="E401" s="61"/>
      <c r="F401" s="61"/>
      <c r="G401" s="61"/>
      <c r="H401" s="61"/>
      <c r="I401" s="61"/>
      <c r="J401" s="100">
        <f t="shared" si="9"/>
        <v>0</v>
      </c>
    </row>
    <row r="402" spans="1:10" s="75" customFormat="1" ht="14.25" x14ac:dyDescent="0.3">
      <c r="A402" s="164">
        <v>3921</v>
      </c>
      <c r="B402" s="78" t="s">
        <v>326</v>
      </c>
      <c r="C402" s="61"/>
      <c r="D402" s="61">
        <v>60000</v>
      </c>
      <c r="E402" s="61">
        <v>30000</v>
      </c>
      <c r="F402" s="61"/>
      <c r="G402" s="61"/>
      <c r="H402" s="61"/>
      <c r="I402" s="61"/>
      <c r="J402" s="100">
        <f t="shared" si="9"/>
        <v>90000</v>
      </c>
    </row>
    <row r="403" spans="1:10" s="75" customFormat="1" ht="14.25" x14ac:dyDescent="0.3">
      <c r="A403" s="164">
        <v>3922</v>
      </c>
      <c r="B403" s="78" t="s">
        <v>327</v>
      </c>
      <c r="C403" s="61"/>
      <c r="D403" s="61"/>
      <c r="E403" s="61"/>
      <c r="F403" s="61"/>
      <c r="G403" s="61"/>
      <c r="H403" s="61"/>
      <c r="I403" s="61"/>
      <c r="J403" s="100">
        <f t="shared" si="9"/>
        <v>0</v>
      </c>
    </row>
    <row r="404" spans="1:10" s="75" customFormat="1" ht="14.25" x14ac:dyDescent="0.3">
      <c r="A404" s="164">
        <v>393</v>
      </c>
      <c r="B404" s="78" t="s">
        <v>328</v>
      </c>
      <c r="C404" s="61"/>
      <c r="D404" s="61"/>
      <c r="E404" s="61"/>
      <c r="F404" s="61"/>
      <c r="G404" s="61"/>
      <c r="H404" s="61"/>
      <c r="I404" s="61"/>
      <c r="J404" s="100">
        <f t="shared" si="9"/>
        <v>0</v>
      </c>
    </row>
    <row r="405" spans="1:10" s="75" customFormat="1" ht="14.25" x14ac:dyDescent="0.3">
      <c r="A405" s="164">
        <v>3931</v>
      </c>
      <c r="B405" s="78" t="s">
        <v>329</v>
      </c>
      <c r="C405" s="61"/>
      <c r="D405" s="61"/>
      <c r="E405" s="61"/>
      <c r="F405" s="61"/>
      <c r="G405" s="61"/>
      <c r="H405" s="61"/>
      <c r="I405" s="61"/>
      <c r="J405" s="100">
        <f t="shared" si="9"/>
        <v>0</v>
      </c>
    </row>
    <row r="406" spans="1:10" s="75" customFormat="1" ht="27.75" x14ac:dyDescent="0.3">
      <c r="A406" s="164">
        <v>394</v>
      </c>
      <c r="B406" s="78" t="s">
        <v>330</v>
      </c>
      <c r="C406" s="61"/>
      <c r="D406" s="61"/>
      <c r="E406" s="61"/>
      <c r="F406" s="61"/>
      <c r="G406" s="61"/>
      <c r="H406" s="61"/>
      <c r="I406" s="61"/>
      <c r="J406" s="100">
        <f t="shared" si="9"/>
        <v>0</v>
      </c>
    </row>
    <row r="407" spans="1:10" s="75" customFormat="1" ht="14.25" x14ac:dyDescent="0.3">
      <c r="A407" s="164">
        <v>3941</v>
      </c>
      <c r="B407" s="78" t="s">
        <v>331</v>
      </c>
      <c r="C407" s="61"/>
      <c r="D407" s="61"/>
      <c r="E407" s="61"/>
      <c r="F407" s="61"/>
      <c r="G407" s="61"/>
      <c r="H407" s="61"/>
      <c r="I407" s="61"/>
      <c r="J407" s="100">
        <f t="shared" si="9"/>
        <v>0</v>
      </c>
    </row>
    <row r="408" spans="1:10" s="75" customFormat="1" ht="27.75" x14ac:dyDescent="0.3">
      <c r="A408" s="164">
        <v>3942</v>
      </c>
      <c r="B408" s="78" t="s">
        <v>332</v>
      </c>
      <c r="C408" s="61"/>
      <c r="D408" s="61"/>
      <c r="E408" s="61"/>
      <c r="F408" s="61"/>
      <c r="G408" s="61"/>
      <c r="H408" s="61"/>
      <c r="I408" s="61"/>
      <c r="J408" s="100">
        <f t="shared" si="9"/>
        <v>0</v>
      </c>
    </row>
    <row r="409" spans="1:10" s="75" customFormat="1" ht="27.75" x14ac:dyDescent="0.3">
      <c r="A409" s="164">
        <v>3942</v>
      </c>
      <c r="B409" s="78" t="s">
        <v>333</v>
      </c>
      <c r="C409" s="61"/>
      <c r="D409" s="61"/>
      <c r="E409" s="61"/>
      <c r="F409" s="61"/>
      <c r="G409" s="61"/>
      <c r="H409" s="61"/>
      <c r="I409" s="61"/>
      <c r="J409" s="100">
        <f t="shared" si="9"/>
        <v>0</v>
      </c>
    </row>
    <row r="410" spans="1:10" s="75" customFormat="1" ht="14.25" x14ac:dyDescent="0.3">
      <c r="A410" s="164">
        <v>3943</v>
      </c>
      <c r="B410" s="78" t="s">
        <v>334</v>
      </c>
      <c r="C410" s="61"/>
      <c r="D410" s="61"/>
      <c r="E410" s="61"/>
      <c r="F410" s="61"/>
      <c r="G410" s="61"/>
      <c r="H410" s="61"/>
      <c r="I410" s="61"/>
      <c r="J410" s="100">
        <f t="shared" si="9"/>
        <v>0</v>
      </c>
    </row>
    <row r="411" spans="1:10" s="75" customFormat="1" ht="27.75" x14ac:dyDescent="0.3">
      <c r="A411" s="164">
        <v>3944</v>
      </c>
      <c r="B411" s="78" t="s">
        <v>335</v>
      </c>
      <c r="C411" s="61"/>
      <c r="D411" s="61"/>
      <c r="E411" s="61"/>
      <c r="F411" s="61"/>
      <c r="G411" s="61"/>
      <c r="H411" s="61"/>
      <c r="I411" s="61"/>
      <c r="J411" s="100">
        <f t="shared" si="9"/>
        <v>0</v>
      </c>
    </row>
    <row r="412" spans="1:10" s="75" customFormat="1" ht="27.75" x14ac:dyDescent="0.3">
      <c r="A412" s="164">
        <v>395</v>
      </c>
      <c r="B412" s="78" t="s">
        <v>336</v>
      </c>
      <c r="C412" s="61"/>
      <c r="D412" s="61"/>
      <c r="E412" s="61"/>
      <c r="F412" s="61"/>
      <c r="G412" s="61"/>
      <c r="H412" s="61"/>
      <c r="I412" s="61"/>
      <c r="J412" s="100">
        <f t="shared" si="9"/>
        <v>0</v>
      </c>
    </row>
    <row r="413" spans="1:10" s="75" customFormat="1" ht="27.75" x14ac:dyDescent="0.3">
      <c r="A413" s="164">
        <v>3951</v>
      </c>
      <c r="B413" s="78" t="s">
        <v>336</v>
      </c>
      <c r="C413" s="61"/>
      <c r="D413" s="59"/>
      <c r="E413" s="61"/>
      <c r="F413" s="61"/>
      <c r="G413" s="61"/>
      <c r="H413" s="61"/>
      <c r="I413" s="61"/>
      <c r="J413" s="100">
        <f t="shared" si="9"/>
        <v>0</v>
      </c>
    </row>
    <row r="414" spans="1:10" s="75" customFormat="1" ht="14.25" x14ac:dyDescent="0.3">
      <c r="A414" s="164">
        <v>396</v>
      </c>
      <c r="B414" s="78" t="s">
        <v>337</v>
      </c>
      <c r="C414" s="61"/>
      <c r="D414" s="61"/>
      <c r="E414" s="61"/>
      <c r="F414" s="61"/>
      <c r="G414" s="61"/>
      <c r="H414" s="61"/>
      <c r="I414" s="61"/>
      <c r="J414" s="100">
        <f t="shared" si="9"/>
        <v>0</v>
      </c>
    </row>
    <row r="415" spans="1:10" s="75" customFormat="1" ht="14.25" x14ac:dyDescent="0.3">
      <c r="A415" s="164">
        <v>3961</v>
      </c>
      <c r="B415" s="78" t="s">
        <v>338</v>
      </c>
      <c r="C415" s="61"/>
      <c r="D415" s="61"/>
      <c r="E415" s="61"/>
      <c r="F415" s="61"/>
      <c r="G415" s="61"/>
      <c r="H415" s="61"/>
      <c r="I415" s="61"/>
      <c r="J415" s="100">
        <f t="shared" si="9"/>
        <v>0</v>
      </c>
    </row>
    <row r="416" spans="1:10" s="75" customFormat="1" ht="14.25" x14ac:dyDescent="0.3">
      <c r="A416" s="164">
        <v>3962</v>
      </c>
      <c r="B416" s="78" t="s">
        <v>337</v>
      </c>
      <c r="C416" s="61"/>
      <c r="D416" s="61"/>
      <c r="E416" s="61"/>
      <c r="F416" s="61"/>
      <c r="G416" s="61"/>
      <c r="H416" s="61"/>
      <c r="I416" s="61"/>
      <c r="J416" s="100">
        <f t="shared" si="9"/>
        <v>0</v>
      </c>
    </row>
    <row r="417" spans="1:10" s="75" customFormat="1" ht="14.25" x14ac:dyDescent="0.3">
      <c r="A417" s="164">
        <v>399</v>
      </c>
      <c r="B417" s="78" t="s">
        <v>339</v>
      </c>
      <c r="C417" s="61"/>
      <c r="D417" s="61"/>
      <c r="E417" s="61"/>
      <c r="F417" s="61"/>
      <c r="G417" s="61"/>
      <c r="H417" s="61"/>
      <c r="I417" s="61"/>
      <c r="J417" s="100">
        <f t="shared" si="9"/>
        <v>0</v>
      </c>
    </row>
    <row r="418" spans="1:10" s="75" customFormat="1" ht="27.75" x14ac:dyDescent="0.3">
      <c r="A418" s="164">
        <v>3991</v>
      </c>
      <c r="B418" s="78" t="s">
        <v>340</v>
      </c>
      <c r="C418" s="61"/>
      <c r="D418" s="61"/>
      <c r="E418" s="61"/>
      <c r="F418" s="61"/>
      <c r="G418" s="61"/>
      <c r="H418" s="61"/>
      <c r="I418" s="61"/>
      <c r="J418" s="100">
        <f t="shared" si="9"/>
        <v>0</v>
      </c>
    </row>
    <row r="419" spans="1:10" s="75" customFormat="1" ht="14.25" x14ac:dyDescent="0.3">
      <c r="A419" s="164">
        <v>3992</v>
      </c>
      <c r="B419" s="78" t="s">
        <v>341</v>
      </c>
      <c r="C419" s="61"/>
      <c r="D419" s="61"/>
      <c r="E419" s="61"/>
      <c r="F419" s="61"/>
      <c r="G419" s="61"/>
      <c r="H419" s="61"/>
      <c r="I419" s="61"/>
      <c r="J419" s="100">
        <f t="shared" si="9"/>
        <v>0</v>
      </c>
    </row>
    <row r="420" spans="1:10" s="75" customFormat="1" ht="14.25" x14ac:dyDescent="0.3">
      <c r="A420" s="164">
        <v>3993</v>
      </c>
      <c r="B420" s="78" t="s">
        <v>342</v>
      </c>
      <c r="C420" s="61"/>
      <c r="D420" s="61"/>
      <c r="E420" s="61"/>
      <c r="F420" s="61"/>
      <c r="G420" s="61"/>
      <c r="H420" s="61"/>
      <c r="I420" s="61"/>
      <c r="J420" s="100">
        <f t="shared" si="9"/>
        <v>0</v>
      </c>
    </row>
    <row r="421" spans="1:10" s="75" customFormat="1" ht="14.25" x14ac:dyDescent="0.3">
      <c r="A421" s="164">
        <v>3994</v>
      </c>
      <c r="B421" s="78" t="s">
        <v>343</v>
      </c>
      <c r="C421" s="61"/>
      <c r="D421" s="61"/>
      <c r="E421" s="61"/>
      <c r="F421" s="61"/>
      <c r="G421" s="61"/>
      <c r="H421" s="61"/>
      <c r="I421" s="61"/>
      <c r="J421" s="100">
        <f t="shared" si="9"/>
        <v>0</v>
      </c>
    </row>
    <row r="422" spans="1:10" s="75" customFormat="1" ht="14.25" x14ac:dyDescent="0.3">
      <c r="A422" s="164">
        <v>3995</v>
      </c>
      <c r="B422" s="78" t="s">
        <v>339</v>
      </c>
      <c r="C422" s="61"/>
      <c r="D422" s="61"/>
      <c r="E422" s="61"/>
      <c r="F422" s="61"/>
      <c r="G422" s="61"/>
      <c r="H422" s="61"/>
      <c r="I422" s="61"/>
      <c r="J422" s="100">
        <f t="shared" si="9"/>
        <v>0</v>
      </c>
    </row>
    <row r="423" spans="1:10" s="75" customFormat="1" ht="14.25" x14ac:dyDescent="0.3">
      <c r="A423" s="164">
        <v>3996</v>
      </c>
      <c r="B423" s="78" t="s">
        <v>344</v>
      </c>
      <c r="C423" s="61"/>
      <c r="D423" s="61"/>
      <c r="E423" s="61"/>
      <c r="F423" s="61"/>
      <c r="G423" s="61"/>
      <c r="H423" s="61"/>
      <c r="I423" s="61"/>
      <c r="J423" s="100">
        <f t="shared" si="9"/>
        <v>0</v>
      </c>
    </row>
    <row r="424" spans="1:10" s="81" customFormat="1" ht="13.5" x14ac:dyDescent="0.25">
      <c r="A424" s="162"/>
      <c r="B424" s="57" t="s">
        <v>345</v>
      </c>
      <c r="C424" s="62">
        <f>SUM(C234:C423)</f>
        <v>300000</v>
      </c>
      <c r="D424" s="62">
        <f t="shared" ref="D424:J424" si="10">SUM(D234:D423)</f>
        <v>1037900</v>
      </c>
      <c r="E424" s="62">
        <f t="shared" si="10"/>
        <v>892000</v>
      </c>
      <c r="F424" s="62">
        <f t="shared" si="10"/>
        <v>102380</v>
      </c>
      <c r="G424" s="62">
        <f t="shared" si="10"/>
        <v>0</v>
      </c>
      <c r="H424" s="62">
        <f t="shared" si="10"/>
        <v>0</v>
      </c>
      <c r="I424" s="62">
        <f t="shared" si="10"/>
        <v>0</v>
      </c>
      <c r="J424" s="62">
        <f t="shared" si="10"/>
        <v>2332280</v>
      </c>
    </row>
    <row r="425" spans="1:10" s="81" customFormat="1" ht="14.25" x14ac:dyDescent="0.3">
      <c r="A425" s="159" t="s">
        <v>346</v>
      </c>
      <c r="B425" s="86"/>
      <c r="C425" s="59"/>
      <c r="D425" s="59"/>
      <c r="E425" s="59"/>
      <c r="F425" s="59"/>
      <c r="G425" s="59"/>
      <c r="H425" s="59"/>
      <c r="I425" s="59"/>
      <c r="J425" s="59"/>
    </row>
    <row r="426" spans="1:10" s="81" customFormat="1" ht="27" x14ac:dyDescent="0.3">
      <c r="A426" s="163">
        <v>4100</v>
      </c>
      <c r="B426" s="83" t="s">
        <v>347</v>
      </c>
      <c r="C426" s="59"/>
      <c r="D426" s="59"/>
      <c r="E426" s="59"/>
      <c r="F426" s="59"/>
      <c r="G426" s="59"/>
      <c r="H426" s="59"/>
      <c r="I426" s="59"/>
      <c r="J426" s="59"/>
    </row>
    <row r="427" spans="1:10" s="81" customFormat="1" ht="27.75" x14ac:dyDescent="0.3">
      <c r="A427" s="164">
        <v>411</v>
      </c>
      <c r="B427" s="78" t="s">
        <v>348</v>
      </c>
      <c r="C427" s="59"/>
      <c r="D427" s="59"/>
      <c r="E427" s="59"/>
      <c r="F427" s="59"/>
      <c r="G427" s="59"/>
      <c r="H427" s="59"/>
      <c r="I427" s="59"/>
      <c r="J427" s="100">
        <f t="shared" ref="J427:J490" si="11">C427+D427+E427+F427+G427+H427+I427</f>
        <v>0</v>
      </c>
    </row>
    <row r="428" spans="1:10" s="81" customFormat="1" ht="27.75" x14ac:dyDescent="0.3">
      <c r="A428" s="164">
        <v>4111</v>
      </c>
      <c r="B428" s="78" t="s">
        <v>349</v>
      </c>
      <c r="C428" s="59"/>
      <c r="D428" s="59"/>
      <c r="E428" s="59"/>
      <c r="F428" s="59"/>
      <c r="G428" s="59"/>
      <c r="H428" s="59"/>
      <c r="I428" s="59"/>
      <c r="J428" s="100">
        <f t="shared" si="11"/>
        <v>0</v>
      </c>
    </row>
    <row r="429" spans="1:10" s="81" customFormat="1" ht="27.75" x14ac:dyDescent="0.3">
      <c r="A429" s="164">
        <v>412</v>
      </c>
      <c r="B429" s="78" t="s">
        <v>350</v>
      </c>
      <c r="C429" s="59"/>
      <c r="D429" s="59"/>
      <c r="E429" s="59"/>
      <c r="F429" s="59"/>
      <c r="G429" s="59"/>
      <c r="H429" s="59"/>
      <c r="I429" s="59"/>
      <c r="J429" s="100">
        <f t="shared" si="11"/>
        <v>0</v>
      </c>
    </row>
    <row r="430" spans="1:10" s="81" customFormat="1" ht="27.75" x14ac:dyDescent="0.3">
      <c r="A430" s="164">
        <v>4121</v>
      </c>
      <c r="B430" s="78" t="s">
        <v>351</v>
      </c>
      <c r="C430" s="59"/>
      <c r="D430" s="59"/>
      <c r="E430" s="59"/>
      <c r="F430" s="59"/>
      <c r="G430" s="59"/>
      <c r="H430" s="59"/>
      <c r="I430" s="59"/>
      <c r="J430" s="100">
        <f t="shared" si="11"/>
        <v>0</v>
      </c>
    </row>
    <row r="431" spans="1:10" s="81" customFormat="1" ht="27.75" x14ac:dyDescent="0.3">
      <c r="A431" s="164">
        <v>4122</v>
      </c>
      <c r="B431" s="78" t="s">
        <v>352</v>
      </c>
      <c r="C431" s="59"/>
      <c r="D431" s="59"/>
      <c r="E431" s="59"/>
      <c r="F431" s="59"/>
      <c r="G431" s="59"/>
      <c r="H431" s="59"/>
      <c r="I431" s="59"/>
      <c r="J431" s="100">
        <f t="shared" si="11"/>
        <v>0</v>
      </c>
    </row>
    <row r="432" spans="1:10" s="81" customFormat="1" ht="27.75" x14ac:dyDescent="0.3">
      <c r="A432" s="164">
        <v>4123</v>
      </c>
      <c r="B432" s="78" t="s">
        <v>353</v>
      </c>
      <c r="C432" s="59"/>
      <c r="D432" s="59"/>
      <c r="E432" s="59"/>
      <c r="F432" s="59"/>
      <c r="G432" s="59"/>
      <c r="H432" s="59"/>
      <c r="I432" s="59"/>
      <c r="J432" s="100">
        <f t="shared" si="11"/>
        <v>0</v>
      </c>
    </row>
    <row r="433" spans="1:10" s="81" customFormat="1" ht="41.25" x14ac:dyDescent="0.3">
      <c r="A433" s="164">
        <v>4124</v>
      </c>
      <c r="B433" s="78" t="s">
        <v>354</v>
      </c>
      <c r="C433" s="59"/>
      <c r="D433" s="59"/>
      <c r="E433" s="59"/>
      <c r="F433" s="59"/>
      <c r="G433" s="59"/>
      <c r="H433" s="59"/>
      <c r="I433" s="59"/>
      <c r="J433" s="100">
        <f t="shared" si="11"/>
        <v>0</v>
      </c>
    </row>
    <row r="434" spans="1:10" s="81" customFormat="1" ht="41.25" x14ac:dyDescent="0.3">
      <c r="A434" s="164">
        <v>4125</v>
      </c>
      <c r="B434" s="78" t="s">
        <v>355</v>
      </c>
      <c r="C434" s="59"/>
      <c r="D434" s="59"/>
      <c r="E434" s="59"/>
      <c r="F434" s="59"/>
      <c r="G434" s="59"/>
      <c r="H434" s="59"/>
      <c r="I434" s="59"/>
      <c r="J434" s="100">
        <f t="shared" si="11"/>
        <v>0</v>
      </c>
    </row>
    <row r="435" spans="1:10" s="81" customFormat="1" ht="27.75" x14ac:dyDescent="0.3">
      <c r="A435" s="164">
        <v>4126</v>
      </c>
      <c r="B435" s="78" t="s">
        <v>356</v>
      </c>
      <c r="C435" s="59"/>
      <c r="D435" s="59"/>
      <c r="E435" s="59"/>
      <c r="F435" s="59"/>
      <c r="G435" s="59"/>
      <c r="H435" s="59"/>
      <c r="I435" s="59"/>
      <c r="J435" s="100">
        <f t="shared" si="11"/>
        <v>0</v>
      </c>
    </row>
    <row r="436" spans="1:10" s="81" customFormat="1" ht="41.25" x14ac:dyDescent="0.3">
      <c r="A436" s="164">
        <v>4127</v>
      </c>
      <c r="B436" s="78" t="s">
        <v>357</v>
      </c>
      <c r="C436" s="59"/>
      <c r="D436" s="59"/>
      <c r="E436" s="59"/>
      <c r="F436" s="59"/>
      <c r="G436" s="59"/>
      <c r="H436" s="59"/>
      <c r="I436" s="59"/>
      <c r="J436" s="100">
        <f t="shared" si="11"/>
        <v>0</v>
      </c>
    </row>
    <row r="437" spans="1:10" s="81" customFormat="1" ht="41.25" x14ac:dyDescent="0.3">
      <c r="A437" s="164">
        <v>4128</v>
      </c>
      <c r="B437" s="78" t="s">
        <v>358</v>
      </c>
      <c r="C437" s="59"/>
      <c r="D437" s="59"/>
      <c r="E437" s="59"/>
      <c r="F437" s="59"/>
      <c r="G437" s="59"/>
      <c r="H437" s="59"/>
      <c r="I437" s="59"/>
      <c r="J437" s="100">
        <f t="shared" si="11"/>
        <v>0</v>
      </c>
    </row>
    <row r="438" spans="1:10" s="81" customFormat="1" ht="27.75" x14ac:dyDescent="0.3">
      <c r="A438" s="164">
        <v>4129</v>
      </c>
      <c r="B438" s="78" t="s">
        <v>359</v>
      </c>
      <c r="C438" s="59"/>
      <c r="D438" s="59"/>
      <c r="E438" s="59"/>
      <c r="F438" s="59"/>
      <c r="G438" s="59"/>
      <c r="H438" s="59"/>
      <c r="I438" s="59"/>
      <c r="J438" s="100">
        <f t="shared" si="11"/>
        <v>0</v>
      </c>
    </row>
    <row r="439" spans="1:10" s="81" customFormat="1" ht="27.75" x14ac:dyDescent="0.3">
      <c r="A439" s="164">
        <v>413</v>
      </c>
      <c r="B439" s="78" t="s">
        <v>360</v>
      </c>
      <c r="C439" s="59"/>
      <c r="D439" s="59"/>
      <c r="E439" s="59"/>
      <c r="F439" s="59"/>
      <c r="G439" s="59"/>
      <c r="H439" s="59"/>
      <c r="I439" s="59"/>
      <c r="J439" s="100">
        <f t="shared" si="11"/>
        <v>0</v>
      </c>
    </row>
    <row r="440" spans="1:10" s="81" customFormat="1" ht="27.75" x14ac:dyDescent="0.3">
      <c r="A440" s="164">
        <v>4131</v>
      </c>
      <c r="B440" s="78" t="s">
        <v>361</v>
      </c>
      <c r="C440" s="59"/>
      <c r="D440" s="59"/>
      <c r="E440" s="59"/>
      <c r="F440" s="59"/>
      <c r="G440" s="59"/>
      <c r="H440" s="59"/>
      <c r="I440" s="59"/>
      <c r="J440" s="100">
        <f t="shared" si="11"/>
        <v>0</v>
      </c>
    </row>
    <row r="441" spans="1:10" s="81" customFormat="1" ht="27.75" x14ac:dyDescent="0.3">
      <c r="A441" s="164">
        <v>4132</v>
      </c>
      <c r="B441" s="78" t="s">
        <v>362</v>
      </c>
      <c r="C441" s="59"/>
      <c r="D441" s="59"/>
      <c r="E441" s="59"/>
      <c r="F441" s="59"/>
      <c r="G441" s="59"/>
      <c r="H441" s="59"/>
      <c r="I441" s="59"/>
      <c r="J441" s="100">
        <f t="shared" si="11"/>
        <v>0</v>
      </c>
    </row>
    <row r="442" spans="1:10" s="81" customFormat="1" ht="27.75" x14ac:dyDescent="0.3">
      <c r="A442" s="164">
        <v>4133</v>
      </c>
      <c r="B442" s="78" t="s">
        <v>363</v>
      </c>
      <c r="C442" s="59"/>
      <c r="D442" s="59"/>
      <c r="E442" s="59"/>
      <c r="F442" s="59"/>
      <c r="G442" s="59"/>
      <c r="H442" s="59"/>
      <c r="I442" s="59"/>
      <c r="J442" s="100">
        <f t="shared" si="11"/>
        <v>0</v>
      </c>
    </row>
    <row r="443" spans="1:10" s="81" customFormat="1" ht="41.25" x14ac:dyDescent="0.3">
      <c r="A443" s="164">
        <v>4134</v>
      </c>
      <c r="B443" s="78" t="s">
        <v>364</v>
      </c>
      <c r="C443" s="59"/>
      <c r="D443" s="59"/>
      <c r="E443" s="59"/>
      <c r="F443" s="59"/>
      <c r="G443" s="59"/>
      <c r="H443" s="59"/>
      <c r="I443" s="59"/>
      <c r="J443" s="100">
        <f t="shared" si="11"/>
        <v>0</v>
      </c>
    </row>
    <row r="444" spans="1:10" s="81" customFormat="1" ht="41.25" x14ac:dyDescent="0.3">
      <c r="A444" s="164">
        <v>4135</v>
      </c>
      <c r="B444" s="78" t="s">
        <v>365</v>
      </c>
      <c r="C444" s="59"/>
      <c r="D444" s="59"/>
      <c r="E444" s="59"/>
      <c r="F444" s="59"/>
      <c r="G444" s="59"/>
      <c r="H444" s="59"/>
      <c r="I444" s="59"/>
      <c r="J444" s="100">
        <f t="shared" si="11"/>
        <v>0</v>
      </c>
    </row>
    <row r="445" spans="1:10" s="81" customFormat="1" ht="27.75" x14ac:dyDescent="0.3">
      <c r="A445" s="164">
        <v>4136</v>
      </c>
      <c r="B445" s="78" t="s">
        <v>366</v>
      </c>
      <c r="C445" s="59"/>
      <c r="D445" s="59"/>
      <c r="E445" s="59"/>
      <c r="F445" s="59"/>
      <c r="G445" s="59"/>
      <c r="H445" s="59"/>
      <c r="I445" s="59"/>
      <c r="J445" s="100">
        <f t="shared" si="11"/>
        <v>0</v>
      </c>
    </row>
    <row r="446" spans="1:10" s="81" customFormat="1" ht="41.25" x14ac:dyDescent="0.3">
      <c r="A446" s="164">
        <v>4137</v>
      </c>
      <c r="B446" s="78" t="s">
        <v>367</v>
      </c>
      <c r="C446" s="59"/>
      <c r="D446" s="59"/>
      <c r="E446" s="59"/>
      <c r="F446" s="59"/>
      <c r="G446" s="59"/>
      <c r="H446" s="59"/>
      <c r="I446" s="59"/>
      <c r="J446" s="100">
        <f t="shared" si="11"/>
        <v>0</v>
      </c>
    </row>
    <row r="447" spans="1:10" s="81" customFormat="1" ht="41.25" x14ac:dyDescent="0.3">
      <c r="A447" s="164">
        <v>4138</v>
      </c>
      <c r="B447" s="78" t="s">
        <v>368</v>
      </c>
      <c r="C447" s="59"/>
      <c r="D447" s="59"/>
      <c r="E447" s="59"/>
      <c r="F447" s="59"/>
      <c r="G447" s="59"/>
      <c r="H447" s="59"/>
      <c r="I447" s="59"/>
      <c r="J447" s="100">
        <f t="shared" si="11"/>
        <v>0</v>
      </c>
    </row>
    <row r="448" spans="1:10" s="81" customFormat="1" ht="27.75" x14ac:dyDescent="0.3">
      <c r="A448" s="164">
        <v>4139</v>
      </c>
      <c r="B448" s="78" t="s">
        <v>369</v>
      </c>
      <c r="C448" s="59"/>
      <c r="D448" s="59"/>
      <c r="E448" s="59"/>
      <c r="F448" s="59"/>
      <c r="G448" s="59"/>
      <c r="H448" s="59"/>
      <c r="I448" s="59"/>
      <c r="J448" s="100">
        <f t="shared" si="11"/>
        <v>0</v>
      </c>
    </row>
    <row r="449" spans="1:10" s="81" customFormat="1" ht="27.75" x14ac:dyDescent="0.3">
      <c r="A449" s="164">
        <v>414</v>
      </c>
      <c r="B449" s="78" t="s">
        <v>370</v>
      </c>
      <c r="C449" s="59"/>
      <c r="D449" s="59"/>
      <c r="E449" s="59"/>
      <c r="F449" s="59"/>
      <c r="G449" s="59"/>
      <c r="H449" s="59"/>
      <c r="I449" s="59"/>
      <c r="J449" s="100">
        <f t="shared" si="11"/>
        <v>0</v>
      </c>
    </row>
    <row r="450" spans="1:10" s="81" customFormat="1" ht="27.75" x14ac:dyDescent="0.3">
      <c r="A450" s="164">
        <v>4141</v>
      </c>
      <c r="B450" s="78" t="s">
        <v>371</v>
      </c>
      <c r="C450" s="59"/>
      <c r="D450" s="59"/>
      <c r="E450" s="59"/>
      <c r="F450" s="59"/>
      <c r="G450" s="59"/>
      <c r="H450" s="59"/>
      <c r="I450" s="59"/>
      <c r="J450" s="100">
        <f t="shared" si="11"/>
        <v>0</v>
      </c>
    </row>
    <row r="451" spans="1:10" s="81" customFormat="1" ht="27.75" x14ac:dyDescent="0.3">
      <c r="A451" s="164">
        <v>4142</v>
      </c>
      <c r="B451" s="78" t="s">
        <v>372</v>
      </c>
      <c r="C451" s="59"/>
      <c r="D451" s="59"/>
      <c r="E451" s="59"/>
      <c r="F451" s="59"/>
      <c r="G451" s="59"/>
      <c r="H451" s="59"/>
      <c r="I451" s="59"/>
      <c r="J451" s="100">
        <f t="shared" si="11"/>
        <v>0</v>
      </c>
    </row>
    <row r="452" spans="1:10" s="81" customFormat="1" ht="27.75" x14ac:dyDescent="0.3">
      <c r="A452" s="164">
        <v>4143</v>
      </c>
      <c r="B452" s="78" t="s">
        <v>373</v>
      </c>
      <c r="C452" s="59"/>
      <c r="D452" s="59"/>
      <c r="E452" s="59"/>
      <c r="F452" s="59"/>
      <c r="G452" s="59"/>
      <c r="H452" s="59"/>
      <c r="I452" s="59"/>
      <c r="J452" s="100">
        <f t="shared" si="11"/>
        <v>0</v>
      </c>
    </row>
    <row r="453" spans="1:10" s="81" customFormat="1" ht="41.25" x14ac:dyDescent="0.3">
      <c r="A453" s="164">
        <v>4144</v>
      </c>
      <c r="B453" s="78" t="s">
        <v>374</v>
      </c>
      <c r="C453" s="59"/>
      <c r="D453" s="59"/>
      <c r="E453" s="59"/>
      <c r="F453" s="59"/>
      <c r="G453" s="59"/>
      <c r="H453" s="59"/>
      <c r="I453" s="59"/>
      <c r="J453" s="100">
        <f t="shared" si="11"/>
        <v>0</v>
      </c>
    </row>
    <row r="454" spans="1:10" s="81" customFormat="1" ht="41.25" x14ac:dyDescent="0.3">
      <c r="A454" s="164">
        <v>4145</v>
      </c>
      <c r="B454" s="78" t="s">
        <v>375</v>
      </c>
      <c r="C454" s="59"/>
      <c r="D454" s="59"/>
      <c r="E454" s="59"/>
      <c r="F454" s="59"/>
      <c r="G454" s="59"/>
      <c r="H454" s="59"/>
      <c r="I454" s="59"/>
      <c r="J454" s="100">
        <f t="shared" si="11"/>
        <v>0</v>
      </c>
    </row>
    <row r="455" spans="1:10" s="81" customFormat="1" ht="27.75" x14ac:dyDescent="0.3">
      <c r="A455" s="164">
        <v>4146</v>
      </c>
      <c r="B455" s="78" t="s">
        <v>376</v>
      </c>
      <c r="C455" s="59"/>
      <c r="D455" s="59"/>
      <c r="E455" s="59"/>
      <c r="F455" s="59"/>
      <c r="G455" s="59"/>
      <c r="H455" s="59"/>
      <c r="I455" s="59"/>
      <c r="J455" s="100">
        <f t="shared" si="11"/>
        <v>0</v>
      </c>
    </row>
    <row r="456" spans="1:10" s="81" customFormat="1" ht="41.25" x14ac:dyDescent="0.3">
      <c r="A456" s="164">
        <v>4147</v>
      </c>
      <c r="B456" s="78" t="s">
        <v>377</v>
      </c>
      <c r="C456" s="59"/>
      <c r="D456" s="59"/>
      <c r="E456" s="59"/>
      <c r="F456" s="59"/>
      <c r="G456" s="59"/>
      <c r="H456" s="59"/>
      <c r="I456" s="59"/>
      <c r="J456" s="100">
        <f t="shared" si="11"/>
        <v>0</v>
      </c>
    </row>
    <row r="457" spans="1:10" s="81" customFormat="1" ht="41.25" x14ac:dyDescent="0.3">
      <c r="A457" s="164">
        <v>4148</v>
      </c>
      <c r="B457" s="78" t="s">
        <v>378</v>
      </c>
      <c r="C457" s="59"/>
      <c r="D457" s="59"/>
      <c r="E457" s="59"/>
      <c r="F457" s="59"/>
      <c r="G457" s="59"/>
      <c r="H457" s="59"/>
      <c r="I457" s="59"/>
      <c r="J457" s="100">
        <f t="shared" si="11"/>
        <v>0</v>
      </c>
    </row>
    <row r="458" spans="1:10" s="81" customFormat="1" ht="27.75" x14ac:dyDescent="0.3">
      <c r="A458" s="164">
        <v>4149</v>
      </c>
      <c r="B458" s="78" t="s">
        <v>379</v>
      </c>
      <c r="C458" s="59"/>
      <c r="D458" s="59"/>
      <c r="E458" s="59"/>
      <c r="F458" s="59"/>
      <c r="G458" s="59"/>
      <c r="H458" s="59"/>
      <c r="I458" s="59"/>
      <c r="J458" s="100">
        <f t="shared" si="11"/>
        <v>0</v>
      </c>
    </row>
    <row r="459" spans="1:10" s="81" customFormat="1" ht="41.25" x14ac:dyDescent="0.3">
      <c r="A459" s="164">
        <v>415</v>
      </c>
      <c r="B459" s="78" t="s">
        <v>380</v>
      </c>
      <c r="C459" s="59"/>
      <c r="D459" s="59"/>
      <c r="E459" s="59"/>
      <c r="F459" s="59"/>
      <c r="G459" s="59"/>
      <c r="H459" s="59"/>
      <c r="I459" s="59"/>
      <c r="J459" s="100">
        <f t="shared" si="11"/>
        <v>0</v>
      </c>
    </row>
    <row r="460" spans="1:10" s="81" customFormat="1" ht="41.25" x14ac:dyDescent="0.3">
      <c r="A460" s="164">
        <v>4151</v>
      </c>
      <c r="B460" s="78" t="s">
        <v>381</v>
      </c>
      <c r="C460" s="59"/>
      <c r="D460" s="59"/>
      <c r="E460" s="59"/>
      <c r="F460" s="59"/>
      <c r="G460" s="59"/>
      <c r="H460" s="59"/>
      <c r="I460" s="59"/>
      <c r="J460" s="100">
        <f t="shared" si="11"/>
        <v>0</v>
      </c>
    </row>
    <row r="461" spans="1:10" s="81" customFormat="1" ht="41.25" x14ac:dyDescent="0.3">
      <c r="A461" s="164">
        <v>4152</v>
      </c>
      <c r="B461" s="78" t="s">
        <v>382</v>
      </c>
      <c r="C461" s="59"/>
      <c r="D461" s="59"/>
      <c r="E461" s="59"/>
      <c r="F461" s="59"/>
      <c r="G461" s="59"/>
      <c r="H461" s="59"/>
      <c r="I461" s="59"/>
      <c r="J461" s="100">
        <f t="shared" si="11"/>
        <v>0</v>
      </c>
    </row>
    <row r="462" spans="1:10" s="81" customFormat="1" ht="41.25" x14ac:dyDescent="0.3">
      <c r="A462" s="164">
        <v>4153</v>
      </c>
      <c r="B462" s="78" t="s">
        <v>383</v>
      </c>
      <c r="C462" s="59"/>
      <c r="D462" s="59"/>
      <c r="E462" s="59"/>
      <c r="F462" s="59"/>
      <c r="G462" s="59"/>
      <c r="H462" s="59"/>
      <c r="I462" s="59"/>
      <c r="J462" s="100">
        <f t="shared" si="11"/>
        <v>0</v>
      </c>
    </row>
    <row r="463" spans="1:10" s="81" customFormat="1" ht="54.75" x14ac:dyDescent="0.3">
      <c r="A463" s="164">
        <v>4154</v>
      </c>
      <c r="B463" s="78" t="s">
        <v>384</v>
      </c>
      <c r="C463" s="59"/>
      <c r="D463" s="59"/>
      <c r="E463" s="59"/>
      <c r="F463" s="59"/>
      <c r="G463" s="59"/>
      <c r="H463" s="59"/>
      <c r="I463" s="59"/>
      <c r="J463" s="100">
        <f t="shared" si="11"/>
        <v>0</v>
      </c>
    </row>
    <row r="464" spans="1:10" s="81" customFormat="1" ht="54.75" x14ac:dyDescent="0.3">
      <c r="A464" s="164">
        <v>4155</v>
      </c>
      <c r="B464" s="78" t="s">
        <v>385</v>
      </c>
      <c r="C464" s="59"/>
      <c r="D464" s="59"/>
      <c r="E464" s="59"/>
      <c r="F464" s="59"/>
      <c r="G464" s="59"/>
      <c r="H464" s="59"/>
      <c r="I464" s="59"/>
      <c r="J464" s="100">
        <f t="shared" si="11"/>
        <v>0</v>
      </c>
    </row>
    <row r="465" spans="1:10" s="81" customFormat="1" ht="41.25" x14ac:dyDescent="0.3">
      <c r="A465" s="164">
        <v>4156</v>
      </c>
      <c r="B465" s="78" t="s">
        <v>386</v>
      </c>
      <c r="C465" s="59"/>
      <c r="D465" s="59"/>
      <c r="E465" s="59"/>
      <c r="F465" s="59"/>
      <c r="G465" s="59"/>
      <c r="H465" s="59"/>
      <c r="I465" s="59"/>
      <c r="J465" s="100">
        <f t="shared" si="11"/>
        <v>0</v>
      </c>
    </row>
    <row r="466" spans="1:10" s="81" customFormat="1" ht="54.75" x14ac:dyDescent="0.3">
      <c r="A466" s="164">
        <v>4157</v>
      </c>
      <c r="B466" s="78" t="s">
        <v>387</v>
      </c>
      <c r="C466" s="59"/>
      <c r="D466" s="59"/>
      <c r="E466" s="59"/>
      <c r="F466" s="59"/>
      <c r="G466" s="59"/>
      <c r="H466" s="59"/>
      <c r="I466" s="59"/>
      <c r="J466" s="100">
        <f t="shared" si="11"/>
        <v>0</v>
      </c>
    </row>
    <row r="467" spans="1:10" s="81" customFormat="1" ht="54.75" x14ac:dyDescent="0.3">
      <c r="A467" s="164">
        <v>4158</v>
      </c>
      <c r="B467" s="78" t="s">
        <v>388</v>
      </c>
      <c r="C467" s="59"/>
      <c r="D467" s="59"/>
      <c r="E467" s="59"/>
      <c r="F467" s="59"/>
      <c r="G467" s="59"/>
      <c r="H467" s="59"/>
      <c r="I467" s="59"/>
      <c r="J467" s="100">
        <f t="shared" si="11"/>
        <v>0</v>
      </c>
    </row>
    <row r="468" spans="1:10" s="81" customFormat="1" ht="41.25" x14ac:dyDescent="0.3">
      <c r="A468" s="164">
        <v>4159</v>
      </c>
      <c r="B468" s="78" t="s">
        <v>389</v>
      </c>
      <c r="C468" s="59"/>
      <c r="D468" s="59"/>
      <c r="E468" s="59"/>
      <c r="F468" s="59"/>
      <c r="G468" s="59"/>
      <c r="H468" s="59"/>
      <c r="I468" s="59"/>
      <c r="J468" s="100">
        <f t="shared" si="11"/>
        <v>0</v>
      </c>
    </row>
    <row r="469" spans="1:10" s="81" customFormat="1" ht="27.75" x14ac:dyDescent="0.3">
      <c r="A469" s="164">
        <v>419</v>
      </c>
      <c r="B469" s="78" t="s">
        <v>390</v>
      </c>
      <c r="C469" s="59"/>
      <c r="D469" s="59"/>
      <c r="E469" s="59"/>
      <c r="F469" s="59"/>
      <c r="G469" s="59"/>
      <c r="H469" s="59"/>
      <c r="I469" s="59"/>
      <c r="J469" s="100">
        <f t="shared" si="11"/>
        <v>0</v>
      </c>
    </row>
    <row r="470" spans="1:10" s="81" customFormat="1" ht="27.75" x14ac:dyDescent="0.3">
      <c r="A470" s="164">
        <v>4191</v>
      </c>
      <c r="B470" s="78" t="s">
        <v>391</v>
      </c>
      <c r="C470" s="59"/>
      <c r="D470" s="59"/>
      <c r="E470" s="59"/>
      <c r="F470" s="59"/>
      <c r="G470" s="59"/>
      <c r="H470" s="59"/>
      <c r="I470" s="59"/>
      <c r="J470" s="100">
        <f t="shared" si="11"/>
        <v>0</v>
      </c>
    </row>
    <row r="471" spans="1:10" s="81" customFormat="1" ht="27" x14ac:dyDescent="0.3">
      <c r="A471" s="163">
        <v>4200</v>
      </c>
      <c r="B471" s="79" t="s">
        <v>392</v>
      </c>
      <c r="C471" s="59"/>
      <c r="D471" s="59"/>
      <c r="E471" s="59"/>
      <c r="F471" s="59"/>
      <c r="G471" s="59"/>
      <c r="H471" s="59"/>
      <c r="I471" s="59"/>
      <c r="J471" s="100">
        <f t="shared" si="11"/>
        <v>0</v>
      </c>
    </row>
    <row r="472" spans="1:10" s="81" customFormat="1" ht="41.25" x14ac:dyDescent="0.3">
      <c r="A472" s="164">
        <v>421</v>
      </c>
      <c r="B472" s="78" t="s">
        <v>393</v>
      </c>
      <c r="C472" s="59"/>
      <c r="D472" s="59"/>
      <c r="E472" s="59"/>
      <c r="F472" s="59"/>
      <c r="G472" s="59"/>
      <c r="H472" s="59"/>
      <c r="I472" s="59"/>
      <c r="J472" s="100">
        <f t="shared" si="11"/>
        <v>0</v>
      </c>
    </row>
    <row r="473" spans="1:10" s="81" customFormat="1" ht="27.75" x14ac:dyDescent="0.3">
      <c r="A473" s="164">
        <v>4211</v>
      </c>
      <c r="B473" s="78" t="s">
        <v>394</v>
      </c>
      <c r="C473" s="59"/>
      <c r="D473" s="59"/>
      <c r="E473" s="59"/>
      <c r="F473" s="59"/>
      <c r="G473" s="59"/>
      <c r="H473" s="59"/>
      <c r="I473" s="59"/>
      <c r="J473" s="100">
        <f t="shared" si="11"/>
        <v>0</v>
      </c>
    </row>
    <row r="474" spans="1:10" s="81" customFormat="1" ht="27.75" x14ac:dyDescent="0.3">
      <c r="A474" s="164">
        <v>4212</v>
      </c>
      <c r="B474" s="78" t="s">
        <v>395</v>
      </c>
      <c r="C474" s="59"/>
      <c r="D474" s="59"/>
      <c r="E474" s="59"/>
      <c r="F474" s="59"/>
      <c r="G474" s="59"/>
      <c r="H474" s="59"/>
      <c r="I474" s="59"/>
      <c r="J474" s="100">
        <f t="shared" si="11"/>
        <v>0</v>
      </c>
    </row>
    <row r="475" spans="1:10" s="81" customFormat="1" ht="27.75" x14ac:dyDescent="0.3">
      <c r="A475" s="164">
        <v>424</v>
      </c>
      <c r="B475" s="78" t="s">
        <v>396</v>
      </c>
      <c r="C475" s="59"/>
      <c r="D475" s="59"/>
      <c r="E475" s="59"/>
      <c r="F475" s="59"/>
      <c r="G475" s="59"/>
      <c r="H475" s="59"/>
      <c r="I475" s="59"/>
      <c r="J475" s="100">
        <f t="shared" si="11"/>
        <v>0</v>
      </c>
    </row>
    <row r="476" spans="1:10" s="81" customFormat="1" ht="27.75" x14ac:dyDescent="0.3">
      <c r="A476" s="164">
        <v>4241</v>
      </c>
      <c r="B476" s="78" t="s">
        <v>397</v>
      </c>
      <c r="C476" s="59"/>
      <c r="D476" s="59"/>
      <c r="E476" s="59"/>
      <c r="F476" s="59"/>
      <c r="G476" s="59"/>
      <c r="H476" s="59"/>
      <c r="I476" s="59"/>
      <c r="J476" s="100">
        <f t="shared" si="11"/>
        <v>0</v>
      </c>
    </row>
    <row r="477" spans="1:10" s="81" customFormat="1" ht="27.75" x14ac:dyDescent="0.3">
      <c r="A477" s="164">
        <v>4242</v>
      </c>
      <c r="B477" s="78" t="s">
        <v>398</v>
      </c>
      <c r="C477" s="59"/>
      <c r="D477" s="59"/>
      <c r="E477" s="59"/>
      <c r="F477" s="59"/>
      <c r="G477" s="59"/>
      <c r="H477" s="59"/>
      <c r="I477" s="59"/>
      <c r="J477" s="100">
        <f t="shared" si="11"/>
        <v>0</v>
      </c>
    </row>
    <row r="478" spans="1:10" s="81" customFormat="1" ht="14.25" x14ac:dyDescent="0.3">
      <c r="A478" s="164">
        <v>4246</v>
      </c>
      <c r="B478" s="78" t="s">
        <v>399</v>
      </c>
      <c r="C478" s="59"/>
      <c r="D478" s="59"/>
      <c r="E478" s="59"/>
      <c r="F478" s="59"/>
      <c r="G478" s="59"/>
      <c r="H478" s="59"/>
      <c r="I478" s="59"/>
      <c r="J478" s="100">
        <f t="shared" si="11"/>
        <v>0</v>
      </c>
    </row>
    <row r="479" spans="1:10" s="81" customFormat="1" ht="27.75" x14ac:dyDescent="0.3">
      <c r="A479" s="164">
        <v>4247</v>
      </c>
      <c r="B479" s="78" t="s">
        <v>400</v>
      </c>
      <c r="C479" s="59"/>
      <c r="D479" s="59"/>
      <c r="E479" s="59"/>
      <c r="F479" s="59"/>
      <c r="G479" s="59"/>
      <c r="H479" s="59"/>
      <c r="I479" s="59"/>
      <c r="J479" s="100">
        <f t="shared" si="11"/>
        <v>0</v>
      </c>
    </row>
    <row r="480" spans="1:10" s="81" customFormat="1" ht="27.75" x14ac:dyDescent="0.3">
      <c r="A480" s="164">
        <v>425</v>
      </c>
      <c r="B480" s="78" t="s">
        <v>401</v>
      </c>
      <c r="C480" s="59"/>
      <c r="D480" s="59"/>
      <c r="E480" s="59"/>
      <c r="F480" s="59"/>
      <c r="G480" s="59"/>
      <c r="H480" s="59"/>
      <c r="I480" s="59"/>
      <c r="J480" s="100">
        <f t="shared" si="11"/>
        <v>0</v>
      </c>
    </row>
    <row r="481" spans="1:10" s="81" customFormat="1" ht="15" customHeight="1" x14ac:dyDescent="0.3">
      <c r="A481" s="164">
        <v>4251</v>
      </c>
      <c r="B481" s="78" t="s">
        <v>402</v>
      </c>
      <c r="C481" s="59"/>
      <c r="D481" s="59"/>
      <c r="E481" s="59"/>
      <c r="F481" s="59"/>
      <c r="G481" s="59"/>
      <c r="H481" s="59"/>
      <c r="I481" s="59"/>
      <c r="J481" s="100">
        <f t="shared" si="11"/>
        <v>0</v>
      </c>
    </row>
    <row r="482" spans="1:10" s="81" customFormat="1" ht="14.25" x14ac:dyDescent="0.3">
      <c r="A482" s="163">
        <v>4300</v>
      </c>
      <c r="B482" s="79" t="s">
        <v>403</v>
      </c>
      <c r="C482" s="59"/>
      <c r="D482" s="59"/>
      <c r="E482" s="59"/>
      <c r="F482" s="59"/>
      <c r="G482" s="59"/>
      <c r="H482" s="59"/>
      <c r="I482" s="59"/>
      <c r="J482" s="100">
        <f t="shared" si="11"/>
        <v>0</v>
      </c>
    </row>
    <row r="483" spans="1:10" s="81" customFormat="1" ht="14.25" x14ac:dyDescent="0.3">
      <c r="A483" s="164">
        <v>431</v>
      </c>
      <c r="B483" s="78" t="s">
        <v>404</v>
      </c>
      <c r="C483" s="59"/>
      <c r="D483" s="59"/>
      <c r="E483" s="59"/>
      <c r="F483" s="59"/>
      <c r="G483" s="59"/>
      <c r="H483" s="59"/>
      <c r="I483" s="59"/>
      <c r="J483" s="100">
        <f t="shared" si="11"/>
        <v>0</v>
      </c>
    </row>
    <row r="484" spans="1:10" s="81" customFormat="1" ht="14.25" x14ac:dyDescent="0.3">
      <c r="A484" s="164">
        <v>4311</v>
      </c>
      <c r="B484" s="78" t="s">
        <v>405</v>
      </c>
      <c r="C484" s="59"/>
      <c r="D484" s="59"/>
      <c r="E484" s="59"/>
      <c r="F484" s="59"/>
      <c r="G484" s="59"/>
      <c r="H484" s="59"/>
      <c r="I484" s="59"/>
      <c r="J484" s="100">
        <f t="shared" si="11"/>
        <v>0</v>
      </c>
    </row>
    <row r="485" spans="1:10" s="81" customFormat="1" ht="27.75" x14ac:dyDescent="0.3">
      <c r="A485" s="164">
        <v>4312</v>
      </c>
      <c r="B485" s="78" t="s">
        <v>406</v>
      </c>
      <c r="C485" s="59"/>
      <c r="D485" s="59"/>
      <c r="E485" s="59"/>
      <c r="F485" s="59"/>
      <c r="G485" s="59"/>
      <c r="H485" s="59"/>
      <c r="I485" s="59"/>
      <c r="J485" s="100">
        <f t="shared" si="11"/>
        <v>0</v>
      </c>
    </row>
    <row r="486" spans="1:10" s="81" customFormat="1" ht="27.75" x14ac:dyDescent="0.3">
      <c r="A486" s="164">
        <v>4313</v>
      </c>
      <c r="B486" s="78" t="s">
        <v>407</v>
      </c>
      <c r="C486" s="59"/>
      <c r="D486" s="59"/>
      <c r="E486" s="59"/>
      <c r="F486" s="59"/>
      <c r="G486" s="59"/>
      <c r="H486" s="59"/>
      <c r="I486" s="59"/>
      <c r="J486" s="100">
        <f t="shared" si="11"/>
        <v>0</v>
      </c>
    </row>
    <row r="487" spans="1:10" s="81" customFormat="1" ht="14.25" x14ac:dyDescent="0.3">
      <c r="A487" s="164">
        <v>4314</v>
      </c>
      <c r="B487" s="78" t="s">
        <v>408</v>
      </c>
      <c r="C487" s="59"/>
      <c r="D487" s="59"/>
      <c r="E487" s="59"/>
      <c r="F487" s="59"/>
      <c r="G487" s="59"/>
      <c r="H487" s="59"/>
      <c r="I487" s="59"/>
      <c r="J487" s="100">
        <f t="shared" si="11"/>
        <v>0</v>
      </c>
    </row>
    <row r="488" spans="1:10" s="81" customFormat="1" ht="27.75" x14ac:dyDescent="0.3">
      <c r="A488" s="164">
        <v>4315</v>
      </c>
      <c r="B488" s="78" t="s">
        <v>409</v>
      </c>
      <c r="C488" s="59"/>
      <c r="D488" s="59"/>
      <c r="E488" s="59"/>
      <c r="F488" s="59"/>
      <c r="G488" s="59"/>
      <c r="H488" s="59"/>
      <c r="I488" s="59"/>
      <c r="J488" s="100">
        <f t="shared" si="11"/>
        <v>0</v>
      </c>
    </row>
    <row r="489" spans="1:10" s="81" customFormat="1" ht="14.25" x14ac:dyDescent="0.3">
      <c r="A489" s="164">
        <v>4316</v>
      </c>
      <c r="B489" s="78" t="s">
        <v>410</v>
      </c>
      <c r="C489" s="59"/>
      <c r="D489" s="59"/>
      <c r="E489" s="59"/>
      <c r="F489" s="59"/>
      <c r="G489" s="59"/>
      <c r="H489" s="59"/>
      <c r="I489" s="59"/>
      <c r="J489" s="100">
        <f t="shared" si="11"/>
        <v>0</v>
      </c>
    </row>
    <row r="490" spans="1:10" s="81" customFormat="1" ht="14.25" x14ac:dyDescent="0.3">
      <c r="A490" s="164">
        <v>432</v>
      </c>
      <c r="B490" s="78" t="s">
        <v>411</v>
      </c>
      <c r="C490" s="59"/>
      <c r="D490" s="59"/>
      <c r="E490" s="59"/>
      <c r="F490" s="59"/>
      <c r="G490" s="59"/>
      <c r="H490" s="59"/>
      <c r="I490" s="59"/>
      <c r="J490" s="100">
        <f t="shared" si="11"/>
        <v>0</v>
      </c>
    </row>
    <row r="491" spans="1:10" s="81" customFormat="1" ht="27.75" x14ac:dyDescent="0.3">
      <c r="A491" s="164">
        <v>4321</v>
      </c>
      <c r="B491" s="78" t="s">
        <v>412</v>
      </c>
      <c r="C491" s="59"/>
      <c r="D491" s="59"/>
      <c r="E491" s="59"/>
      <c r="F491" s="59"/>
      <c r="G491" s="59"/>
      <c r="H491" s="59"/>
      <c r="I491" s="59"/>
      <c r="J491" s="100">
        <f t="shared" ref="J491:J554" si="12">C491+D491+E491+F491+G491+H491+I491</f>
        <v>0</v>
      </c>
    </row>
    <row r="492" spans="1:10" s="81" customFormat="1" ht="14.25" x14ac:dyDescent="0.3">
      <c r="A492" s="164">
        <v>433</v>
      </c>
      <c r="B492" s="78" t="s">
        <v>413</v>
      </c>
      <c r="C492" s="59"/>
      <c r="D492" s="59"/>
      <c r="E492" s="59"/>
      <c r="F492" s="59"/>
      <c r="G492" s="59"/>
      <c r="H492" s="59"/>
      <c r="I492" s="59"/>
      <c r="J492" s="100">
        <f t="shared" si="12"/>
        <v>0</v>
      </c>
    </row>
    <row r="493" spans="1:10" s="81" customFormat="1" ht="27.75" x14ac:dyDescent="0.3">
      <c r="A493" s="164">
        <v>4331</v>
      </c>
      <c r="B493" s="78" t="s">
        <v>414</v>
      </c>
      <c r="C493" s="59"/>
      <c r="D493" s="59"/>
      <c r="E493" s="59"/>
      <c r="F493" s="59"/>
      <c r="G493" s="59"/>
      <c r="H493" s="59"/>
      <c r="I493" s="59"/>
      <c r="J493" s="100">
        <f t="shared" si="12"/>
        <v>0</v>
      </c>
    </row>
    <row r="494" spans="1:10" s="81" customFormat="1" ht="27.75" x14ac:dyDescent="0.3">
      <c r="A494" s="164">
        <v>4332</v>
      </c>
      <c r="B494" s="78" t="s">
        <v>415</v>
      </c>
      <c r="C494" s="59"/>
      <c r="D494" s="59"/>
      <c r="E494" s="59"/>
      <c r="F494" s="59"/>
      <c r="G494" s="59"/>
      <c r="H494" s="59"/>
      <c r="I494" s="59"/>
      <c r="J494" s="100">
        <f t="shared" si="12"/>
        <v>0</v>
      </c>
    </row>
    <row r="495" spans="1:10" s="81" customFormat="1" ht="14.25" x14ac:dyDescent="0.3">
      <c r="A495" s="164">
        <v>4333</v>
      </c>
      <c r="B495" s="78" t="s">
        <v>416</v>
      </c>
      <c r="C495" s="59"/>
      <c r="D495" s="59"/>
      <c r="E495" s="59"/>
      <c r="F495" s="59"/>
      <c r="G495" s="59"/>
      <c r="H495" s="59"/>
      <c r="I495" s="59"/>
      <c r="J495" s="100">
        <f t="shared" si="12"/>
        <v>0</v>
      </c>
    </row>
    <row r="496" spans="1:10" s="81" customFormat="1" ht="27.75" x14ac:dyDescent="0.3">
      <c r="A496" s="164">
        <v>434</v>
      </c>
      <c r="B496" s="78" t="s">
        <v>417</v>
      </c>
      <c r="C496" s="59"/>
      <c r="D496" s="59"/>
      <c r="E496" s="59"/>
      <c r="F496" s="59"/>
      <c r="G496" s="59"/>
      <c r="H496" s="59"/>
      <c r="I496" s="59"/>
      <c r="J496" s="100">
        <f t="shared" si="12"/>
        <v>0</v>
      </c>
    </row>
    <row r="497" spans="1:10" s="81" customFormat="1" ht="27.75" x14ac:dyDescent="0.3">
      <c r="A497" s="164">
        <v>4341</v>
      </c>
      <c r="B497" s="78" t="s">
        <v>418</v>
      </c>
      <c r="C497" s="59"/>
      <c r="D497" s="59"/>
      <c r="E497" s="59"/>
      <c r="F497" s="59"/>
      <c r="G497" s="59"/>
      <c r="H497" s="59"/>
      <c r="I497" s="59"/>
      <c r="J497" s="100">
        <f t="shared" si="12"/>
        <v>0</v>
      </c>
    </row>
    <row r="498" spans="1:10" s="81" customFormat="1" ht="14.25" x14ac:dyDescent="0.3">
      <c r="A498" s="164">
        <v>436</v>
      </c>
      <c r="B498" s="78" t="s">
        <v>419</v>
      </c>
      <c r="C498" s="59"/>
      <c r="D498" s="59"/>
      <c r="E498" s="59"/>
      <c r="F498" s="59"/>
      <c r="G498" s="59"/>
      <c r="H498" s="59"/>
      <c r="I498" s="59"/>
      <c r="J498" s="100">
        <f t="shared" si="12"/>
        <v>0</v>
      </c>
    </row>
    <row r="499" spans="1:10" s="81" customFormat="1" ht="27.75" x14ac:dyDescent="0.3">
      <c r="A499" s="164">
        <v>4361</v>
      </c>
      <c r="B499" s="78" t="s">
        <v>420</v>
      </c>
      <c r="C499" s="59"/>
      <c r="D499" s="59"/>
      <c r="E499" s="59"/>
      <c r="F499" s="59"/>
      <c r="G499" s="59"/>
      <c r="H499" s="59"/>
      <c r="I499" s="59"/>
      <c r="J499" s="100">
        <f t="shared" si="12"/>
        <v>0</v>
      </c>
    </row>
    <row r="500" spans="1:10" s="81" customFormat="1" ht="14.25" x14ac:dyDescent="0.3">
      <c r="A500" s="164">
        <v>437</v>
      </c>
      <c r="B500" s="78" t="s">
        <v>421</v>
      </c>
      <c r="C500" s="59"/>
      <c r="D500" s="59"/>
      <c r="E500" s="59"/>
      <c r="F500" s="59"/>
      <c r="G500" s="59"/>
      <c r="H500" s="59"/>
      <c r="I500" s="59"/>
      <c r="J500" s="100">
        <f t="shared" si="12"/>
        <v>0</v>
      </c>
    </row>
    <row r="501" spans="1:10" s="81" customFormat="1" ht="14.25" x14ac:dyDescent="0.3">
      <c r="A501" s="164">
        <v>4371</v>
      </c>
      <c r="B501" s="78" t="s">
        <v>422</v>
      </c>
      <c r="C501" s="59"/>
      <c r="D501" s="59"/>
      <c r="E501" s="59"/>
      <c r="F501" s="59"/>
      <c r="G501" s="59"/>
      <c r="H501" s="59"/>
      <c r="I501" s="59"/>
      <c r="J501" s="100">
        <f t="shared" si="12"/>
        <v>0</v>
      </c>
    </row>
    <row r="502" spans="1:10" s="81" customFormat="1" ht="27.75" x14ac:dyDescent="0.3">
      <c r="A502" s="164">
        <v>438</v>
      </c>
      <c r="B502" s="78" t="s">
        <v>423</v>
      </c>
      <c r="C502" s="59"/>
      <c r="D502" s="59"/>
      <c r="E502" s="59"/>
      <c r="F502" s="59"/>
      <c r="G502" s="59"/>
      <c r="H502" s="59"/>
      <c r="I502" s="59"/>
      <c r="J502" s="100">
        <f t="shared" si="12"/>
        <v>0</v>
      </c>
    </row>
    <row r="503" spans="1:10" s="81" customFormat="1" ht="14.25" x14ac:dyDescent="0.3">
      <c r="A503" s="164">
        <v>4381</v>
      </c>
      <c r="B503" s="78" t="s">
        <v>424</v>
      </c>
      <c r="C503" s="59"/>
      <c r="D503" s="59"/>
      <c r="E503" s="59"/>
      <c r="F503" s="59"/>
      <c r="G503" s="59"/>
      <c r="H503" s="59"/>
      <c r="I503" s="59"/>
      <c r="J503" s="100">
        <f t="shared" si="12"/>
        <v>0</v>
      </c>
    </row>
    <row r="504" spans="1:10" s="81" customFormat="1" ht="27.75" x14ac:dyDescent="0.3">
      <c r="A504" s="164">
        <v>4382</v>
      </c>
      <c r="B504" s="78" t="s">
        <v>425</v>
      </c>
      <c r="C504" s="59"/>
      <c r="D504" s="59"/>
      <c r="E504" s="59"/>
      <c r="F504" s="59"/>
      <c r="G504" s="59"/>
      <c r="H504" s="59"/>
      <c r="I504" s="59"/>
      <c r="J504" s="100">
        <f t="shared" si="12"/>
        <v>0</v>
      </c>
    </row>
    <row r="505" spans="1:10" s="81" customFormat="1" ht="27.75" x14ac:dyDescent="0.3">
      <c r="A505" s="164">
        <v>4383</v>
      </c>
      <c r="B505" s="78" t="s">
        <v>426</v>
      </c>
      <c r="C505" s="59"/>
      <c r="D505" s="59"/>
      <c r="E505" s="59"/>
      <c r="F505" s="59"/>
      <c r="G505" s="59"/>
      <c r="H505" s="59"/>
      <c r="I505" s="59"/>
      <c r="J505" s="100">
        <f t="shared" si="12"/>
        <v>0</v>
      </c>
    </row>
    <row r="506" spans="1:10" s="81" customFormat="1" ht="14.25" x14ac:dyDescent="0.3">
      <c r="A506" s="164">
        <v>439</v>
      </c>
      <c r="B506" s="78" t="s">
        <v>427</v>
      </c>
      <c r="C506" s="59"/>
      <c r="D506" s="59"/>
      <c r="E506" s="59"/>
      <c r="F506" s="59"/>
      <c r="G506" s="59"/>
      <c r="H506" s="59"/>
      <c r="I506" s="59"/>
      <c r="J506" s="100">
        <f t="shared" si="12"/>
        <v>0</v>
      </c>
    </row>
    <row r="507" spans="1:10" s="81" customFormat="1" ht="14.25" x14ac:dyDescent="0.3">
      <c r="A507" s="164">
        <v>4391</v>
      </c>
      <c r="B507" s="78" t="s">
        <v>428</v>
      </c>
      <c r="C507" s="59"/>
      <c r="D507" s="59"/>
      <c r="E507" s="59"/>
      <c r="F507" s="59"/>
      <c r="G507" s="59"/>
      <c r="H507" s="59"/>
      <c r="I507" s="59"/>
      <c r="J507" s="100">
        <f t="shared" si="12"/>
        <v>0</v>
      </c>
    </row>
    <row r="508" spans="1:10" s="81" customFormat="1" ht="14.25" x14ac:dyDescent="0.3">
      <c r="A508" s="163">
        <v>4400</v>
      </c>
      <c r="B508" s="98" t="s">
        <v>536</v>
      </c>
      <c r="C508" s="59"/>
      <c r="D508" s="59"/>
      <c r="E508" s="59"/>
      <c r="F508" s="59"/>
      <c r="G508" s="59"/>
      <c r="H508" s="59"/>
      <c r="I508" s="59"/>
      <c r="J508" s="100">
        <f t="shared" si="12"/>
        <v>0</v>
      </c>
    </row>
    <row r="509" spans="1:10" s="81" customFormat="1" ht="14.25" x14ac:dyDescent="0.3">
      <c r="A509" s="164">
        <v>441</v>
      </c>
      <c r="B509" s="86"/>
      <c r="C509" s="59"/>
      <c r="D509" s="59"/>
      <c r="E509" s="59"/>
      <c r="F509" s="59"/>
      <c r="G509" s="59"/>
      <c r="H509" s="59"/>
      <c r="I509" s="59"/>
      <c r="J509" s="100">
        <f t="shared" si="12"/>
        <v>0</v>
      </c>
    </row>
    <row r="510" spans="1:10" s="81" customFormat="1" ht="14.25" x14ac:dyDescent="0.3">
      <c r="A510" s="164">
        <v>4411</v>
      </c>
      <c r="B510" s="86" t="s">
        <v>576</v>
      </c>
      <c r="C510" s="59"/>
      <c r="D510" s="59"/>
      <c r="E510" s="59"/>
      <c r="F510" s="59"/>
      <c r="G510" s="59"/>
      <c r="H510" s="59"/>
      <c r="I510" s="59"/>
      <c r="J510" s="100">
        <f t="shared" si="12"/>
        <v>0</v>
      </c>
    </row>
    <row r="511" spans="1:10" s="81" customFormat="1" ht="14.25" x14ac:dyDescent="0.3">
      <c r="A511" s="164">
        <v>4412</v>
      </c>
      <c r="B511" s="86" t="s">
        <v>577</v>
      </c>
      <c r="C511" s="59"/>
      <c r="D511" s="59"/>
      <c r="E511" s="59"/>
      <c r="F511" s="59"/>
      <c r="G511" s="59"/>
      <c r="H511" s="59"/>
      <c r="I511" s="59"/>
      <c r="J511" s="100">
        <f t="shared" si="12"/>
        <v>0</v>
      </c>
    </row>
    <row r="512" spans="1:10" s="81" customFormat="1" ht="14.25" x14ac:dyDescent="0.3">
      <c r="A512" s="164">
        <v>4413</v>
      </c>
      <c r="B512" s="86" t="s">
        <v>578</v>
      </c>
      <c r="C512" s="59"/>
      <c r="D512" s="59"/>
      <c r="E512" s="59"/>
      <c r="F512" s="59"/>
      <c r="G512" s="59"/>
      <c r="H512" s="59"/>
      <c r="I512" s="59"/>
      <c r="J512" s="100">
        <f t="shared" si="12"/>
        <v>0</v>
      </c>
    </row>
    <row r="513" spans="1:10" s="81" customFormat="1" ht="14.25" x14ac:dyDescent="0.3">
      <c r="A513" s="164">
        <v>4414</v>
      </c>
      <c r="B513" s="86" t="s">
        <v>579</v>
      </c>
      <c r="C513" s="59"/>
      <c r="D513" s="59"/>
      <c r="E513" s="59"/>
      <c r="F513" s="59"/>
      <c r="G513" s="59"/>
      <c r="H513" s="59"/>
      <c r="I513" s="59"/>
      <c r="J513" s="100">
        <f t="shared" si="12"/>
        <v>0</v>
      </c>
    </row>
    <row r="514" spans="1:10" s="81" customFormat="1" ht="41.25" x14ac:dyDescent="0.3">
      <c r="A514" s="164">
        <v>4415</v>
      </c>
      <c r="B514" s="91" t="s">
        <v>580</v>
      </c>
      <c r="C514" s="59"/>
      <c r="D514" s="59"/>
      <c r="E514" s="59"/>
      <c r="F514" s="59"/>
      <c r="G514" s="59"/>
      <c r="H514" s="59"/>
      <c r="I514" s="59"/>
      <c r="J514" s="100">
        <f t="shared" si="12"/>
        <v>0</v>
      </c>
    </row>
    <row r="515" spans="1:10" s="81" customFormat="1" ht="27.75" x14ac:dyDescent="0.3">
      <c r="A515" s="164">
        <v>4416</v>
      </c>
      <c r="B515" s="91" t="s">
        <v>581</v>
      </c>
      <c r="C515" s="59"/>
      <c r="D515" s="59"/>
      <c r="E515" s="59"/>
      <c r="F515" s="59"/>
      <c r="G515" s="59"/>
      <c r="H515" s="59"/>
      <c r="I515" s="59"/>
      <c r="J515" s="100">
        <f t="shared" si="12"/>
        <v>0</v>
      </c>
    </row>
    <row r="516" spans="1:10" s="81" customFormat="1" ht="27.75" x14ac:dyDescent="0.3">
      <c r="A516" s="164">
        <v>4417</v>
      </c>
      <c r="B516" s="91" t="s">
        <v>582</v>
      </c>
      <c r="C516" s="59"/>
      <c r="D516" s="59"/>
      <c r="E516" s="59"/>
      <c r="F516" s="59"/>
      <c r="G516" s="59"/>
      <c r="H516" s="59"/>
      <c r="I516" s="59"/>
      <c r="J516" s="100">
        <f t="shared" si="12"/>
        <v>0</v>
      </c>
    </row>
    <row r="517" spans="1:10" s="81" customFormat="1" ht="14.25" x14ac:dyDescent="0.3">
      <c r="A517" s="164">
        <v>4418</v>
      </c>
      <c r="B517" s="91" t="s">
        <v>583</v>
      </c>
      <c r="C517" s="59"/>
      <c r="D517" s="59"/>
      <c r="E517" s="59"/>
      <c r="F517" s="59"/>
      <c r="G517" s="59"/>
      <c r="H517" s="59"/>
      <c r="I517" s="59"/>
      <c r="J517" s="100">
        <f t="shared" si="12"/>
        <v>0</v>
      </c>
    </row>
    <row r="518" spans="1:10" s="81" customFormat="1" ht="14.25" x14ac:dyDescent="0.3">
      <c r="A518" s="171">
        <v>4419</v>
      </c>
      <c r="B518" s="93" t="s">
        <v>584</v>
      </c>
      <c r="C518" s="59"/>
      <c r="D518" s="59"/>
      <c r="E518" s="59"/>
      <c r="F518" s="59"/>
      <c r="G518" s="59"/>
      <c r="H518" s="59"/>
      <c r="I518" s="59"/>
      <c r="J518" s="100">
        <f t="shared" si="12"/>
        <v>0</v>
      </c>
    </row>
    <row r="519" spans="1:10" s="81" customFormat="1" ht="14.25" x14ac:dyDescent="0.3">
      <c r="A519" s="171">
        <v>442</v>
      </c>
      <c r="B519" s="93"/>
      <c r="C519" s="59"/>
      <c r="D519" s="59"/>
      <c r="E519" s="59"/>
      <c r="F519" s="59"/>
      <c r="G519" s="59"/>
      <c r="H519" s="59"/>
      <c r="I519" s="59"/>
      <c r="J519" s="100">
        <f t="shared" si="12"/>
        <v>0</v>
      </c>
    </row>
    <row r="520" spans="1:10" s="81" customFormat="1" ht="14.25" x14ac:dyDescent="0.3">
      <c r="A520" s="171">
        <v>4421</v>
      </c>
      <c r="B520" s="93" t="s">
        <v>585</v>
      </c>
      <c r="C520" s="59"/>
      <c r="D520" s="59"/>
      <c r="E520" s="59"/>
      <c r="F520" s="59"/>
      <c r="G520" s="59"/>
      <c r="H520" s="59"/>
      <c r="I520" s="59"/>
      <c r="J520" s="100">
        <f t="shared" si="12"/>
        <v>0</v>
      </c>
    </row>
    <row r="521" spans="1:10" s="81" customFormat="1" ht="14.25" x14ac:dyDescent="0.3">
      <c r="A521" s="171">
        <v>4422</v>
      </c>
      <c r="B521" s="93" t="s">
        <v>586</v>
      </c>
      <c r="C521" s="59"/>
      <c r="D521" s="59"/>
      <c r="E521" s="59"/>
      <c r="F521" s="59"/>
      <c r="G521" s="59"/>
      <c r="H521" s="59"/>
      <c r="I521" s="59"/>
      <c r="J521" s="100">
        <f t="shared" si="12"/>
        <v>0</v>
      </c>
    </row>
    <row r="522" spans="1:10" s="81" customFormat="1" ht="14.25" x14ac:dyDescent="0.3">
      <c r="A522" s="171">
        <v>4423</v>
      </c>
      <c r="B522" s="93" t="s">
        <v>587</v>
      </c>
      <c r="C522" s="59"/>
      <c r="D522" s="59"/>
      <c r="E522" s="59"/>
      <c r="F522" s="59"/>
      <c r="G522" s="59"/>
      <c r="H522" s="59"/>
      <c r="I522" s="59"/>
      <c r="J522" s="100">
        <f t="shared" si="12"/>
        <v>0</v>
      </c>
    </row>
    <row r="523" spans="1:10" s="81" customFormat="1" ht="14.25" x14ac:dyDescent="0.3">
      <c r="A523" s="169">
        <v>4424</v>
      </c>
      <c r="B523" s="91" t="s">
        <v>546</v>
      </c>
      <c r="C523" s="59"/>
      <c r="D523" s="59"/>
      <c r="E523" s="59"/>
      <c r="F523" s="59"/>
      <c r="G523" s="59"/>
      <c r="H523" s="59"/>
      <c r="I523" s="59"/>
      <c r="J523" s="100">
        <f t="shared" si="12"/>
        <v>0</v>
      </c>
    </row>
    <row r="524" spans="1:10" s="81" customFormat="1" ht="14.25" x14ac:dyDescent="0.3">
      <c r="A524" s="171">
        <v>443</v>
      </c>
      <c r="B524" s="93"/>
      <c r="C524" s="59"/>
      <c r="D524" s="59"/>
      <c r="E524" s="59"/>
      <c r="F524" s="59"/>
      <c r="G524" s="59"/>
      <c r="H524" s="59"/>
      <c r="I524" s="59"/>
      <c r="J524" s="100">
        <f t="shared" si="12"/>
        <v>0</v>
      </c>
    </row>
    <row r="525" spans="1:10" s="81" customFormat="1" ht="14.25" x14ac:dyDescent="0.3">
      <c r="A525" s="171">
        <v>4431</v>
      </c>
      <c r="B525" s="93" t="s">
        <v>588</v>
      </c>
      <c r="C525" s="59"/>
      <c r="D525" s="59"/>
      <c r="E525" s="59"/>
      <c r="F525" s="59"/>
      <c r="G525" s="59"/>
      <c r="H525" s="59"/>
      <c r="I525" s="59"/>
      <c r="J525" s="100">
        <f t="shared" si="12"/>
        <v>0</v>
      </c>
    </row>
    <row r="526" spans="1:10" s="81" customFormat="1" ht="27.75" x14ac:dyDescent="0.3">
      <c r="A526" s="171">
        <v>4432</v>
      </c>
      <c r="B526" s="94" t="s">
        <v>589</v>
      </c>
      <c r="C526" s="59"/>
      <c r="D526" s="59"/>
      <c r="E526" s="59"/>
      <c r="F526" s="59"/>
      <c r="G526" s="59"/>
      <c r="H526" s="59"/>
      <c r="I526" s="59"/>
      <c r="J526" s="100">
        <f t="shared" si="12"/>
        <v>0</v>
      </c>
    </row>
    <row r="527" spans="1:10" s="81" customFormat="1" ht="41.25" x14ac:dyDescent="0.3">
      <c r="A527" s="171">
        <v>4433</v>
      </c>
      <c r="B527" s="94" t="s">
        <v>590</v>
      </c>
      <c r="C527" s="59"/>
      <c r="D527" s="59"/>
      <c r="E527" s="59"/>
      <c r="F527" s="59"/>
      <c r="G527" s="59"/>
      <c r="H527" s="59"/>
      <c r="I527" s="59"/>
      <c r="J527" s="100">
        <f t="shared" si="12"/>
        <v>0</v>
      </c>
    </row>
    <row r="528" spans="1:10" s="81" customFormat="1" ht="14.25" x14ac:dyDescent="0.3">
      <c r="A528" s="171">
        <v>444</v>
      </c>
      <c r="B528" s="93"/>
      <c r="C528" s="59"/>
      <c r="D528" s="59"/>
      <c r="E528" s="59"/>
      <c r="F528" s="59"/>
      <c r="G528" s="59"/>
      <c r="H528" s="59"/>
      <c r="I528" s="59"/>
      <c r="J528" s="100">
        <f t="shared" si="12"/>
        <v>0</v>
      </c>
    </row>
    <row r="529" spans="1:10" s="81" customFormat="1" ht="14.25" x14ac:dyDescent="0.3">
      <c r="A529" s="171">
        <v>4441</v>
      </c>
      <c r="B529" s="93" t="s">
        <v>591</v>
      </c>
      <c r="C529" s="59"/>
      <c r="D529" s="59"/>
      <c r="E529" s="59"/>
      <c r="F529" s="59"/>
      <c r="G529" s="59"/>
      <c r="H529" s="59"/>
      <c r="I529" s="59"/>
      <c r="J529" s="100">
        <f t="shared" si="12"/>
        <v>0</v>
      </c>
    </row>
    <row r="530" spans="1:10" s="81" customFormat="1" ht="27.75" x14ac:dyDescent="0.3">
      <c r="A530" s="171">
        <v>4442</v>
      </c>
      <c r="B530" s="94" t="s">
        <v>592</v>
      </c>
      <c r="C530" s="59"/>
      <c r="D530" s="59"/>
      <c r="E530" s="59"/>
      <c r="F530" s="59"/>
      <c r="G530" s="59"/>
      <c r="H530" s="59"/>
      <c r="I530" s="59"/>
      <c r="J530" s="100">
        <f t="shared" si="12"/>
        <v>0</v>
      </c>
    </row>
    <row r="531" spans="1:10" s="81" customFormat="1" ht="13.5" x14ac:dyDescent="0.25">
      <c r="A531" s="171">
        <v>4443</v>
      </c>
      <c r="B531" s="93" t="s">
        <v>593</v>
      </c>
      <c r="C531" s="60"/>
      <c r="D531" s="60"/>
      <c r="E531" s="60"/>
      <c r="F531" s="60"/>
      <c r="G531" s="60"/>
      <c r="H531" s="60"/>
      <c r="I531" s="60"/>
      <c r="J531" s="100">
        <f t="shared" si="12"/>
        <v>0</v>
      </c>
    </row>
    <row r="532" spans="1:10" s="75" customFormat="1" ht="14.25" x14ac:dyDescent="0.3">
      <c r="A532" s="171">
        <v>4444</v>
      </c>
      <c r="B532" s="93" t="s">
        <v>594</v>
      </c>
      <c r="C532" s="61"/>
      <c r="D532" s="61"/>
      <c r="E532" s="61"/>
      <c r="F532" s="61"/>
      <c r="G532" s="61"/>
      <c r="H532" s="61"/>
      <c r="I532" s="61"/>
      <c r="J532" s="100">
        <f t="shared" si="12"/>
        <v>0</v>
      </c>
    </row>
    <row r="533" spans="1:10" s="75" customFormat="1" ht="41.25" x14ac:dyDescent="0.3">
      <c r="A533" s="171">
        <v>4445</v>
      </c>
      <c r="B533" s="94" t="s">
        <v>595</v>
      </c>
      <c r="C533" s="61"/>
      <c r="D533" s="61"/>
      <c r="E533" s="61"/>
      <c r="F533" s="61"/>
      <c r="G533" s="61"/>
      <c r="H533" s="61"/>
      <c r="I533" s="61"/>
      <c r="J533" s="100">
        <f t="shared" si="12"/>
        <v>0</v>
      </c>
    </row>
    <row r="534" spans="1:10" s="75" customFormat="1" ht="41.25" x14ac:dyDescent="0.3">
      <c r="A534" s="171">
        <v>4446</v>
      </c>
      <c r="B534" s="94" t="s">
        <v>596</v>
      </c>
      <c r="C534" s="61"/>
      <c r="D534" s="61"/>
      <c r="E534" s="61"/>
      <c r="F534" s="61"/>
      <c r="G534" s="61"/>
      <c r="H534" s="61"/>
      <c r="I534" s="61"/>
      <c r="J534" s="100">
        <f t="shared" si="12"/>
        <v>0</v>
      </c>
    </row>
    <row r="535" spans="1:10" s="75" customFormat="1" ht="14.25" x14ac:dyDescent="0.3">
      <c r="A535" s="171">
        <v>445</v>
      </c>
      <c r="B535" s="93"/>
      <c r="C535" s="61"/>
      <c r="D535" s="61"/>
      <c r="E535" s="61"/>
      <c r="F535" s="61"/>
      <c r="G535" s="61"/>
      <c r="H535" s="61"/>
      <c r="I535" s="61"/>
      <c r="J535" s="100">
        <f t="shared" si="12"/>
        <v>0</v>
      </c>
    </row>
    <row r="536" spans="1:10" s="75" customFormat="1" ht="14.25" x14ac:dyDescent="0.3">
      <c r="A536" s="171">
        <v>4451</v>
      </c>
      <c r="B536" s="93" t="s">
        <v>538</v>
      </c>
      <c r="C536" s="61"/>
      <c r="D536" s="61"/>
      <c r="E536" s="61">
        <v>30000</v>
      </c>
      <c r="F536" s="61"/>
      <c r="G536" s="61"/>
      <c r="H536" s="61"/>
      <c r="I536" s="61"/>
      <c r="J536" s="100">
        <f t="shared" si="12"/>
        <v>30000</v>
      </c>
    </row>
    <row r="537" spans="1:10" s="75" customFormat="1" ht="14.25" x14ac:dyDescent="0.3">
      <c r="A537" s="171">
        <v>4452</v>
      </c>
      <c r="B537" s="93" t="s">
        <v>597</v>
      </c>
      <c r="C537" s="61"/>
      <c r="D537" s="61"/>
      <c r="E537" s="61"/>
      <c r="F537" s="61"/>
      <c r="G537" s="61"/>
      <c r="H537" s="61"/>
      <c r="I537" s="61"/>
      <c r="J537" s="100">
        <f t="shared" si="12"/>
        <v>0</v>
      </c>
    </row>
    <row r="538" spans="1:10" s="75" customFormat="1" ht="14.25" x14ac:dyDescent="0.3">
      <c r="A538" s="171">
        <v>4453</v>
      </c>
      <c r="B538" s="93" t="s">
        <v>598</v>
      </c>
      <c r="C538" s="61"/>
      <c r="D538" s="61"/>
      <c r="E538" s="61"/>
      <c r="F538" s="61"/>
      <c r="G538" s="61"/>
      <c r="H538" s="61"/>
      <c r="I538" s="61"/>
      <c r="J538" s="100">
        <f t="shared" si="12"/>
        <v>0</v>
      </c>
    </row>
    <row r="539" spans="1:10" s="75" customFormat="1" ht="14.25" x14ac:dyDescent="0.3">
      <c r="A539" s="171">
        <v>4454</v>
      </c>
      <c r="B539" s="93" t="s">
        <v>599</v>
      </c>
      <c r="C539" s="61"/>
      <c r="D539" s="61"/>
      <c r="E539" s="61"/>
      <c r="F539" s="61"/>
      <c r="G539" s="61"/>
      <c r="H539" s="61"/>
      <c r="I539" s="61"/>
      <c r="J539" s="100">
        <f t="shared" si="12"/>
        <v>0</v>
      </c>
    </row>
    <row r="540" spans="1:10" s="75" customFormat="1" ht="27.75" x14ac:dyDescent="0.3">
      <c r="A540" s="171">
        <v>4455</v>
      </c>
      <c r="B540" s="94" t="s">
        <v>600</v>
      </c>
      <c r="C540" s="61"/>
      <c r="D540" s="61"/>
      <c r="E540" s="61"/>
      <c r="F540" s="61"/>
      <c r="G540" s="61"/>
      <c r="H540" s="61"/>
      <c r="I540" s="61"/>
      <c r="J540" s="100">
        <f t="shared" si="12"/>
        <v>0</v>
      </c>
    </row>
    <row r="541" spans="1:10" s="75" customFormat="1" ht="14.25" x14ac:dyDescent="0.3">
      <c r="A541" s="171">
        <v>446</v>
      </c>
      <c r="B541" s="93" t="s">
        <v>601</v>
      </c>
      <c r="C541" s="61"/>
      <c r="D541" s="61"/>
      <c r="E541" s="61"/>
      <c r="F541" s="61"/>
      <c r="G541" s="61"/>
      <c r="H541" s="61"/>
      <c r="I541" s="61"/>
      <c r="J541" s="100">
        <f t="shared" si="12"/>
        <v>0</v>
      </c>
    </row>
    <row r="542" spans="1:10" s="75" customFormat="1" ht="14.25" x14ac:dyDescent="0.3">
      <c r="A542" s="171">
        <v>4461</v>
      </c>
      <c r="B542" s="93" t="s">
        <v>601</v>
      </c>
      <c r="C542" s="61"/>
      <c r="D542" s="61"/>
      <c r="E542" s="61"/>
      <c r="F542" s="61"/>
      <c r="G542" s="61"/>
      <c r="H542" s="61"/>
      <c r="I542" s="61"/>
      <c r="J542" s="100">
        <f t="shared" si="12"/>
        <v>0</v>
      </c>
    </row>
    <row r="543" spans="1:10" s="75" customFormat="1" ht="14.25" x14ac:dyDescent="0.3">
      <c r="A543" s="171">
        <v>447</v>
      </c>
      <c r="B543" s="93" t="s">
        <v>602</v>
      </c>
      <c r="C543" s="61"/>
      <c r="D543" s="61"/>
      <c r="E543" s="61"/>
      <c r="F543" s="61"/>
      <c r="G543" s="61"/>
      <c r="H543" s="61"/>
      <c r="I543" s="61"/>
      <c r="J543" s="100">
        <f t="shared" si="12"/>
        <v>0</v>
      </c>
    </row>
    <row r="544" spans="1:10" s="75" customFormat="1" ht="14.25" x14ac:dyDescent="0.3">
      <c r="A544" s="171">
        <v>4471</v>
      </c>
      <c r="B544" s="93" t="s">
        <v>602</v>
      </c>
      <c r="C544" s="61"/>
      <c r="D544" s="61"/>
      <c r="E544" s="61"/>
      <c r="F544" s="61"/>
      <c r="G544" s="61"/>
      <c r="H544" s="61"/>
      <c r="I544" s="61"/>
      <c r="J544" s="100">
        <f t="shared" si="12"/>
        <v>0</v>
      </c>
    </row>
    <row r="545" spans="1:10" s="75" customFormat="1" ht="14.25" x14ac:dyDescent="0.3">
      <c r="A545" s="171">
        <v>448</v>
      </c>
      <c r="B545" s="93" t="s">
        <v>603</v>
      </c>
      <c r="C545" s="61"/>
      <c r="D545" s="61"/>
      <c r="E545" s="61"/>
      <c r="F545" s="61"/>
      <c r="G545" s="61"/>
      <c r="H545" s="61"/>
      <c r="I545" s="61"/>
      <c r="J545" s="100">
        <f t="shared" si="12"/>
        <v>0</v>
      </c>
    </row>
    <row r="546" spans="1:10" s="75" customFormat="1" ht="14.25" x14ac:dyDescent="0.3">
      <c r="A546" s="171">
        <v>4481</v>
      </c>
      <c r="B546" s="93" t="s">
        <v>603</v>
      </c>
      <c r="C546" s="61"/>
      <c r="D546" s="61"/>
      <c r="E546" s="61"/>
      <c r="F546" s="61"/>
      <c r="G546" s="61"/>
      <c r="H546" s="61"/>
      <c r="I546" s="61"/>
      <c r="J546" s="100">
        <f t="shared" si="12"/>
        <v>0</v>
      </c>
    </row>
    <row r="547" spans="1:10" s="75" customFormat="1" ht="14.25" x14ac:dyDescent="0.3">
      <c r="A547" s="171">
        <v>4482</v>
      </c>
      <c r="B547" s="93" t="s">
        <v>604</v>
      </c>
      <c r="C547" s="61"/>
      <c r="D547" s="61"/>
      <c r="E547" s="61"/>
      <c r="F547" s="61"/>
      <c r="G547" s="61"/>
      <c r="H547" s="61"/>
      <c r="I547" s="61"/>
      <c r="J547" s="100">
        <f t="shared" si="12"/>
        <v>0</v>
      </c>
    </row>
    <row r="548" spans="1:10" s="75" customFormat="1" ht="14.25" x14ac:dyDescent="0.3">
      <c r="A548" s="184">
        <v>4500</v>
      </c>
      <c r="B548" s="95" t="s">
        <v>547</v>
      </c>
      <c r="C548" s="61"/>
      <c r="D548" s="61"/>
      <c r="E548" s="61"/>
      <c r="F548" s="61"/>
      <c r="G548" s="61"/>
      <c r="H548" s="61"/>
      <c r="I548" s="61"/>
      <c r="J548" s="100">
        <f t="shared" si="12"/>
        <v>0</v>
      </c>
    </row>
    <row r="549" spans="1:10" s="75" customFormat="1" ht="14.25" x14ac:dyDescent="0.3">
      <c r="A549" s="164">
        <v>451</v>
      </c>
      <c r="B549" s="58" t="s">
        <v>548</v>
      </c>
      <c r="C549" s="61"/>
      <c r="D549" s="61"/>
      <c r="E549" s="61"/>
      <c r="F549" s="61"/>
      <c r="G549" s="61"/>
      <c r="H549" s="61"/>
      <c r="I549" s="61"/>
      <c r="J549" s="100">
        <f t="shared" si="12"/>
        <v>0</v>
      </c>
    </row>
    <row r="550" spans="1:10" s="75" customFormat="1" ht="14.25" x14ac:dyDescent="0.3">
      <c r="A550" s="164">
        <v>4511</v>
      </c>
      <c r="B550" s="58" t="s">
        <v>549</v>
      </c>
      <c r="C550" s="61"/>
      <c r="D550" s="61"/>
      <c r="E550" s="61"/>
      <c r="F550" s="61"/>
      <c r="G550" s="61"/>
      <c r="H550" s="61"/>
      <c r="I550" s="61"/>
      <c r="J550" s="100">
        <f t="shared" si="12"/>
        <v>0</v>
      </c>
    </row>
    <row r="551" spans="1:10" s="75" customFormat="1" ht="14.25" x14ac:dyDescent="0.3">
      <c r="A551" s="164">
        <v>452</v>
      </c>
      <c r="B551" s="58" t="s">
        <v>550</v>
      </c>
      <c r="C551" s="61"/>
      <c r="D551" s="61"/>
      <c r="E551" s="61"/>
      <c r="F551" s="61"/>
      <c r="G551" s="61"/>
      <c r="H551" s="61"/>
      <c r="I551" s="61"/>
      <c r="J551" s="100">
        <f t="shared" si="12"/>
        <v>0</v>
      </c>
    </row>
    <row r="552" spans="1:10" s="75" customFormat="1" ht="14.25" x14ac:dyDescent="0.3">
      <c r="A552" s="164">
        <v>4521</v>
      </c>
      <c r="B552" s="78" t="s">
        <v>550</v>
      </c>
      <c r="C552" s="61"/>
      <c r="D552" s="61"/>
      <c r="E552" s="61"/>
      <c r="F552" s="61"/>
      <c r="G552" s="61"/>
      <c r="H552" s="61"/>
      <c r="I552" s="61"/>
      <c r="J552" s="100">
        <f t="shared" si="12"/>
        <v>0</v>
      </c>
    </row>
    <row r="553" spans="1:10" s="75" customFormat="1" ht="14.25" x14ac:dyDescent="0.3">
      <c r="A553" s="164">
        <v>459</v>
      </c>
      <c r="B553" s="78" t="s">
        <v>551</v>
      </c>
      <c r="C553" s="61"/>
      <c r="D553" s="61"/>
      <c r="E553" s="61"/>
      <c r="F553" s="61"/>
      <c r="G553" s="61"/>
      <c r="H553" s="61"/>
      <c r="I553" s="61"/>
      <c r="J553" s="100">
        <f t="shared" si="12"/>
        <v>0</v>
      </c>
    </row>
    <row r="554" spans="1:10" s="75" customFormat="1" ht="14.25" x14ac:dyDescent="0.3">
      <c r="A554" s="164">
        <v>4591</v>
      </c>
      <c r="B554" s="78" t="s">
        <v>552</v>
      </c>
      <c r="C554" s="61"/>
      <c r="D554" s="61"/>
      <c r="E554" s="61"/>
      <c r="F554" s="61"/>
      <c r="G554" s="61"/>
      <c r="H554" s="61"/>
      <c r="I554" s="61"/>
      <c r="J554" s="100">
        <f t="shared" si="12"/>
        <v>0</v>
      </c>
    </row>
    <row r="555" spans="1:10" s="75" customFormat="1" ht="27" x14ac:dyDescent="0.3">
      <c r="A555" s="163">
        <v>4600</v>
      </c>
      <c r="B555" s="79" t="s">
        <v>553</v>
      </c>
      <c r="C555" s="61"/>
      <c r="D555" s="61"/>
      <c r="E555" s="61"/>
      <c r="F555" s="61"/>
      <c r="G555" s="61"/>
      <c r="H555" s="61"/>
      <c r="I555" s="61"/>
      <c r="J555" s="100">
        <f t="shared" ref="J555:J598" si="13">C555+D555+E555+F555+G555+H555+I555</f>
        <v>0</v>
      </c>
    </row>
    <row r="556" spans="1:10" s="75" customFormat="1" ht="27.75" x14ac:dyDescent="0.3">
      <c r="A556" s="164">
        <v>461</v>
      </c>
      <c r="B556" s="78" t="s">
        <v>554</v>
      </c>
      <c r="C556" s="61"/>
      <c r="D556" s="61"/>
      <c r="E556" s="61"/>
      <c r="F556" s="61"/>
      <c r="G556" s="61"/>
      <c r="H556" s="61"/>
      <c r="I556" s="61"/>
      <c r="J556" s="100">
        <f t="shared" si="13"/>
        <v>0</v>
      </c>
    </row>
    <row r="557" spans="1:10" s="75" customFormat="1" ht="27" x14ac:dyDescent="0.3">
      <c r="A557" s="164">
        <v>4611</v>
      </c>
      <c r="B557" s="109" t="s">
        <v>555</v>
      </c>
      <c r="C557" s="61"/>
      <c r="D557" s="61"/>
      <c r="E557" s="61"/>
      <c r="F557" s="61"/>
      <c r="G557" s="61"/>
      <c r="H557" s="61"/>
      <c r="I557" s="61"/>
      <c r="J557" s="100">
        <f t="shared" si="13"/>
        <v>0</v>
      </c>
    </row>
    <row r="558" spans="1:10" s="75" customFormat="1" ht="27.75" x14ac:dyDescent="0.3">
      <c r="A558" s="164">
        <v>4612</v>
      </c>
      <c r="B558" s="78" t="s">
        <v>556</v>
      </c>
      <c r="C558" s="61"/>
      <c r="D558" s="61"/>
      <c r="E558" s="61"/>
      <c r="F558" s="61"/>
      <c r="G558" s="61"/>
      <c r="H558" s="61"/>
      <c r="I558" s="61"/>
      <c r="J558" s="100">
        <f t="shared" si="13"/>
        <v>0</v>
      </c>
    </row>
    <row r="559" spans="1:10" s="75" customFormat="1" ht="27" x14ac:dyDescent="0.3">
      <c r="A559" s="164">
        <v>4613</v>
      </c>
      <c r="B559" s="110" t="s">
        <v>557</v>
      </c>
      <c r="C559" s="61"/>
      <c r="D559" s="61"/>
      <c r="E559" s="61"/>
      <c r="F559" s="61"/>
      <c r="G559" s="61"/>
      <c r="H559" s="61"/>
      <c r="I559" s="61"/>
      <c r="J559" s="100">
        <f t="shared" si="13"/>
        <v>0</v>
      </c>
    </row>
    <row r="560" spans="1:10" s="75" customFormat="1" ht="40.5" x14ac:dyDescent="0.3">
      <c r="A560" s="164">
        <v>4614</v>
      </c>
      <c r="B560" s="110" t="s">
        <v>558</v>
      </c>
      <c r="C560" s="61"/>
      <c r="D560" s="61"/>
      <c r="E560" s="61"/>
      <c r="F560" s="61"/>
      <c r="G560" s="61"/>
      <c r="H560" s="61"/>
      <c r="I560" s="61"/>
      <c r="J560" s="100">
        <f t="shared" si="13"/>
        <v>0</v>
      </c>
    </row>
    <row r="561" spans="1:10" s="75" customFormat="1" ht="41.25" x14ac:dyDescent="0.3">
      <c r="A561" s="164">
        <v>4615</v>
      </c>
      <c r="B561" s="78" t="s">
        <v>559</v>
      </c>
      <c r="C561" s="61"/>
      <c r="D561" s="61"/>
      <c r="E561" s="61"/>
      <c r="F561" s="61"/>
      <c r="G561" s="61"/>
      <c r="H561" s="61"/>
      <c r="I561" s="61"/>
      <c r="J561" s="100">
        <f t="shared" si="13"/>
        <v>0</v>
      </c>
    </row>
    <row r="562" spans="1:10" s="75" customFormat="1" ht="41.25" x14ac:dyDescent="0.3">
      <c r="A562" s="164">
        <v>4616</v>
      </c>
      <c r="B562" s="78" t="s">
        <v>560</v>
      </c>
      <c r="C562" s="61"/>
      <c r="D562" s="61"/>
      <c r="E562" s="61"/>
      <c r="F562" s="61"/>
      <c r="G562" s="61"/>
      <c r="H562" s="61"/>
      <c r="I562" s="61"/>
      <c r="J562" s="100">
        <f t="shared" si="13"/>
        <v>0</v>
      </c>
    </row>
    <row r="563" spans="1:10" s="75" customFormat="1" ht="41.25" x14ac:dyDescent="0.3">
      <c r="A563" s="164">
        <v>4617</v>
      </c>
      <c r="B563" s="78" t="s">
        <v>561</v>
      </c>
      <c r="C563" s="61"/>
      <c r="D563" s="61"/>
      <c r="E563" s="61"/>
      <c r="F563" s="61"/>
      <c r="G563" s="61"/>
      <c r="H563" s="61"/>
      <c r="I563" s="61"/>
      <c r="J563" s="100">
        <f t="shared" si="13"/>
        <v>0</v>
      </c>
    </row>
    <row r="564" spans="1:10" s="75" customFormat="1" ht="41.25" x14ac:dyDescent="0.3">
      <c r="A564" s="164">
        <v>4618</v>
      </c>
      <c r="B564" s="78" t="s">
        <v>562</v>
      </c>
      <c r="C564" s="61"/>
      <c r="D564" s="61"/>
      <c r="E564" s="61"/>
      <c r="F564" s="61"/>
      <c r="G564" s="61"/>
      <c r="H564" s="61"/>
      <c r="I564" s="61"/>
      <c r="J564" s="100">
        <f t="shared" si="13"/>
        <v>0</v>
      </c>
    </row>
    <row r="565" spans="1:10" s="75" customFormat="1" ht="27.75" x14ac:dyDescent="0.3">
      <c r="A565" s="164">
        <v>4619</v>
      </c>
      <c r="B565" s="78" t="s">
        <v>563</v>
      </c>
      <c r="C565" s="61"/>
      <c r="D565" s="61"/>
      <c r="E565" s="61"/>
      <c r="F565" s="61"/>
      <c r="G565" s="61"/>
      <c r="H565" s="61"/>
      <c r="I565" s="61"/>
      <c r="J565" s="100">
        <f t="shared" si="13"/>
        <v>0</v>
      </c>
    </row>
    <row r="566" spans="1:10" s="75" customFormat="1" ht="27.75" x14ac:dyDescent="0.3">
      <c r="A566" s="164">
        <v>462</v>
      </c>
      <c r="B566" s="78" t="s">
        <v>564</v>
      </c>
      <c r="C566" s="61"/>
      <c r="D566" s="61"/>
      <c r="E566" s="61"/>
      <c r="F566" s="61"/>
      <c r="G566" s="61"/>
      <c r="H566" s="61"/>
      <c r="I566" s="61"/>
      <c r="J566" s="100">
        <f t="shared" si="13"/>
        <v>0</v>
      </c>
    </row>
    <row r="567" spans="1:10" s="75" customFormat="1" ht="27.75" x14ac:dyDescent="0.3">
      <c r="A567" s="163">
        <v>4621</v>
      </c>
      <c r="B567" s="78" t="s">
        <v>565</v>
      </c>
      <c r="C567" s="61"/>
      <c r="D567" s="61"/>
      <c r="E567" s="61"/>
      <c r="F567" s="61"/>
      <c r="G567" s="61"/>
      <c r="H567" s="61"/>
      <c r="I567" s="61"/>
      <c r="J567" s="100">
        <f t="shared" si="13"/>
        <v>0</v>
      </c>
    </row>
    <row r="568" spans="1:10" s="75" customFormat="1" ht="27.75" x14ac:dyDescent="0.3">
      <c r="A568" s="163">
        <v>463</v>
      </c>
      <c r="B568" s="78" t="s">
        <v>566</v>
      </c>
      <c r="C568" s="61"/>
      <c r="D568" s="61"/>
      <c r="E568" s="61"/>
      <c r="F568" s="61"/>
      <c r="G568" s="61"/>
      <c r="H568" s="61"/>
      <c r="I568" s="61"/>
      <c r="J568" s="100">
        <f t="shared" si="13"/>
        <v>0</v>
      </c>
    </row>
    <row r="569" spans="1:10" s="75" customFormat="1" ht="27.75" x14ac:dyDescent="0.3">
      <c r="A569" s="164">
        <v>4631</v>
      </c>
      <c r="B569" s="78" t="s">
        <v>567</v>
      </c>
      <c r="C569" s="61"/>
      <c r="D569" s="61"/>
      <c r="E569" s="61"/>
      <c r="F569" s="61"/>
      <c r="G569" s="61"/>
      <c r="H569" s="61"/>
      <c r="I569" s="61"/>
      <c r="J569" s="100">
        <f t="shared" si="13"/>
        <v>0</v>
      </c>
    </row>
    <row r="570" spans="1:10" s="75" customFormat="1" ht="41.25" x14ac:dyDescent="0.3">
      <c r="A570" s="164">
        <v>464</v>
      </c>
      <c r="B570" s="78" t="s">
        <v>568</v>
      </c>
      <c r="C570" s="61"/>
      <c r="D570" s="61"/>
      <c r="E570" s="61"/>
      <c r="F570" s="61"/>
      <c r="G570" s="61"/>
      <c r="H570" s="61"/>
      <c r="I570" s="61"/>
      <c r="J570" s="100">
        <f t="shared" si="13"/>
        <v>0</v>
      </c>
    </row>
    <row r="571" spans="1:10" s="75" customFormat="1" ht="41.25" x14ac:dyDescent="0.3">
      <c r="A571" s="164">
        <v>4641</v>
      </c>
      <c r="B571" s="78" t="s">
        <v>569</v>
      </c>
      <c r="C571" s="61"/>
      <c r="D571" s="61"/>
      <c r="E571" s="61"/>
      <c r="F571" s="61"/>
      <c r="G571" s="61"/>
      <c r="H571" s="61"/>
      <c r="I571" s="61"/>
      <c r="J571" s="100">
        <f t="shared" si="13"/>
        <v>0</v>
      </c>
    </row>
    <row r="572" spans="1:10" s="75" customFormat="1" ht="41.25" x14ac:dyDescent="0.3">
      <c r="A572" s="164">
        <v>465</v>
      </c>
      <c r="B572" s="78" t="s">
        <v>570</v>
      </c>
      <c r="C572" s="61"/>
      <c r="D572" s="61"/>
      <c r="E572" s="61"/>
      <c r="F572" s="61"/>
      <c r="G572" s="61"/>
      <c r="H572" s="61"/>
      <c r="I572" s="61"/>
      <c r="J572" s="100">
        <f t="shared" si="13"/>
        <v>0</v>
      </c>
    </row>
    <row r="573" spans="1:10" s="75" customFormat="1" ht="41.25" x14ac:dyDescent="0.3">
      <c r="A573" s="164">
        <v>4651</v>
      </c>
      <c r="B573" s="78" t="s">
        <v>570</v>
      </c>
      <c r="C573" s="61"/>
      <c r="D573" s="61"/>
      <c r="E573" s="61"/>
      <c r="F573" s="61"/>
      <c r="G573" s="61"/>
      <c r="H573" s="61"/>
      <c r="I573" s="61"/>
      <c r="J573" s="100">
        <f t="shared" si="13"/>
        <v>0</v>
      </c>
    </row>
    <row r="574" spans="1:10" s="75" customFormat="1" ht="27.75" x14ac:dyDescent="0.3">
      <c r="A574" s="164">
        <v>466</v>
      </c>
      <c r="B574" s="78" t="s">
        <v>571</v>
      </c>
      <c r="C574" s="61"/>
      <c r="D574" s="61"/>
      <c r="E574" s="61"/>
      <c r="F574" s="61"/>
      <c r="G574" s="61"/>
      <c r="H574" s="61"/>
      <c r="I574" s="61"/>
      <c r="J574" s="100">
        <f t="shared" si="13"/>
        <v>0</v>
      </c>
    </row>
    <row r="575" spans="1:10" s="75" customFormat="1" ht="27.75" x14ac:dyDescent="0.3">
      <c r="A575" s="164">
        <v>4661</v>
      </c>
      <c r="B575" s="78" t="s">
        <v>572</v>
      </c>
      <c r="C575" s="61"/>
      <c r="D575" s="61"/>
      <c r="E575" s="61"/>
      <c r="F575" s="61"/>
      <c r="G575" s="61"/>
      <c r="H575" s="61"/>
      <c r="I575" s="61"/>
      <c r="J575" s="100">
        <f t="shared" si="13"/>
        <v>0</v>
      </c>
    </row>
    <row r="576" spans="1:10" s="75" customFormat="1" ht="14.25" x14ac:dyDescent="0.3">
      <c r="A576" s="164">
        <v>469</v>
      </c>
      <c r="B576" s="78" t="s">
        <v>573</v>
      </c>
      <c r="C576" s="61"/>
      <c r="D576" s="61"/>
      <c r="E576" s="61"/>
      <c r="F576" s="61"/>
      <c r="G576" s="61"/>
      <c r="H576" s="61"/>
      <c r="I576" s="61"/>
      <c r="J576" s="100">
        <f t="shared" si="13"/>
        <v>0</v>
      </c>
    </row>
    <row r="577" spans="1:10" s="75" customFormat="1" ht="14.25" x14ac:dyDescent="0.3">
      <c r="A577" s="164">
        <v>4691</v>
      </c>
      <c r="B577" s="78" t="s">
        <v>573</v>
      </c>
      <c r="C577" s="61"/>
      <c r="D577" s="61"/>
      <c r="E577" s="61"/>
      <c r="F577" s="61"/>
      <c r="G577" s="61"/>
      <c r="H577" s="61"/>
      <c r="I577" s="61"/>
      <c r="J577" s="100">
        <f t="shared" si="13"/>
        <v>0</v>
      </c>
    </row>
    <row r="578" spans="1:10" s="75" customFormat="1" ht="14.25" x14ac:dyDescent="0.3">
      <c r="A578" s="163">
        <v>4700</v>
      </c>
      <c r="B578" s="79" t="s">
        <v>429</v>
      </c>
      <c r="C578" s="61"/>
      <c r="D578" s="61"/>
      <c r="E578" s="61"/>
      <c r="F578" s="61"/>
      <c r="G578" s="61"/>
      <c r="H578" s="61"/>
      <c r="I578" s="61"/>
      <c r="J578" s="100">
        <f t="shared" si="13"/>
        <v>0</v>
      </c>
    </row>
    <row r="579" spans="1:10" s="75" customFormat="1" ht="14.25" x14ac:dyDescent="0.3">
      <c r="A579" s="164">
        <v>471</v>
      </c>
      <c r="B579" s="78" t="s">
        <v>430</v>
      </c>
      <c r="C579" s="61"/>
      <c r="D579" s="61"/>
      <c r="E579" s="61"/>
      <c r="F579" s="61"/>
      <c r="G579" s="61"/>
      <c r="H579" s="61"/>
      <c r="I579" s="61"/>
      <c r="J579" s="100">
        <f t="shared" si="13"/>
        <v>0</v>
      </c>
    </row>
    <row r="580" spans="1:10" s="75" customFormat="1" ht="14.25" x14ac:dyDescent="0.3">
      <c r="A580" s="164">
        <v>4711</v>
      </c>
      <c r="B580" s="78" t="s">
        <v>431</v>
      </c>
      <c r="C580" s="61"/>
      <c r="D580" s="61"/>
      <c r="E580" s="61"/>
      <c r="F580" s="61"/>
      <c r="G580" s="61"/>
      <c r="H580" s="61"/>
      <c r="I580" s="61"/>
      <c r="J580" s="100">
        <f t="shared" si="13"/>
        <v>0</v>
      </c>
    </row>
    <row r="581" spans="1:10" s="75" customFormat="1" ht="14.25" x14ac:dyDescent="0.3">
      <c r="A581" s="163">
        <v>4800</v>
      </c>
      <c r="B581" s="79" t="s">
        <v>432</v>
      </c>
      <c r="C581" s="61"/>
      <c r="D581" s="61"/>
      <c r="E581" s="61"/>
      <c r="F581" s="61"/>
      <c r="G581" s="61"/>
      <c r="H581" s="61"/>
      <c r="I581" s="61"/>
      <c r="J581" s="100">
        <f t="shared" si="13"/>
        <v>0</v>
      </c>
    </row>
    <row r="582" spans="1:10" s="75" customFormat="1" ht="14.25" x14ac:dyDescent="0.3">
      <c r="A582" s="164">
        <v>481</v>
      </c>
      <c r="B582" s="78" t="s">
        <v>433</v>
      </c>
      <c r="C582" s="61"/>
      <c r="D582" s="61"/>
      <c r="E582" s="61"/>
      <c r="F582" s="61"/>
      <c r="G582" s="61"/>
      <c r="H582" s="61"/>
      <c r="I582" s="61"/>
      <c r="J582" s="100">
        <f t="shared" si="13"/>
        <v>0</v>
      </c>
    </row>
    <row r="583" spans="1:10" s="75" customFormat="1" ht="14.25" x14ac:dyDescent="0.3">
      <c r="A583" s="164">
        <v>4811</v>
      </c>
      <c r="B583" s="78" t="s">
        <v>433</v>
      </c>
      <c r="C583" s="61"/>
      <c r="D583" s="61"/>
      <c r="E583" s="61"/>
      <c r="F583" s="61"/>
      <c r="G583" s="61"/>
      <c r="H583" s="61"/>
      <c r="I583" s="61"/>
      <c r="J583" s="100">
        <f t="shared" si="13"/>
        <v>0</v>
      </c>
    </row>
    <row r="584" spans="1:10" s="75" customFormat="1" ht="14.25" x14ac:dyDescent="0.3">
      <c r="A584" s="164">
        <v>482</v>
      </c>
      <c r="B584" s="78" t="s">
        <v>434</v>
      </c>
      <c r="C584" s="61"/>
      <c r="D584" s="61"/>
      <c r="E584" s="61"/>
      <c r="F584" s="61"/>
      <c r="G584" s="61"/>
      <c r="H584" s="61"/>
      <c r="I584" s="61"/>
      <c r="J584" s="100">
        <f t="shared" si="13"/>
        <v>0</v>
      </c>
    </row>
    <row r="585" spans="1:10" s="75" customFormat="1" ht="27.75" x14ac:dyDescent="0.3">
      <c r="A585" s="164">
        <v>4821</v>
      </c>
      <c r="B585" s="78" t="s">
        <v>435</v>
      </c>
      <c r="C585" s="61"/>
      <c r="D585" s="61"/>
      <c r="E585" s="61"/>
      <c r="F585" s="61"/>
      <c r="G585" s="61"/>
      <c r="H585" s="61"/>
      <c r="I585" s="61"/>
      <c r="J585" s="100">
        <f t="shared" si="13"/>
        <v>0</v>
      </c>
    </row>
    <row r="586" spans="1:10" s="75" customFormat="1" ht="41.25" x14ac:dyDescent="0.3">
      <c r="A586" s="164">
        <v>4822</v>
      </c>
      <c r="B586" s="78" t="s">
        <v>436</v>
      </c>
      <c r="C586" s="61"/>
      <c r="D586" s="61"/>
      <c r="E586" s="61"/>
      <c r="F586" s="61"/>
      <c r="G586" s="61"/>
      <c r="H586" s="61"/>
      <c r="I586" s="61"/>
      <c r="J586" s="100">
        <f t="shared" si="13"/>
        <v>0</v>
      </c>
    </row>
    <row r="587" spans="1:10" s="75" customFormat="1" ht="14.25" x14ac:dyDescent="0.3">
      <c r="A587" s="164">
        <v>483</v>
      </c>
      <c r="B587" s="78" t="s">
        <v>437</v>
      </c>
      <c r="C587" s="61"/>
      <c r="D587" s="61"/>
      <c r="E587" s="61"/>
      <c r="F587" s="61"/>
      <c r="G587" s="61"/>
      <c r="H587" s="61"/>
      <c r="I587" s="61"/>
      <c r="J587" s="100">
        <f t="shared" si="13"/>
        <v>0</v>
      </c>
    </row>
    <row r="588" spans="1:10" s="75" customFormat="1" ht="14.25" x14ac:dyDescent="0.3">
      <c r="A588" s="164">
        <v>4831</v>
      </c>
      <c r="B588" s="78" t="s">
        <v>437</v>
      </c>
      <c r="C588" s="61"/>
      <c r="D588" s="61"/>
      <c r="E588" s="61"/>
      <c r="F588" s="61"/>
      <c r="G588" s="61"/>
      <c r="H588" s="61"/>
      <c r="I588" s="61"/>
      <c r="J588" s="100">
        <f t="shared" si="13"/>
        <v>0</v>
      </c>
    </row>
    <row r="589" spans="1:10" s="75" customFormat="1" ht="14.25" x14ac:dyDescent="0.3">
      <c r="A589" s="164">
        <v>484</v>
      </c>
      <c r="B589" s="78" t="s">
        <v>438</v>
      </c>
      <c r="C589" s="61"/>
      <c r="D589" s="61"/>
      <c r="E589" s="61"/>
      <c r="F589" s="61"/>
      <c r="G589" s="61"/>
      <c r="H589" s="61"/>
      <c r="I589" s="61"/>
      <c r="J589" s="100">
        <f t="shared" si="13"/>
        <v>0</v>
      </c>
    </row>
    <row r="590" spans="1:10" s="75" customFormat="1" ht="14.25" x14ac:dyDescent="0.3">
      <c r="A590" s="164">
        <v>4841</v>
      </c>
      <c r="B590" s="78" t="s">
        <v>439</v>
      </c>
      <c r="C590" s="61"/>
      <c r="D590" s="61"/>
      <c r="E590" s="61"/>
      <c r="F590" s="61"/>
      <c r="G590" s="61"/>
      <c r="H590" s="61"/>
      <c r="I590" s="61"/>
      <c r="J590" s="100">
        <f t="shared" si="13"/>
        <v>0</v>
      </c>
    </row>
    <row r="591" spans="1:10" s="75" customFormat="1" ht="14.25" x14ac:dyDescent="0.3">
      <c r="A591" s="164">
        <v>485</v>
      </c>
      <c r="B591" s="78" t="s">
        <v>440</v>
      </c>
      <c r="C591" s="61"/>
      <c r="D591" s="61"/>
      <c r="E591" s="61"/>
      <c r="F591" s="61"/>
      <c r="G591" s="61"/>
      <c r="H591" s="61"/>
      <c r="I591" s="61"/>
      <c r="J591" s="100">
        <f t="shared" si="13"/>
        <v>0</v>
      </c>
    </row>
    <row r="592" spans="1:10" s="75" customFormat="1" ht="14.25" x14ac:dyDescent="0.3">
      <c r="A592" s="164">
        <v>4851</v>
      </c>
      <c r="B592" s="78" t="s">
        <v>440</v>
      </c>
      <c r="C592" s="61"/>
      <c r="D592" s="61"/>
      <c r="E592" s="61"/>
      <c r="F592" s="61"/>
      <c r="G592" s="61"/>
      <c r="H592" s="61"/>
      <c r="I592" s="61"/>
      <c r="J592" s="100">
        <f t="shared" si="13"/>
        <v>0</v>
      </c>
    </row>
    <row r="593" spans="1:10" s="75" customFormat="1" ht="14.25" x14ac:dyDescent="0.3">
      <c r="A593" s="163">
        <v>4900</v>
      </c>
      <c r="B593" s="79" t="s">
        <v>441</v>
      </c>
      <c r="C593" s="61"/>
      <c r="D593" s="61"/>
      <c r="E593" s="61"/>
      <c r="F593" s="61"/>
      <c r="G593" s="61"/>
      <c r="H593" s="61"/>
      <c r="I593" s="61"/>
      <c r="J593" s="100">
        <f t="shared" si="13"/>
        <v>0</v>
      </c>
    </row>
    <row r="594" spans="1:10" s="75" customFormat="1" ht="27.75" x14ac:dyDescent="0.3">
      <c r="A594" s="164">
        <v>492</v>
      </c>
      <c r="B594" s="78" t="s">
        <v>442</v>
      </c>
      <c r="C594" s="61"/>
      <c r="D594" s="61"/>
      <c r="E594" s="61"/>
      <c r="F594" s="61"/>
      <c r="G594" s="61"/>
      <c r="H594" s="61"/>
      <c r="I594" s="61"/>
      <c r="J594" s="100">
        <f t="shared" si="13"/>
        <v>0</v>
      </c>
    </row>
    <row r="595" spans="1:10" s="75" customFormat="1" ht="27.75" x14ac:dyDescent="0.3">
      <c r="A595" s="164">
        <v>4921</v>
      </c>
      <c r="B595" s="78" t="s">
        <v>443</v>
      </c>
      <c r="C595" s="61"/>
      <c r="D595" s="61"/>
      <c r="E595" s="61"/>
      <c r="F595" s="61"/>
      <c r="G595" s="61"/>
      <c r="H595" s="61"/>
      <c r="I595" s="61"/>
      <c r="J595" s="100">
        <f t="shared" si="13"/>
        <v>0</v>
      </c>
    </row>
    <row r="596" spans="1:10" s="75" customFormat="1" ht="14.25" x14ac:dyDescent="0.3">
      <c r="A596" s="164">
        <v>4922</v>
      </c>
      <c r="B596" s="78" t="s">
        <v>444</v>
      </c>
      <c r="C596" s="61"/>
      <c r="D596" s="61"/>
      <c r="E596" s="61"/>
      <c r="F596" s="61"/>
      <c r="G596" s="61"/>
      <c r="H596" s="61"/>
      <c r="I596" s="61"/>
      <c r="J596" s="100">
        <f t="shared" si="13"/>
        <v>0</v>
      </c>
    </row>
    <row r="597" spans="1:10" s="75" customFormat="1" ht="27.75" x14ac:dyDescent="0.3">
      <c r="A597" s="164">
        <v>493</v>
      </c>
      <c r="B597" s="78" t="s">
        <v>445</v>
      </c>
      <c r="C597" s="61"/>
      <c r="D597" s="61"/>
      <c r="E597" s="61"/>
      <c r="F597" s="61"/>
      <c r="G597" s="61"/>
      <c r="H597" s="61"/>
      <c r="I597" s="61"/>
      <c r="J597" s="100">
        <f t="shared" si="13"/>
        <v>0</v>
      </c>
    </row>
    <row r="598" spans="1:10" s="75" customFormat="1" ht="27.75" x14ac:dyDescent="0.3">
      <c r="A598" s="164">
        <v>4931</v>
      </c>
      <c r="B598" s="78" t="s">
        <v>445</v>
      </c>
      <c r="C598" s="61"/>
      <c r="D598" s="61"/>
      <c r="E598" s="61"/>
      <c r="F598" s="61"/>
      <c r="G598" s="61"/>
      <c r="H598" s="61"/>
      <c r="I598" s="61"/>
      <c r="J598" s="100">
        <f t="shared" si="13"/>
        <v>0</v>
      </c>
    </row>
    <row r="599" spans="1:10" s="75" customFormat="1" ht="26.25" x14ac:dyDescent="0.25">
      <c r="A599" s="162"/>
      <c r="B599" s="111" t="s">
        <v>446</v>
      </c>
      <c r="C599" s="62">
        <f t="shared" ref="C599:J599" si="14">SUM(C428:C598)</f>
        <v>0</v>
      </c>
      <c r="D599" s="62">
        <f t="shared" si="14"/>
        <v>0</v>
      </c>
      <c r="E599" s="62">
        <f t="shared" si="14"/>
        <v>30000</v>
      </c>
      <c r="F599" s="62">
        <f t="shared" si="14"/>
        <v>0</v>
      </c>
      <c r="G599" s="62">
        <f t="shared" si="14"/>
        <v>0</v>
      </c>
      <c r="H599" s="62">
        <f t="shared" si="14"/>
        <v>0</v>
      </c>
      <c r="I599" s="62">
        <f t="shared" si="14"/>
        <v>0</v>
      </c>
      <c r="J599" s="62">
        <f t="shared" si="14"/>
        <v>30000</v>
      </c>
    </row>
    <row r="600" spans="1:10" s="75" customFormat="1" ht="14.25" x14ac:dyDescent="0.3">
      <c r="A600" s="159" t="s">
        <v>447</v>
      </c>
      <c r="B600" s="74"/>
      <c r="C600" s="61"/>
      <c r="D600" s="61"/>
      <c r="E600" s="61"/>
      <c r="F600" s="61"/>
      <c r="G600" s="61"/>
      <c r="H600" s="61"/>
      <c r="I600" s="61"/>
      <c r="J600" s="61"/>
    </row>
    <row r="601" spans="1:10" s="75" customFormat="1" ht="27" x14ac:dyDescent="0.3">
      <c r="A601" s="164">
        <v>5100</v>
      </c>
      <c r="B601" s="79" t="s">
        <v>448</v>
      </c>
      <c r="C601" s="61"/>
      <c r="D601" s="61"/>
      <c r="E601" s="61"/>
      <c r="F601" s="61"/>
      <c r="G601" s="61"/>
      <c r="H601" s="61"/>
      <c r="I601" s="61"/>
      <c r="J601" s="100">
        <f t="shared" ref="J601:J664" si="15">C601+D601+E601+F601+G601+H601+I601</f>
        <v>0</v>
      </c>
    </row>
    <row r="602" spans="1:10" s="75" customFormat="1" ht="14.25" x14ac:dyDescent="0.3">
      <c r="A602" s="164">
        <v>511</v>
      </c>
      <c r="B602" s="78" t="s">
        <v>449</v>
      </c>
      <c r="C602" s="61"/>
      <c r="D602" s="61"/>
      <c r="E602" s="61"/>
      <c r="F602" s="61"/>
      <c r="G602" s="61"/>
      <c r="H602" s="61"/>
      <c r="I602" s="61"/>
      <c r="J602" s="100">
        <f t="shared" si="15"/>
        <v>0</v>
      </c>
    </row>
    <row r="603" spans="1:10" s="75" customFormat="1" ht="14.25" x14ac:dyDescent="0.3">
      <c r="A603" s="164">
        <v>5111</v>
      </c>
      <c r="B603" s="78" t="s">
        <v>449</v>
      </c>
      <c r="C603" s="61"/>
      <c r="D603" s="61"/>
      <c r="E603" s="61"/>
      <c r="F603" s="61"/>
      <c r="G603" s="61"/>
      <c r="H603" s="61"/>
      <c r="I603" s="61"/>
      <c r="J603" s="100">
        <f t="shared" si="15"/>
        <v>0</v>
      </c>
    </row>
    <row r="604" spans="1:10" s="75" customFormat="1" ht="14.25" x14ac:dyDescent="0.3">
      <c r="A604" s="164">
        <v>512</v>
      </c>
      <c r="B604" s="78" t="s">
        <v>450</v>
      </c>
      <c r="C604" s="61"/>
      <c r="D604" s="61"/>
      <c r="E604" s="61"/>
      <c r="F604" s="61"/>
      <c r="G604" s="61"/>
      <c r="H604" s="61"/>
      <c r="I604" s="61"/>
      <c r="J604" s="100">
        <f t="shared" si="15"/>
        <v>0</v>
      </c>
    </row>
    <row r="605" spans="1:10" s="75" customFormat="1" ht="14.25" x14ac:dyDescent="0.3">
      <c r="A605" s="164">
        <v>5121</v>
      </c>
      <c r="B605" s="78" t="s">
        <v>451</v>
      </c>
      <c r="C605" s="61"/>
      <c r="D605" s="61"/>
      <c r="E605" s="61"/>
      <c r="F605" s="61"/>
      <c r="G605" s="61"/>
      <c r="H605" s="61"/>
      <c r="I605" s="61"/>
      <c r="J605" s="100">
        <f t="shared" si="15"/>
        <v>0</v>
      </c>
    </row>
    <row r="606" spans="1:10" s="75" customFormat="1" ht="14.25" x14ac:dyDescent="0.3">
      <c r="A606" s="164">
        <v>513</v>
      </c>
      <c r="B606" s="78" t="s">
        <v>452</v>
      </c>
      <c r="C606" s="61"/>
      <c r="D606" s="61"/>
      <c r="E606" s="61"/>
      <c r="F606" s="61"/>
      <c r="G606" s="61"/>
      <c r="H606" s="61"/>
      <c r="I606" s="61"/>
      <c r="J606" s="100">
        <f t="shared" si="15"/>
        <v>0</v>
      </c>
    </row>
    <row r="607" spans="1:10" s="75" customFormat="1" ht="14.25" x14ac:dyDescent="0.3">
      <c r="A607" s="164">
        <v>5131</v>
      </c>
      <c r="B607" s="78" t="s">
        <v>453</v>
      </c>
      <c r="C607" s="61"/>
      <c r="D607" s="61"/>
      <c r="E607" s="61"/>
      <c r="F607" s="61"/>
      <c r="G607" s="61"/>
      <c r="H607" s="61"/>
      <c r="I607" s="61"/>
      <c r="J607" s="100">
        <f t="shared" si="15"/>
        <v>0</v>
      </c>
    </row>
    <row r="608" spans="1:10" s="75" customFormat="1" ht="27.75" x14ac:dyDescent="0.3">
      <c r="A608" s="164">
        <v>515</v>
      </c>
      <c r="B608" s="78" t="s">
        <v>454</v>
      </c>
      <c r="C608" s="61"/>
      <c r="D608" s="61"/>
      <c r="E608" s="61"/>
      <c r="F608" s="61"/>
      <c r="G608" s="61"/>
      <c r="H608" s="61"/>
      <c r="I608" s="61"/>
      <c r="J608" s="100">
        <f t="shared" si="15"/>
        <v>0</v>
      </c>
    </row>
    <row r="609" spans="1:10" s="75" customFormat="1" ht="27.75" x14ac:dyDescent="0.3">
      <c r="A609" s="164">
        <v>5151</v>
      </c>
      <c r="B609" s="78" t="s">
        <v>454</v>
      </c>
      <c r="C609" s="61"/>
      <c r="D609" s="61"/>
      <c r="E609" s="61"/>
      <c r="F609" s="61"/>
      <c r="G609" s="61"/>
      <c r="H609" s="61"/>
      <c r="I609" s="61"/>
      <c r="J609" s="100">
        <f t="shared" si="15"/>
        <v>0</v>
      </c>
    </row>
    <row r="610" spans="1:10" s="75" customFormat="1" ht="27.75" x14ac:dyDescent="0.3">
      <c r="A610" s="164">
        <v>519</v>
      </c>
      <c r="B610" s="78" t="s">
        <v>455</v>
      </c>
      <c r="C610" s="61"/>
      <c r="D610" s="61"/>
      <c r="E610" s="61"/>
      <c r="F610" s="61"/>
      <c r="G610" s="61"/>
      <c r="H610" s="61"/>
      <c r="I610" s="61"/>
      <c r="J610" s="100">
        <f t="shared" si="15"/>
        <v>0</v>
      </c>
    </row>
    <row r="611" spans="1:10" s="75" customFormat="1" ht="27.75" x14ac:dyDescent="0.3">
      <c r="A611" s="164">
        <v>5191</v>
      </c>
      <c r="B611" s="78" t="s">
        <v>455</v>
      </c>
      <c r="C611" s="61"/>
      <c r="D611" s="61"/>
      <c r="E611" s="61"/>
      <c r="F611" s="61"/>
      <c r="G611" s="61"/>
      <c r="H611" s="61"/>
      <c r="I611" s="61"/>
      <c r="J611" s="100">
        <f t="shared" si="15"/>
        <v>0</v>
      </c>
    </row>
    <row r="612" spans="1:10" s="75" customFormat="1" ht="27.75" x14ac:dyDescent="0.3">
      <c r="A612" s="164">
        <v>5192</v>
      </c>
      <c r="B612" s="78" t="s">
        <v>456</v>
      </c>
      <c r="C612" s="61"/>
      <c r="D612" s="61"/>
      <c r="E612" s="61"/>
      <c r="F612" s="61"/>
      <c r="G612" s="61"/>
      <c r="H612" s="61"/>
      <c r="I612" s="61"/>
      <c r="J612" s="100">
        <f t="shared" si="15"/>
        <v>0</v>
      </c>
    </row>
    <row r="613" spans="1:10" s="75" customFormat="1" ht="27" x14ac:dyDescent="0.3">
      <c r="A613" s="163">
        <v>5200</v>
      </c>
      <c r="B613" s="79" t="s">
        <v>457</v>
      </c>
      <c r="C613" s="61"/>
      <c r="D613" s="61"/>
      <c r="E613" s="61"/>
      <c r="F613" s="61"/>
      <c r="G613" s="61"/>
      <c r="H613" s="61"/>
      <c r="I613" s="61"/>
      <c r="J613" s="100">
        <f t="shared" si="15"/>
        <v>0</v>
      </c>
    </row>
    <row r="614" spans="1:10" s="75" customFormat="1" ht="14.25" x14ac:dyDescent="0.3">
      <c r="A614" s="164">
        <v>521</v>
      </c>
      <c r="B614" s="78" t="s">
        <v>458</v>
      </c>
      <c r="C614" s="61"/>
      <c r="D614" s="61"/>
      <c r="E614" s="61"/>
      <c r="F614" s="61"/>
      <c r="G614" s="61"/>
      <c r="H614" s="61"/>
      <c r="I614" s="61"/>
      <c r="J614" s="100">
        <f t="shared" si="15"/>
        <v>0</v>
      </c>
    </row>
    <row r="615" spans="1:10" s="75" customFormat="1" ht="14.25" x14ac:dyDescent="0.3">
      <c r="A615" s="164">
        <v>5211</v>
      </c>
      <c r="B615" s="78" t="s">
        <v>458</v>
      </c>
      <c r="C615" s="61"/>
      <c r="D615" s="61"/>
      <c r="E615" s="61"/>
      <c r="F615" s="59"/>
      <c r="G615" s="61"/>
      <c r="H615" s="61"/>
      <c r="I615" s="61"/>
      <c r="J615" s="100">
        <f t="shared" si="15"/>
        <v>0</v>
      </c>
    </row>
    <row r="616" spans="1:10" s="75" customFormat="1" ht="14.25" x14ac:dyDescent="0.3">
      <c r="A616" s="164">
        <v>522</v>
      </c>
      <c r="B616" s="78" t="s">
        <v>459</v>
      </c>
      <c r="C616" s="61"/>
      <c r="D616" s="61"/>
      <c r="E616" s="61"/>
      <c r="F616" s="59"/>
      <c r="G616" s="61"/>
      <c r="H616" s="61"/>
      <c r="I616" s="61"/>
      <c r="J616" s="100">
        <f t="shared" si="15"/>
        <v>0</v>
      </c>
    </row>
    <row r="617" spans="1:10" s="75" customFormat="1" ht="14.25" x14ac:dyDescent="0.3">
      <c r="A617" s="164">
        <v>5221</v>
      </c>
      <c r="B617" s="78" t="s">
        <v>459</v>
      </c>
      <c r="C617" s="61"/>
      <c r="D617" s="61"/>
      <c r="E617" s="61"/>
      <c r="F617" s="59"/>
      <c r="G617" s="61"/>
      <c r="H617" s="61"/>
      <c r="I617" s="61"/>
      <c r="J617" s="100">
        <f t="shared" si="15"/>
        <v>0</v>
      </c>
    </row>
    <row r="618" spans="1:10" s="75" customFormat="1" ht="14.25" x14ac:dyDescent="0.3">
      <c r="A618" s="164">
        <v>523</v>
      </c>
      <c r="B618" s="78" t="s">
        <v>460</v>
      </c>
      <c r="C618" s="61"/>
      <c r="D618" s="61"/>
      <c r="E618" s="61"/>
      <c r="F618" s="59"/>
      <c r="G618" s="61"/>
      <c r="H618" s="61"/>
      <c r="I618" s="61"/>
      <c r="J618" s="100">
        <f t="shared" si="15"/>
        <v>0</v>
      </c>
    </row>
    <row r="619" spans="1:10" s="75" customFormat="1" ht="14.25" x14ac:dyDescent="0.3">
      <c r="A619" s="164">
        <v>5231</v>
      </c>
      <c r="B619" s="78" t="s">
        <v>460</v>
      </c>
      <c r="C619" s="61"/>
      <c r="D619" s="61"/>
      <c r="E619" s="61"/>
      <c r="F619" s="59"/>
      <c r="G619" s="61"/>
      <c r="H619" s="61"/>
      <c r="I619" s="61"/>
      <c r="J619" s="100">
        <f t="shared" si="15"/>
        <v>0</v>
      </c>
    </row>
    <row r="620" spans="1:10" s="75" customFormat="1" ht="27.75" x14ac:dyDescent="0.3">
      <c r="A620" s="164">
        <v>529</v>
      </c>
      <c r="B620" s="78" t="s">
        <v>461</v>
      </c>
      <c r="C620" s="61"/>
      <c r="D620" s="61"/>
      <c r="E620" s="61"/>
      <c r="F620" s="61"/>
      <c r="G620" s="61"/>
      <c r="H620" s="61"/>
      <c r="I620" s="61"/>
      <c r="J620" s="100">
        <f t="shared" si="15"/>
        <v>0</v>
      </c>
    </row>
    <row r="621" spans="1:10" s="75" customFormat="1" ht="27.75" x14ac:dyDescent="0.3">
      <c r="A621" s="164">
        <v>5291</v>
      </c>
      <c r="B621" s="78" t="s">
        <v>461</v>
      </c>
      <c r="C621" s="61"/>
      <c r="D621" s="61"/>
      <c r="E621" s="61"/>
      <c r="F621" s="222">
        <f>100839-95966</f>
        <v>4873</v>
      </c>
      <c r="G621" s="61">
        <v>64161</v>
      </c>
      <c r="H621" s="61"/>
      <c r="I621" s="61"/>
      <c r="J621" s="100">
        <f t="shared" si="15"/>
        <v>69034</v>
      </c>
    </row>
    <row r="622" spans="1:10" s="75" customFormat="1" ht="27" x14ac:dyDescent="0.3">
      <c r="A622" s="163">
        <v>5300</v>
      </c>
      <c r="B622" s="79" t="s">
        <v>462</v>
      </c>
      <c r="C622" s="61"/>
      <c r="D622" s="61"/>
      <c r="E622" s="61"/>
      <c r="F622" s="61"/>
      <c r="G622" s="61"/>
      <c r="H622" s="61"/>
      <c r="I622" s="61"/>
      <c r="J622" s="100">
        <f t="shared" si="15"/>
        <v>0</v>
      </c>
    </row>
    <row r="623" spans="1:10" s="75" customFormat="1" ht="14.25" x14ac:dyDescent="0.3">
      <c r="A623" s="164">
        <v>531</v>
      </c>
      <c r="B623" s="78" t="s">
        <v>463</v>
      </c>
      <c r="C623" s="61"/>
      <c r="D623" s="61"/>
      <c r="E623" s="61"/>
      <c r="F623" s="61"/>
      <c r="G623" s="61"/>
      <c r="H623" s="61"/>
      <c r="I623" s="61"/>
      <c r="J623" s="100">
        <f t="shared" si="15"/>
        <v>0</v>
      </c>
    </row>
    <row r="624" spans="1:10" s="75" customFormat="1" ht="14.25" x14ac:dyDescent="0.3">
      <c r="A624" s="164">
        <v>5311</v>
      </c>
      <c r="B624" s="78" t="s">
        <v>463</v>
      </c>
      <c r="C624" s="61"/>
      <c r="D624" s="61"/>
      <c r="E624" s="61"/>
      <c r="F624" s="61"/>
      <c r="G624" s="59">
        <v>175100</v>
      </c>
      <c r="H624" s="61"/>
      <c r="I624" s="61"/>
      <c r="J624" s="100">
        <f t="shared" si="15"/>
        <v>175100</v>
      </c>
    </row>
    <row r="625" spans="1:10" s="75" customFormat="1" ht="14.25" x14ac:dyDescent="0.3">
      <c r="A625" s="164">
        <v>532</v>
      </c>
      <c r="B625" s="78" t="s">
        <v>464</v>
      </c>
      <c r="C625" s="61"/>
      <c r="D625" s="61"/>
      <c r="E625" s="61"/>
      <c r="F625" s="61"/>
      <c r="G625" s="61"/>
      <c r="H625" s="61"/>
      <c r="I625" s="61"/>
      <c r="J625" s="100">
        <f t="shared" si="15"/>
        <v>0</v>
      </c>
    </row>
    <row r="626" spans="1:10" s="75" customFormat="1" ht="14.25" x14ac:dyDescent="0.3">
      <c r="A626" s="164">
        <v>5321</v>
      </c>
      <c r="B626" s="78" t="s">
        <v>464</v>
      </c>
      <c r="C626" s="61"/>
      <c r="D626" s="61"/>
      <c r="E626" s="61"/>
      <c r="F626" s="61"/>
      <c r="G626" s="61"/>
      <c r="H626" s="61"/>
      <c r="I626" s="61"/>
      <c r="J626" s="100">
        <f t="shared" si="15"/>
        <v>0</v>
      </c>
    </row>
    <row r="627" spans="1:10" s="75" customFormat="1" ht="14.25" x14ac:dyDescent="0.3">
      <c r="A627" s="163">
        <v>5400</v>
      </c>
      <c r="B627" s="79" t="s">
        <v>465</v>
      </c>
      <c r="C627" s="61"/>
      <c r="D627" s="61"/>
      <c r="E627" s="61"/>
      <c r="F627" s="61"/>
      <c r="G627" s="61"/>
      <c r="H627" s="61"/>
      <c r="I627" s="61"/>
      <c r="J627" s="100">
        <f t="shared" si="15"/>
        <v>0</v>
      </c>
    </row>
    <row r="628" spans="1:10" s="75" customFormat="1" ht="14.25" x14ac:dyDescent="0.3">
      <c r="A628" s="164">
        <v>541</v>
      </c>
      <c r="B628" s="78" t="s">
        <v>466</v>
      </c>
      <c r="C628" s="61"/>
      <c r="D628" s="61"/>
      <c r="E628" s="61"/>
      <c r="F628" s="61"/>
      <c r="G628" s="61"/>
      <c r="H628" s="61"/>
      <c r="I628" s="61"/>
      <c r="J628" s="100">
        <f t="shared" si="15"/>
        <v>0</v>
      </c>
    </row>
    <row r="629" spans="1:10" s="75" customFormat="1" ht="41.25" x14ac:dyDescent="0.3">
      <c r="A629" s="164">
        <v>5411</v>
      </c>
      <c r="B629" s="78" t="s">
        <v>467</v>
      </c>
      <c r="C629" s="61"/>
      <c r="D629" s="61"/>
      <c r="E629" s="61"/>
      <c r="F629" s="61"/>
      <c r="G629" s="61"/>
      <c r="H629" s="61"/>
      <c r="I629" s="61"/>
      <c r="J629" s="100">
        <f t="shared" si="15"/>
        <v>0</v>
      </c>
    </row>
    <row r="630" spans="1:10" s="75" customFormat="1" ht="27.75" x14ac:dyDescent="0.3">
      <c r="A630" s="164">
        <v>5412</v>
      </c>
      <c r="B630" s="78" t="s">
        <v>468</v>
      </c>
      <c r="C630" s="61"/>
      <c r="D630" s="61"/>
      <c r="E630" s="61"/>
      <c r="F630" s="61"/>
      <c r="G630" s="61"/>
      <c r="H630" s="61"/>
      <c r="I630" s="61"/>
      <c r="J630" s="100">
        <f t="shared" si="15"/>
        <v>0</v>
      </c>
    </row>
    <row r="631" spans="1:10" s="75" customFormat="1" ht="27.75" x14ac:dyDescent="0.3">
      <c r="A631" s="164">
        <v>5413</v>
      </c>
      <c r="B631" s="78" t="s">
        <v>469</v>
      </c>
      <c r="C631" s="61"/>
      <c r="D631" s="61"/>
      <c r="E631" s="61"/>
      <c r="F631" s="61"/>
      <c r="G631" s="61"/>
      <c r="H631" s="61"/>
      <c r="I631" s="61"/>
      <c r="J631" s="100">
        <f t="shared" si="15"/>
        <v>0</v>
      </c>
    </row>
    <row r="632" spans="1:10" s="75" customFormat="1" ht="27.75" x14ac:dyDescent="0.3">
      <c r="A632" s="164">
        <v>5414</v>
      </c>
      <c r="B632" s="78" t="s">
        <v>470</v>
      </c>
      <c r="C632" s="61"/>
      <c r="D632" s="61"/>
      <c r="E632" s="61"/>
      <c r="F632" s="61"/>
      <c r="G632" s="61"/>
      <c r="H632" s="61"/>
      <c r="I632" s="61"/>
      <c r="J632" s="100">
        <f t="shared" si="15"/>
        <v>0</v>
      </c>
    </row>
    <row r="633" spans="1:10" s="75" customFormat="1" ht="14.25" x14ac:dyDescent="0.3">
      <c r="A633" s="164">
        <v>542</v>
      </c>
      <c r="B633" s="78" t="s">
        <v>471</v>
      </c>
      <c r="C633" s="61"/>
      <c r="D633" s="61"/>
      <c r="E633" s="61"/>
      <c r="F633" s="61"/>
      <c r="G633" s="61"/>
      <c r="H633" s="61"/>
      <c r="I633" s="61"/>
      <c r="J633" s="100">
        <f t="shared" si="15"/>
        <v>0</v>
      </c>
    </row>
    <row r="634" spans="1:10" s="75" customFormat="1" ht="27.75" x14ac:dyDescent="0.3">
      <c r="A634" s="164">
        <v>5421</v>
      </c>
      <c r="B634" s="78" t="s">
        <v>472</v>
      </c>
      <c r="C634" s="61"/>
      <c r="D634" s="61"/>
      <c r="E634" s="61"/>
      <c r="F634" s="61"/>
      <c r="G634" s="61"/>
      <c r="H634" s="61"/>
      <c r="I634" s="61"/>
      <c r="J634" s="100">
        <f t="shared" si="15"/>
        <v>0</v>
      </c>
    </row>
    <row r="635" spans="1:10" s="75" customFormat="1" ht="14.25" x14ac:dyDescent="0.3">
      <c r="A635" s="164">
        <v>543</v>
      </c>
      <c r="B635" s="78" t="s">
        <v>473</v>
      </c>
      <c r="C635" s="61"/>
      <c r="D635" s="61"/>
      <c r="E635" s="61"/>
      <c r="F635" s="61"/>
      <c r="G635" s="61"/>
      <c r="H635" s="61"/>
      <c r="I635" s="61"/>
      <c r="J635" s="100">
        <f t="shared" si="15"/>
        <v>0</v>
      </c>
    </row>
    <row r="636" spans="1:10" s="75" customFormat="1" ht="41.25" x14ac:dyDescent="0.3">
      <c r="A636" s="164">
        <v>5431</v>
      </c>
      <c r="B636" s="78" t="s">
        <v>474</v>
      </c>
      <c r="C636" s="61"/>
      <c r="D636" s="61"/>
      <c r="E636" s="61"/>
      <c r="F636" s="61"/>
      <c r="G636" s="61"/>
      <c r="H636" s="61"/>
      <c r="I636" s="61"/>
      <c r="J636" s="100">
        <f t="shared" si="15"/>
        <v>0</v>
      </c>
    </row>
    <row r="637" spans="1:10" s="75" customFormat="1" ht="27.75" x14ac:dyDescent="0.3">
      <c r="A637" s="164">
        <v>5432</v>
      </c>
      <c r="B637" s="78" t="s">
        <v>475</v>
      </c>
      <c r="C637" s="61"/>
      <c r="D637" s="61"/>
      <c r="E637" s="61"/>
      <c r="F637" s="61"/>
      <c r="G637" s="61"/>
      <c r="H637" s="61"/>
      <c r="I637" s="61"/>
      <c r="J637" s="100">
        <f t="shared" si="15"/>
        <v>0</v>
      </c>
    </row>
    <row r="638" spans="1:10" s="75" customFormat="1" ht="14.25" x14ac:dyDescent="0.3">
      <c r="A638" s="164">
        <v>544</v>
      </c>
      <c r="B638" s="78" t="s">
        <v>476</v>
      </c>
      <c r="C638" s="61"/>
      <c r="D638" s="61"/>
      <c r="E638" s="61"/>
      <c r="F638" s="61"/>
      <c r="G638" s="61"/>
      <c r="H638" s="61"/>
      <c r="I638" s="61"/>
      <c r="J638" s="100">
        <f t="shared" si="15"/>
        <v>0</v>
      </c>
    </row>
    <row r="639" spans="1:10" s="75" customFormat="1" ht="14.25" x14ac:dyDescent="0.3">
      <c r="A639" s="164">
        <v>5441</v>
      </c>
      <c r="B639" s="78" t="s">
        <v>476</v>
      </c>
      <c r="C639" s="61"/>
      <c r="D639" s="61"/>
      <c r="E639" s="61"/>
      <c r="F639" s="61"/>
      <c r="G639" s="61"/>
      <c r="H639" s="61"/>
      <c r="I639" s="61"/>
      <c r="J639" s="100">
        <f t="shared" si="15"/>
        <v>0</v>
      </c>
    </row>
    <row r="640" spans="1:10" s="75" customFormat="1" ht="14.25" x14ac:dyDescent="0.3">
      <c r="A640" s="164">
        <v>545</v>
      </c>
      <c r="B640" s="78" t="s">
        <v>477</v>
      </c>
      <c r="C640" s="61"/>
      <c r="D640" s="61"/>
      <c r="E640" s="61"/>
      <c r="F640" s="61"/>
      <c r="G640" s="61"/>
      <c r="H640" s="61"/>
      <c r="I640" s="61"/>
      <c r="J640" s="100">
        <f t="shared" si="15"/>
        <v>0</v>
      </c>
    </row>
    <row r="641" spans="1:10" s="75" customFormat="1" ht="41.25" x14ac:dyDescent="0.3">
      <c r="A641" s="164">
        <v>5451</v>
      </c>
      <c r="B641" s="78" t="s">
        <v>478</v>
      </c>
      <c r="C641" s="61"/>
      <c r="D641" s="61"/>
      <c r="E641" s="61"/>
      <c r="F641" s="61"/>
      <c r="G641" s="61"/>
      <c r="H641" s="61"/>
      <c r="I641" s="61"/>
      <c r="J641" s="100">
        <f t="shared" si="15"/>
        <v>0</v>
      </c>
    </row>
    <row r="642" spans="1:10" s="75" customFormat="1" ht="14.25" x14ac:dyDescent="0.3">
      <c r="A642" s="164">
        <v>5452</v>
      </c>
      <c r="B642" s="78" t="s">
        <v>479</v>
      </c>
      <c r="C642" s="61"/>
      <c r="D642" s="61"/>
      <c r="E642" s="61"/>
      <c r="F642" s="61"/>
      <c r="G642" s="61"/>
      <c r="H642" s="61"/>
      <c r="I642" s="61"/>
      <c r="J642" s="100">
        <f t="shared" si="15"/>
        <v>0</v>
      </c>
    </row>
    <row r="643" spans="1:10" s="75" customFormat="1" ht="14.25" x14ac:dyDescent="0.3">
      <c r="A643" s="164">
        <v>549</v>
      </c>
      <c r="B643" s="78" t="s">
        <v>480</v>
      </c>
      <c r="C643" s="61"/>
      <c r="D643" s="61"/>
      <c r="E643" s="61"/>
      <c r="F643" s="61"/>
      <c r="G643" s="61"/>
      <c r="H643" s="61"/>
      <c r="I643" s="61"/>
      <c r="J643" s="100">
        <f t="shared" si="15"/>
        <v>0</v>
      </c>
    </row>
    <row r="644" spans="1:10" s="75" customFormat="1" ht="14.25" x14ac:dyDescent="0.3">
      <c r="A644" s="164">
        <v>5491</v>
      </c>
      <c r="B644" s="78" t="s">
        <v>481</v>
      </c>
      <c r="C644" s="61"/>
      <c r="D644" s="61"/>
      <c r="E644" s="61"/>
      <c r="F644" s="61"/>
      <c r="G644" s="61"/>
      <c r="H644" s="61"/>
      <c r="I644" s="61"/>
      <c r="J644" s="100">
        <f t="shared" si="15"/>
        <v>0</v>
      </c>
    </row>
    <row r="645" spans="1:10" s="75" customFormat="1" ht="14.25" x14ac:dyDescent="0.3">
      <c r="A645" s="163">
        <v>5500</v>
      </c>
      <c r="B645" s="79" t="s">
        <v>482</v>
      </c>
      <c r="C645" s="61"/>
      <c r="D645" s="61"/>
      <c r="E645" s="61"/>
      <c r="F645" s="61"/>
      <c r="G645" s="61"/>
      <c r="H645" s="61"/>
      <c r="I645" s="61"/>
      <c r="J645" s="100">
        <f t="shared" si="15"/>
        <v>0</v>
      </c>
    </row>
    <row r="646" spans="1:10" s="75" customFormat="1" ht="14.25" x14ac:dyDescent="0.3">
      <c r="A646" s="164">
        <v>551</v>
      </c>
      <c r="B646" s="78" t="s">
        <v>483</v>
      </c>
      <c r="C646" s="61"/>
      <c r="D646" s="61"/>
      <c r="E646" s="61"/>
      <c r="F646" s="61"/>
      <c r="G646" s="61"/>
      <c r="H646" s="61"/>
      <c r="I646" s="61"/>
      <c r="J646" s="100">
        <f t="shared" si="15"/>
        <v>0</v>
      </c>
    </row>
    <row r="647" spans="1:10" s="75" customFormat="1" ht="14.25" x14ac:dyDescent="0.3">
      <c r="A647" s="164">
        <v>5511</v>
      </c>
      <c r="B647" s="78" t="s">
        <v>484</v>
      </c>
      <c r="C647" s="61"/>
      <c r="D647" s="61"/>
      <c r="E647" s="61"/>
      <c r="F647" s="61"/>
      <c r="G647" s="61"/>
      <c r="H647" s="61"/>
      <c r="I647" s="61"/>
      <c r="J647" s="100">
        <f t="shared" si="15"/>
        <v>0</v>
      </c>
    </row>
    <row r="648" spans="1:10" s="75" customFormat="1" ht="27" x14ac:dyDescent="0.3">
      <c r="A648" s="163">
        <v>5600</v>
      </c>
      <c r="B648" s="79" t="s">
        <v>485</v>
      </c>
      <c r="C648" s="61"/>
      <c r="D648" s="61"/>
      <c r="E648" s="61"/>
      <c r="F648" s="61"/>
      <c r="G648" s="61"/>
      <c r="H648" s="61"/>
      <c r="I648" s="61"/>
      <c r="J648" s="100">
        <f t="shared" si="15"/>
        <v>0</v>
      </c>
    </row>
    <row r="649" spans="1:10" s="75" customFormat="1" ht="14.25" x14ac:dyDescent="0.3">
      <c r="A649" s="164">
        <v>561</v>
      </c>
      <c r="B649" s="78" t="s">
        <v>486</v>
      </c>
      <c r="C649" s="61"/>
      <c r="D649" s="61"/>
      <c r="E649" s="61"/>
      <c r="F649" s="61"/>
      <c r="G649" s="61"/>
      <c r="H649" s="61"/>
      <c r="I649" s="61"/>
      <c r="J649" s="100">
        <f t="shared" si="15"/>
        <v>0</v>
      </c>
    </row>
    <row r="650" spans="1:10" s="75" customFormat="1" ht="14.25" x14ac:dyDescent="0.3">
      <c r="A650" s="164">
        <v>5611</v>
      </c>
      <c r="B650" s="78" t="s">
        <v>486</v>
      </c>
      <c r="C650" s="61"/>
      <c r="D650" s="61"/>
      <c r="E650" s="61"/>
      <c r="F650" s="61"/>
      <c r="G650" s="61">
        <v>97924</v>
      </c>
      <c r="H650" s="61"/>
      <c r="I650" s="61"/>
      <c r="J650" s="100">
        <f t="shared" si="15"/>
        <v>97924</v>
      </c>
    </row>
    <row r="651" spans="1:10" s="75" customFormat="1" ht="14.25" x14ac:dyDescent="0.3">
      <c r="A651" s="164">
        <v>562</v>
      </c>
      <c r="B651" s="78" t="s">
        <v>487</v>
      </c>
      <c r="C651" s="61"/>
      <c r="D651" s="61"/>
      <c r="E651" s="61"/>
      <c r="F651" s="61"/>
      <c r="G651" s="61"/>
      <c r="H651" s="61"/>
      <c r="I651" s="61"/>
      <c r="J651" s="100">
        <f t="shared" si="15"/>
        <v>0</v>
      </c>
    </row>
    <row r="652" spans="1:10" s="75" customFormat="1" ht="14.25" x14ac:dyDescent="0.3">
      <c r="A652" s="164">
        <v>5621</v>
      </c>
      <c r="B652" s="78" t="s">
        <v>487</v>
      </c>
      <c r="C652" s="61"/>
      <c r="D652" s="61"/>
      <c r="E652" s="61"/>
      <c r="F652" s="61"/>
      <c r="G652" s="61"/>
      <c r="H652" s="61"/>
      <c r="I652" s="61"/>
      <c r="J652" s="100">
        <f t="shared" si="15"/>
        <v>0</v>
      </c>
    </row>
    <row r="653" spans="1:10" s="75" customFormat="1" ht="14.25" x14ac:dyDescent="0.3">
      <c r="A653" s="164">
        <v>563</v>
      </c>
      <c r="B653" s="78" t="s">
        <v>488</v>
      </c>
      <c r="C653" s="61"/>
      <c r="D653" s="61"/>
      <c r="E653" s="61"/>
      <c r="F653" s="61"/>
      <c r="G653" s="61"/>
      <c r="H653" s="61"/>
      <c r="I653" s="61"/>
      <c r="J653" s="100">
        <f t="shared" si="15"/>
        <v>0</v>
      </c>
    </row>
    <row r="654" spans="1:10" s="75" customFormat="1" ht="14.25" x14ac:dyDescent="0.3">
      <c r="A654" s="164">
        <v>5631</v>
      </c>
      <c r="B654" s="78" t="s">
        <v>488</v>
      </c>
      <c r="C654" s="61"/>
      <c r="D654" s="61"/>
      <c r="E654" s="61"/>
      <c r="F654" s="61"/>
      <c r="G654" s="61"/>
      <c r="H654" s="61"/>
      <c r="I654" s="61"/>
      <c r="J654" s="100">
        <f t="shared" si="15"/>
        <v>0</v>
      </c>
    </row>
    <row r="655" spans="1:10" s="75" customFormat="1" ht="41.25" x14ac:dyDescent="0.3">
      <c r="A655" s="164">
        <v>564</v>
      </c>
      <c r="B655" s="78" t="s">
        <v>489</v>
      </c>
      <c r="C655" s="61"/>
      <c r="D655" s="61"/>
      <c r="E655" s="61"/>
      <c r="F655" s="61"/>
      <c r="G655" s="61"/>
      <c r="H655" s="61"/>
      <c r="I655" s="61"/>
      <c r="J655" s="100">
        <f t="shared" si="15"/>
        <v>0</v>
      </c>
    </row>
    <row r="656" spans="1:10" s="75" customFormat="1" ht="27.75" x14ac:dyDescent="0.3">
      <c r="A656" s="164">
        <v>5641</v>
      </c>
      <c r="B656" s="78" t="s">
        <v>490</v>
      </c>
      <c r="C656" s="61"/>
      <c r="D656" s="61"/>
      <c r="E656" s="61"/>
      <c r="F656" s="61"/>
      <c r="G656" s="61"/>
      <c r="H656" s="61"/>
      <c r="I656" s="61"/>
      <c r="J656" s="100">
        <f t="shared" si="15"/>
        <v>0</v>
      </c>
    </row>
    <row r="657" spans="1:10" s="75" customFormat="1" ht="27.75" x14ac:dyDescent="0.3">
      <c r="A657" s="164">
        <v>565</v>
      </c>
      <c r="B657" s="78" t="s">
        <v>491</v>
      </c>
      <c r="C657" s="61"/>
      <c r="D657" s="61"/>
      <c r="E657" s="61"/>
      <c r="F657" s="61"/>
      <c r="G657" s="61"/>
      <c r="H657" s="61"/>
      <c r="I657" s="61"/>
      <c r="J657" s="100">
        <f t="shared" si="15"/>
        <v>0</v>
      </c>
    </row>
    <row r="658" spans="1:10" s="75" customFormat="1" ht="27.75" x14ac:dyDescent="0.3">
      <c r="A658" s="164">
        <v>5651</v>
      </c>
      <c r="B658" s="78" t="s">
        <v>492</v>
      </c>
      <c r="C658" s="61"/>
      <c r="D658" s="61"/>
      <c r="E658" s="61"/>
      <c r="F658" s="61"/>
      <c r="G658" s="61"/>
      <c r="H658" s="61"/>
      <c r="I658" s="61"/>
      <c r="J658" s="100">
        <f t="shared" si="15"/>
        <v>0</v>
      </c>
    </row>
    <row r="659" spans="1:10" s="75" customFormat="1" ht="27.75" x14ac:dyDescent="0.3">
      <c r="A659" s="164">
        <v>566</v>
      </c>
      <c r="B659" s="78" t="s">
        <v>493</v>
      </c>
      <c r="C659" s="61"/>
      <c r="D659" s="61"/>
      <c r="E659" s="61"/>
      <c r="F659" s="61"/>
      <c r="G659" s="61"/>
      <c r="H659" s="61"/>
      <c r="I659" s="61"/>
      <c r="J659" s="100">
        <f t="shared" si="15"/>
        <v>0</v>
      </c>
    </row>
    <row r="660" spans="1:10" s="75" customFormat="1" ht="27.75" x14ac:dyDescent="0.3">
      <c r="A660" s="164">
        <v>5661</v>
      </c>
      <c r="B660" s="78" t="s">
        <v>494</v>
      </c>
      <c r="C660" s="61"/>
      <c r="D660" s="61"/>
      <c r="E660" s="61"/>
      <c r="F660" s="61"/>
      <c r="G660" s="61"/>
      <c r="H660" s="61"/>
      <c r="I660" s="61"/>
      <c r="J660" s="100">
        <f t="shared" si="15"/>
        <v>0</v>
      </c>
    </row>
    <row r="661" spans="1:10" s="75" customFormat="1" ht="14.25" x14ac:dyDescent="0.3">
      <c r="A661" s="164">
        <v>567</v>
      </c>
      <c r="B661" s="78" t="s">
        <v>495</v>
      </c>
      <c r="C661" s="61"/>
      <c r="D661" s="61"/>
      <c r="E661" s="61"/>
      <c r="F661" s="61"/>
      <c r="G661" s="61"/>
      <c r="H661" s="61"/>
      <c r="I661" s="61"/>
      <c r="J661" s="100">
        <f t="shared" si="15"/>
        <v>0</v>
      </c>
    </row>
    <row r="662" spans="1:10" s="75" customFormat="1" ht="14.25" x14ac:dyDescent="0.3">
      <c r="A662" s="164">
        <v>5671</v>
      </c>
      <c r="B662" s="78" t="s">
        <v>496</v>
      </c>
      <c r="C662" s="61"/>
      <c r="D662" s="61"/>
      <c r="E662" s="61"/>
      <c r="F662" s="61"/>
      <c r="G662" s="61"/>
      <c r="H662" s="61"/>
      <c r="I662" s="61"/>
      <c r="J662" s="100">
        <f t="shared" si="15"/>
        <v>0</v>
      </c>
    </row>
    <row r="663" spans="1:10" s="75" customFormat="1" ht="14.25" x14ac:dyDescent="0.3">
      <c r="A663" s="164">
        <v>5672</v>
      </c>
      <c r="B663" s="78" t="s">
        <v>497</v>
      </c>
      <c r="C663" s="61"/>
      <c r="D663" s="61"/>
      <c r="E663" s="61"/>
      <c r="F663" s="61"/>
      <c r="G663" s="61"/>
      <c r="H663" s="61"/>
      <c r="I663" s="61"/>
      <c r="J663" s="100">
        <f t="shared" si="15"/>
        <v>0</v>
      </c>
    </row>
    <row r="664" spans="1:10" s="75" customFormat="1" ht="14.25" x14ac:dyDescent="0.3">
      <c r="A664" s="164">
        <v>569</v>
      </c>
      <c r="B664" s="78" t="s">
        <v>498</v>
      </c>
      <c r="C664" s="61"/>
      <c r="D664" s="61"/>
      <c r="E664" s="61"/>
      <c r="F664" s="61"/>
      <c r="G664" s="61"/>
      <c r="H664" s="61"/>
      <c r="I664" s="61"/>
      <c r="J664" s="100">
        <f t="shared" si="15"/>
        <v>0</v>
      </c>
    </row>
    <row r="665" spans="1:10" s="75" customFormat="1" ht="14.25" x14ac:dyDescent="0.3">
      <c r="A665" s="164">
        <v>5691</v>
      </c>
      <c r="B665" s="78" t="s">
        <v>499</v>
      </c>
      <c r="C665" s="61"/>
      <c r="D665" s="61"/>
      <c r="E665" s="61"/>
      <c r="F665" s="61"/>
      <c r="G665" s="61"/>
      <c r="H665" s="61"/>
      <c r="I665" s="61"/>
      <c r="J665" s="100">
        <f t="shared" ref="J665:J718" si="16">C665+D665+E665+F665+G665+H665+I665</f>
        <v>0</v>
      </c>
    </row>
    <row r="666" spans="1:10" s="75" customFormat="1" ht="14.25" x14ac:dyDescent="0.3">
      <c r="A666" s="164">
        <v>5692</v>
      </c>
      <c r="B666" s="78" t="s">
        <v>500</v>
      </c>
      <c r="C666" s="61"/>
      <c r="D666" s="61"/>
      <c r="E666" s="61"/>
      <c r="F666" s="61"/>
      <c r="G666" s="61"/>
      <c r="H666" s="61"/>
      <c r="I666" s="61"/>
      <c r="J666" s="100">
        <f t="shared" si="16"/>
        <v>0</v>
      </c>
    </row>
    <row r="667" spans="1:10" s="75" customFormat="1" ht="27.75" x14ac:dyDescent="0.3">
      <c r="A667" s="164">
        <v>5693</v>
      </c>
      <c r="B667" s="78" t="s">
        <v>501</v>
      </c>
      <c r="C667" s="61"/>
      <c r="D667" s="61"/>
      <c r="E667" s="61"/>
      <c r="F667" s="61"/>
      <c r="G667" s="61"/>
      <c r="H667" s="61"/>
      <c r="I667" s="61"/>
      <c r="J667" s="100">
        <f t="shared" si="16"/>
        <v>0</v>
      </c>
    </row>
    <row r="668" spans="1:10" s="75" customFormat="1" ht="14.25" x14ac:dyDescent="0.3">
      <c r="A668" s="164">
        <v>5694</v>
      </c>
      <c r="B668" s="78" t="s">
        <v>502</v>
      </c>
      <c r="C668" s="61"/>
      <c r="D668" s="61"/>
      <c r="E668" s="61"/>
      <c r="F668" s="61"/>
      <c r="G668" s="61"/>
      <c r="H668" s="61"/>
      <c r="I668" s="61"/>
      <c r="J668" s="100">
        <f t="shared" si="16"/>
        <v>0</v>
      </c>
    </row>
    <row r="669" spans="1:10" s="75" customFormat="1" ht="14.25" x14ac:dyDescent="0.3">
      <c r="A669" s="163">
        <v>5700</v>
      </c>
      <c r="B669" s="79" t="s">
        <v>503</v>
      </c>
      <c r="C669" s="61"/>
      <c r="D669" s="61"/>
      <c r="E669" s="61"/>
      <c r="F669" s="61"/>
      <c r="G669" s="61"/>
      <c r="H669" s="61"/>
      <c r="I669" s="61"/>
      <c r="J669" s="100">
        <f t="shared" si="16"/>
        <v>0</v>
      </c>
    </row>
    <row r="670" spans="1:10" s="75" customFormat="1" ht="14.25" x14ac:dyDescent="0.3">
      <c r="A670" s="164">
        <v>571</v>
      </c>
      <c r="B670" s="78" t="s">
        <v>504</v>
      </c>
      <c r="C670" s="61"/>
      <c r="D670" s="61"/>
      <c r="E670" s="61"/>
      <c r="F670" s="61"/>
      <c r="G670" s="61"/>
      <c r="H670" s="61"/>
      <c r="I670" s="61"/>
      <c r="J670" s="100">
        <f t="shared" si="16"/>
        <v>0</v>
      </c>
    </row>
    <row r="671" spans="1:10" s="81" customFormat="1" ht="13.5" x14ac:dyDescent="0.25">
      <c r="A671" s="164">
        <v>5711</v>
      </c>
      <c r="B671" s="78" t="s">
        <v>504</v>
      </c>
      <c r="C671" s="60"/>
      <c r="D671" s="60"/>
      <c r="E671" s="60"/>
      <c r="F671" s="60"/>
      <c r="G671" s="60"/>
      <c r="H671" s="60"/>
      <c r="I671" s="60"/>
      <c r="J671" s="100">
        <f t="shared" si="16"/>
        <v>0</v>
      </c>
    </row>
    <row r="672" spans="1:10" s="81" customFormat="1" ht="13.5" x14ac:dyDescent="0.25">
      <c r="A672" s="164">
        <v>572</v>
      </c>
      <c r="B672" s="78" t="s">
        <v>505</v>
      </c>
      <c r="C672" s="60"/>
      <c r="D672" s="60"/>
      <c r="E672" s="60"/>
      <c r="F672" s="60"/>
      <c r="G672" s="60"/>
      <c r="H672" s="60"/>
      <c r="I672" s="60"/>
      <c r="J672" s="100">
        <f t="shared" si="16"/>
        <v>0</v>
      </c>
    </row>
    <row r="673" spans="1:10" s="81" customFormat="1" ht="13.5" x14ac:dyDescent="0.25">
      <c r="A673" s="164">
        <v>5721</v>
      </c>
      <c r="B673" s="78" t="s">
        <v>506</v>
      </c>
      <c r="C673" s="60"/>
      <c r="D673" s="60"/>
      <c r="E673" s="60"/>
      <c r="F673" s="60"/>
      <c r="G673" s="60"/>
      <c r="H673" s="60"/>
      <c r="I673" s="60"/>
      <c r="J673" s="100">
        <f t="shared" si="16"/>
        <v>0</v>
      </c>
    </row>
    <row r="674" spans="1:10" s="81" customFormat="1" ht="14.25" x14ac:dyDescent="0.3">
      <c r="A674" s="164">
        <v>573</v>
      </c>
      <c r="B674" s="78" t="s">
        <v>507</v>
      </c>
      <c r="C674" s="63"/>
      <c r="D674" s="63"/>
      <c r="E674" s="63"/>
      <c r="F674" s="63"/>
      <c r="G674" s="63"/>
      <c r="H674" s="63"/>
      <c r="I674" s="63"/>
      <c r="J674" s="100">
        <f t="shared" si="16"/>
        <v>0</v>
      </c>
    </row>
    <row r="675" spans="1:10" s="73" customFormat="1" ht="13.5" x14ac:dyDescent="0.25">
      <c r="A675" s="164">
        <v>5731</v>
      </c>
      <c r="B675" s="78" t="s">
        <v>507</v>
      </c>
      <c r="C675" s="64"/>
      <c r="D675" s="64"/>
      <c r="E675" s="64"/>
      <c r="F675" s="64"/>
      <c r="G675" s="64"/>
      <c r="H675" s="64"/>
      <c r="I675" s="64"/>
      <c r="J675" s="100">
        <f t="shared" si="16"/>
        <v>0</v>
      </c>
    </row>
    <row r="676" spans="1:10" ht="15.75" x14ac:dyDescent="0.3">
      <c r="A676" s="164">
        <v>574</v>
      </c>
      <c r="B676" s="78" t="s">
        <v>508</v>
      </c>
      <c r="C676" s="61"/>
      <c r="D676" s="61"/>
      <c r="E676" s="61"/>
      <c r="F676" s="61"/>
      <c r="G676" s="61"/>
      <c r="H676" s="61"/>
      <c r="I676" s="61"/>
      <c r="J676" s="100">
        <f t="shared" si="16"/>
        <v>0</v>
      </c>
    </row>
    <row r="677" spans="1:10" ht="15.75" x14ac:dyDescent="0.3">
      <c r="A677" s="164">
        <v>5741</v>
      </c>
      <c r="B677" s="78" t="s">
        <v>508</v>
      </c>
      <c r="C677" s="61"/>
      <c r="D677" s="61"/>
      <c r="E677" s="61"/>
      <c r="F677" s="61"/>
      <c r="G677" s="61"/>
      <c r="H677" s="61"/>
      <c r="I677" s="61"/>
      <c r="J677" s="100">
        <f t="shared" si="16"/>
        <v>0</v>
      </c>
    </row>
    <row r="678" spans="1:10" ht="15.75" x14ac:dyDescent="0.3">
      <c r="A678" s="164">
        <v>575</v>
      </c>
      <c r="B678" s="78" t="s">
        <v>509</v>
      </c>
      <c r="C678" s="61"/>
      <c r="D678" s="61"/>
      <c r="E678" s="61"/>
      <c r="F678" s="61"/>
      <c r="G678" s="61"/>
      <c r="H678" s="61"/>
      <c r="I678" s="61"/>
      <c r="J678" s="100">
        <f t="shared" si="16"/>
        <v>0</v>
      </c>
    </row>
    <row r="679" spans="1:10" ht="15.75" x14ac:dyDescent="0.3">
      <c r="A679" s="164">
        <v>5751</v>
      </c>
      <c r="B679" s="78" t="s">
        <v>509</v>
      </c>
      <c r="C679" s="61"/>
      <c r="D679" s="61"/>
      <c r="E679" s="61"/>
      <c r="F679" s="61"/>
      <c r="G679" s="61"/>
      <c r="H679" s="61"/>
      <c r="I679" s="61"/>
      <c r="J679" s="100">
        <f t="shared" si="16"/>
        <v>0</v>
      </c>
    </row>
    <row r="680" spans="1:10" ht="15.75" x14ac:dyDescent="0.3">
      <c r="A680" s="164">
        <v>576</v>
      </c>
      <c r="B680" s="78" t="s">
        <v>510</v>
      </c>
      <c r="C680" s="61"/>
      <c r="D680" s="61"/>
      <c r="E680" s="61"/>
      <c r="F680" s="61"/>
      <c r="G680" s="61"/>
      <c r="H680" s="61"/>
      <c r="I680" s="61"/>
      <c r="J680" s="100">
        <f t="shared" si="16"/>
        <v>0</v>
      </c>
    </row>
    <row r="681" spans="1:10" ht="15.75" x14ac:dyDescent="0.3">
      <c r="A681" s="164">
        <v>5761</v>
      </c>
      <c r="B681" s="78" t="s">
        <v>511</v>
      </c>
      <c r="C681" s="61"/>
      <c r="D681" s="61"/>
      <c r="E681" s="61"/>
      <c r="F681" s="61"/>
      <c r="G681" s="61"/>
      <c r="H681" s="61"/>
      <c r="I681" s="61"/>
      <c r="J681" s="100">
        <f t="shared" si="16"/>
        <v>0</v>
      </c>
    </row>
    <row r="682" spans="1:10" ht="15.75" x14ac:dyDescent="0.3">
      <c r="A682" s="164">
        <v>577</v>
      </c>
      <c r="B682" s="78" t="s">
        <v>512</v>
      </c>
      <c r="C682" s="61"/>
      <c r="D682" s="61"/>
      <c r="E682" s="61"/>
      <c r="F682" s="61"/>
      <c r="G682" s="61"/>
      <c r="H682" s="61"/>
      <c r="I682" s="61"/>
      <c r="J682" s="100">
        <f t="shared" si="16"/>
        <v>0</v>
      </c>
    </row>
    <row r="683" spans="1:10" ht="15.75" x14ac:dyDescent="0.3">
      <c r="A683" s="164">
        <v>5771</v>
      </c>
      <c r="B683" s="78" t="s">
        <v>513</v>
      </c>
      <c r="C683" s="61"/>
      <c r="D683" s="61"/>
      <c r="E683" s="61"/>
      <c r="F683" s="61"/>
      <c r="G683" s="61"/>
      <c r="H683" s="61"/>
      <c r="I683" s="61"/>
      <c r="J683" s="100">
        <f t="shared" si="16"/>
        <v>0</v>
      </c>
    </row>
    <row r="684" spans="1:10" ht="15.75" x14ac:dyDescent="0.3">
      <c r="A684" s="164">
        <v>578</v>
      </c>
      <c r="B684" s="78" t="s">
        <v>514</v>
      </c>
      <c r="C684" s="61"/>
      <c r="D684" s="61"/>
      <c r="E684" s="61"/>
      <c r="F684" s="61"/>
      <c r="G684" s="61"/>
      <c r="H684" s="61"/>
      <c r="I684" s="61"/>
      <c r="J684" s="100">
        <f t="shared" si="16"/>
        <v>0</v>
      </c>
    </row>
    <row r="685" spans="1:10" ht="15.75" x14ac:dyDescent="0.3">
      <c r="A685" s="164">
        <v>5781</v>
      </c>
      <c r="B685" s="78" t="s">
        <v>514</v>
      </c>
      <c r="C685" s="61"/>
      <c r="D685" s="61"/>
      <c r="E685" s="61"/>
      <c r="F685" s="61"/>
      <c r="G685" s="61"/>
      <c r="H685" s="61"/>
      <c r="I685" s="61"/>
      <c r="J685" s="100">
        <f t="shared" si="16"/>
        <v>0</v>
      </c>
    </row>
    <row r="686" spans="1:10" ht="15.75" x14ac:dyDescent="0.3">
      <c r="A686" s="164">
        <v>579</v>
      </c>
      <c r="B686" s="78" t="s">
        <v>515</v>
      </c>
      <c r="C686" s="61"/>
      <c r="D686" s="61"/>
      <c r="E686" s="61"/>
      <c r="F686" s="61"/>
      <c r="G686" s="61"/>
      <c r="H686" s="61"/>
      <c r="I686" s="61"/>
      <c r="J686" s="100">
        <f t="shared" si="16"/>
        <v>0</v>
      </c>
    </row>
    <row r="687" spans="1:10" ht="15.75" x14ac:dyDescent="0.3">
      <c r="A687" s="164">
        <v>5791</v>
      </c>
      <c r="B687" s="78" t="s">
        <v>515</v>
      </c>
      <c r="C687" s="61"/>
      <c r="D687" s="61"/>
      <c r="E687" s="61"/>
      <c r="F687" s="61"/>
      <c r="G687" s="61"/>
      <c r="H687" s="61"/>
      <c r="I687" s="61"/>
      <c r="J687" s="100">
        <f t="shared" si="16"/>
        <v>0</v>
      </c>
    </row>
    <row r="688" spans="1:10" ht="15.75" x14ac:dyDescent="0.3">
      <c r="A688" s="163">
        <v>5800</v>
      </c>
      <c r="B688" s="79" t="s">
        <v>516</v>
      </c>
      <c r="C688" s="61"/>
      <c r="D688" s="61"/>
      <c r="E688" s="61"/>
      <c r="F688" s="61"/>
      <c r="G688" s="61"/>
      <c r="H688" s="61"/>
      <c r="I688" s="61"/>
      <c r="J688" s="100">
        <f t="shared" si="16"/>
        <v>0</v>
      </c>
    </row>
    <row r="689" spans="1:10" ht="15.75" x14ac:dyDescent="0.3">
      <c r="A689" s="164">
        <v>581</v>
      </c>
      <c r="B689" s="78" t="s">
        <v>517</v>
      </c>
      <c r="C689" s="61"/>
      <c r="D689" s="61"/>
      <c r="E689" s="61"/>
      <c r="F689" s="61"/>
      <c r="G689" s="61"/>
      <c r="H689" s="61"/>
      <c r="I689" s="61"/>
      <c r="J689" s="100">
        <f t="shared" si="16"/>
        <v>0</v>
      </c>
    </row>
    <row r="690" spans="1:10" ht="15.75" x14ac:dyDescent="0.3">
      <c r="A690" s="164">
        <v>5811</v>
      </c>
      <c r="B690" s="78" t="s">
        <v>517</v>
      </c>
      <c r="C690" s="61"/>
      <c r="D690" s="61"/>
      <c r="E690" s="61"/>
      <c r="F690" s="61"/>
      <c r="G690" s="61"/>
      <c r="H690" s="61"/>
      <c r="I690" s="61"/>
      <c r="J690" s="100">
        <f t="shared" si="16"/>
        <v>0</v>
      </c>
    </row>
    <row r="691" spans="1:10" ht="15.75" x14ac:dyDescent="0.3">
      <c r="A691" s="164">
        <v>582</v>
      </c>
      <c r="B691" s="78" t="s">
        <v>518</v>
      </c>
      <c r="C691" s="61"/>
      <c r="D691" s="61"/>
      <c r="E691" s="61"/>
      <c r="F691" s="61"/>
      <c r="G691" s="61"/>
      <c r="H691" s="61"/>
      <c r="I691" s="61"/>
      <c r="J691" s="100">
        <f t="shared" si="16"/>
        <v>0</v>
      </c>
    </row>
    <row r="692" spans="1:10" ht="15.75" x14ac:dyDescent="0.3">
      <c r="A692" s="164">
        <v>5821</v>
      </c>
      <c r="B692" s="78" t="s">
        <v>518</v>
      </c>
      <c r="C692" s="61"/>
      <c r="D692" s="61"/>
      <c r="E692" s="61"/>
      <c r="F692" s="61"/>
      <c r="G692" s="61"/>
      <c r="H692" s="61"/>
      <c r="I692" s="61"/>
      <c r="J692" s="100">
        <f t="shared" si="16"/>
        <v>0</v>
      </c>
    </row>
    <row r="693" spans="1:10" ht="15.75" x14ac:dyDescent="0.3">
      <c r="A693" s="164">
        <v>583</v>
      </c>
      <c r="B693" s="78" t="s">
        <v>519</v>
      </c>
      <c r="C693" s="61"/>
      <c r="D693" s="61"/>
      <c r="E693" s="61"/>
      <c r="F693" s="61"/>
      <c r="G693" s="61"/>
      <c r="H693" s="61"/>
      <c r="I693" s="61"/>
      <c r="J693" s="100">
        <f t="shared" si="16"/>
        <v>0</v>
      </c>
    </row>
    <row r="694" spans="1:10" ht="15.75" x14ac:dyDescent="0.3">
      <c r="A694" s="164">
        <v>5831</v>
      </c>
      <c r="B694" s="78" t="s">
        <v>520</v>
      </c>
      <c r="C694" s="61"/>
      <c r="D694" s="61"/>
      <c r="E694" s="61"/>
      <c r="F694" s="61"/>
      <c r="G694" s="61"/>
      <c r="H694" s="61"/>
      <c r="I694" s="61"/>
      <c r="J694" s="100">
        <f t="shared" si="16"/>
        <v>0</v>
      </c>
    </row>
    <row r="695" spans="1:10" ht="15.75" x14ac:dyDescent="0.3">
      <c r="A695" s="164">
        <v>589</v>
      </c>
      <c r="B695" s="78" t="s">
        <v>521</v>
      </c>
      <c r="C695" s="61"/>
      <c r="D695" s="61"/>
      <c r="E695" s="61"/>
      <c r="F695" s="61"/>
      <c r="G695" s="61"/>
      <c r="H695" s="61"/>
      <c r="I695" s="61"/>
      <c r="J695" s="100">
        <f t="shared" si="16"/>
        <v>0</v>
      </c>
    </row>
    <row r="696" spans="1:10" ht="27.75" x14ac:dyDescent="0.3">
      <c r="A696" s="164">
        <v>5891</v>
      </c>
      <c r="B696" s="78" t="s">
        <v>522</v>
      </c>
      <c r="C696" s="61"/>
      <c r="D696" s="61"/>
      <c r="E696" s="61"/>
      <c r="F696" s="61"/>
      <c r="G696" s="61"/>
      <c r="H696" s="61"/>
      <c r="I696" s="61"/>
      <c r="J696" s="100">
        <f t="shared" si="16"/>
        <v>0</v>
      </c>
    </row>
    <row r="697" spans="1:10" ht="41.25" x14ac:dyDescent="0.3">
      <c r="A697" s="164">
        <v>5892</v>
      </c>
      <c r="B697" s="78" t="s">
        <v>523</v>
      </c>
      <c r="C697" s="61"/>
      <c r="D697" s="61"/>
      <c r="E697" s="61"/>
      <c r="F697" s="61"/>
      <c r="G697" s="61"/>
      <c r="H697" s="61"/>
      <c r="I697" s="61"/>
      <c r="J697" s="100">
        <f t="shared" si="16"/>
        <v>0</v>
      </c>
    </row>
    <row r="698" spans="1:10" ht="27.75" x14ac:dyDescent="0.3">
      <c r="A698" s="164">
        <v>5893</v>
      </c>
      <c r="B698" s="78" t="s">
        <v>524</v>
      </c>
      <c r="C698" s="61"/>
      <c r="D698" s="61"/>
      <c r="E698" s="61"/>
      <c r="F698" s="61"/>
      <c r="G698" s="61"/>
      <c r="H698" s="61"/>
      <c r="I698" s="61"/>
      <c r="J698" s="100">
        <f t="shared" si="16"/>
        <v>0</v>
      </c>
    </row>
    <row r="699" spans="1:10" ht="15.75" x14ac:dyDescent="0.3">
      <c r="A699" s="164">
        <v>5894</v>
      </c>
      <c r="B699" s="78" t="s">
        <v>521</v>
      </c>
      <c r="C699" s="61"/>
      <c r="D699" s="61"/>
      <c r="E699" s="61"/>
      <c r="F699" s="61"/>
      <c r="G699" s="61"/>
      <c r="H699" s="61"/>
      <c r="I699" s="61"/>
      <c r="J699" s="100">
        <f t="shared" si="16"/>
        <v>0</v>
      </c>
    </row>
    <row r="700" spans="1:10" ht="15.75" x14ac:dyDescent="0.3">
      <c r="A700" s="163">
        <v>5900</v>
      </c>
      <c r="B700" s="79" t="s">
        <v>525</v>
      </c>
      <c r="C700" s="61"/>
      <c r="D700" s="61"/>
      <c r="E700" s="61"/>
      <c r="F700" s="61"/>
      <c r="G700" s="61"/>
      <c r="H700" s="61"/>
      <c r="I700" s="61"/>
      <c r="J700" s="100">
        <f t="shared" si="16"/>
        <v>0</v>
      </c>
    </row>
    <row r="701" spans="1:10" ht="15.75" x14ac:dyDescent="0.3">
      <c r="A701" s="164">
        <v>591</v>
      </c>
      <c r="B701" s="78" t="s">
        <v>526</v>
      </c>
      <c r="C701" s="61"/>
      <c r="D701" s="61"/>
      <c r="E701" s="61"/>
      <c r="F701" s="61"/>
      <c r="G701" s="61"/>
      <c r="H701" s="61"/>
      <c r="I701" s="61"/>
      <c r="J701" s="100">
        <f t="shared" si="16"/>
        <v>0</v>
      </c>
    </row>
    <row r="702" spans="1:10" ht="15.75" x14ac:dyDescent="0.3">
      <c r="A702" s="164">
        <v>5911</v>
      </c>
      <c r="B702" s="78" t="s">
        <v>526</v>
      </c>
      <c r="C702" s="61"/>
      <c r="D702" s="61"/>
      <c r="E702" s="61"/>
      <c r="F702" s="61"/>
      <c r="G702" s="61"/>
      <c r="H702" s="61"/>
      <c r="I702" s="61"/>
      <c r="J702" s="100">
        <f t="shared" si="16"/>
        <v>0</v>
      </c>
    </row>
    <row r="703" spans="1:10" ht="15.75" x14ac:dyDescent="0.3">
      <c r="A703" s="164">
        <v>592</v>
      </c>
      <c r="B703" s="78" t="s">
        <v>527</v>
      </c>
      <c r="C703" s="61"/>
      <c r="D703" s="61"/>
      <c r="E703" s="61"/>
      <c r="F703" s="61"/>
      <c r="G703" s="61"/>
      <c r="H703" s="61"/>
      <c r="I703" s="61"/>
      <c r="J703" s="100">
        <f t="shared" si="16"/>
        <v>0</v>
      </c>
    </row>
    <row r="704" spans="1:10" ht="15.75" x14ac:dyDescent="0.3">
      <c r="A704" s="164">
        <v>5921</v>
      </c>
      <c r="B704" s="78" t="s">
        <v>527</v>
      </c>
      <c r="C704" s="61"/>
      <c r="D704" s="61"/>
      <c r="E704" s="61"/>
      <c r="F704" s="61"/>
      <c r="G704" s="61"/>
      <c r="H704" s="61"/>
      <c r="I704" s="61"/>
      <c r="J704" s="100">
        <f t="shared" si="16"/>
        <v>0</v>
      </c>
    </row>
    <row r="705" spans="1:10" ht="15.75" x14ac:dyDescent="0.3">
      <c r="A705" s="164">
        <v>593</v>
      </c>
      <c r="B705" s="78" t="s">
        <v>528</v>
      </c>
      <c r="C705" s="61"/>
      <c r="D705" s="61"/>
      <c r="E705" s="61"/>
      <c r="F705" s="61"/>
      <c r="G705" s="61"/>
      <c r="H705" s="61"/>
      <c r="I705" s="61"/>
      <c r="J705" s="100">
        <f t="shared" si="16"/>
        <v>0</v>
      </c>
    </row>
    <row r="706" spans="1:10" ht="15.75" x14ac:dyDescent="0.3">
      <c r="A706" s="164">
        <v>5931</v>
      </c>
      <c r="B706" s="78" t="s">
        <v>528</v>
      </c>
      <c r="C706" s="61"/>
      <c r="D706" s="61"/>
      <c r="E706" s="61"/>
      <c r="F706" s="61"/>
      <c r="G706" s="61"/>
      <c r="H706" s="61"/>
      <c r="I706" s="61"/>
      <c r="J706" s="100">
        <f t="shared" si="16"/>
        <v>0</v>
      </c>
    </row>
    <row r="707" spans="1:10" ht="15.75" x14ac:dyDescent="0.3">
      <c r="A707" s="164">
        <v>594</v>
      </c>
      <c r="B707" s="78" t="s">
        <v>529</v>
      </c>
      <c r="C707" s="61"/>
      <c r="D707" s="61"/>
      <c r="E707" s="61"/>
      <c r="F707" s="61"/>
      <c r="G707" s="61"/>
      <c r="H707" s="61"/>
      <c r="I707" s="61"/>
      <c r="J707" s="100">
        <f t="shared" si="16"/>
        <v>0</v>
      </c>
    </row>
    <row r="708" spans="1:10" ht="15.75" x14ac:dyDescent="0.3">
      <c r="A708" s="164">
        <v>5941</v>
      </c>
      <c r="B708" s="78" t="s">
        <v>529</v>
      </c>
      <c r="C708" s="61"/>
      <c r="D708" s="61"/>
      <c r="E708" s="61"/>
      <c r="F708" s="61"/>
      <c r="G708" s="61"/>
      <c r="H708" s="61"/>
      <c r="I708" s="61"/>
      <c r="J708" s="100">
        <f t="shared" si="16"/>
        <v>0</v>
      </c>
    </row>
    <row r="709" spans="1:10" ht="15.75" x14ac:dyDescent="0.3">
      <c r="A709" s="164">
        <v>595</v>
      </c>
      <c r="B709" s="78" t="s">
        <v>530</v>
      </c>
      <c r="C709" s="61"/>
      <c r="D709" s="61"/>
      <c r="E709" s="61"/>
      <c r="F709" s="61"/>
      <c r="G709" s="61"/>
      <c r="H709" s="61"/>
      <c r="I709" s="61"/>
      <c r="J709" s="100">
        <f t="shared" si="16"/>
        <v>0</v>
      </c>
    </row>
    <row r="710" spans="1:10" ht="15.75" x14ac:dyDescent="0.3">
      <c r="A710" s="164">
        <v>5951</v>
      </c>
      <c r="B710" s="78" t="s">
        <v>530</v>
      </c>
      <c r="C710" s="61"/>
      <c r="D710" s="61"/>
      <c r="E710" s="61"/>
      <c r="F710" s="61"/>
      <c r="G710" s="61"/>
      <c r="H710" s="61"/>
      <c r="I710" s="61"/>
      <c r="J710" s="100">
        <f t="shared" si="16"/>
        <v>0</v>
      </c>
    </row>
    <row r="711" spans="1:10" ht="15.75" x14ac:dyDescent="0.3">
      <c r="A711" s="164">
        <v>596</v>
      </c>
      <c r="B711" s="78" t="s">
        <v>531</v>
      </c>
      <c r="C711" s="61"/>
      <c r="D711" s="61"/>
      <c r="E711" s="61"/>
      <c r="F711" s="61"/>
      <c r="G711" s="61"/>
      <c r="H711" s="61"/>
      <c r="I711" s="61"/>
      <c r="J711" s="100">
        <f t="shared" si="16"/>
        <v>0</v>
      </c>
    </row>
    <row r="712" spans="1:10" ht="15.75" x14ac:dyDescent="0.3">
      <c r="A712" s="164">
        <v>5961</v>
      </c>
      <c r="B712" s="78" t="s">
        <v>531</v>
      </c>
      <c r="C712" s="61"/>
      <c r="D712" s="61"/>
      <c r="E712" s="61"/>
      <c r="F712" s="61"/>
      <c r="G712" s="61"/>
      <c r="H712" s="61"/>
      <c r="I712" s="61"/>
      <c r="J712" s="100">
        <f t="shared" si="16"/>
        <v>0</v>
      </c>
    </row>
    <row r="713" spans="1:10" ht="15.75" x14ac:dyDescent="0.3">
      <c r="A713" s="164">
        <v>597</v>
      </c>
      <c r="B713" s="78" t="s">
        <v>532</v>
      </c>
      <c r="C713" s="61"/>
      <c r="D713" s="61"/>
      <c r="E713" s="61"/>
      <c r="F713" s="61"/>
      <c r="G713" s="61"/>
      <c r="H713" s="61"/>
      <c r="I713" s="61"/>
      <c r="J713" s="100">
        <f t="shared" si="16"/>
        <v>0</v>
      </c>
    </row>
    <row r="714" spans="1:10" ht="15.75" x14ac:dyDescent="0.3">
      <c r="A714" s="164">
        <v>5971</v>
      </c>
      <c r="B714" s="78" t="s">
        <v>532</v>
      </c>
      <c r="C714" s="61"/>
      <c r="D714" s="61"/>
      <c r="E714" s="61"/>
      <c r="F714" s="61"/>
      <c r="G714" s="61"/>
      <c r="H714" s="61"/>
      <c r="I714" s="61"/>
      <c r="J714" s="100">
        <f t="shared" si="16"/>
        <v>0</v>
      </c>
    </row>
    <row r="715" spans="1:10" ht="15.75" x14ac:dyDescent="0.3">
      <c r="A715" s="164">
        <v>598</v>
      </c>
      <c r="B715" s="78" t="s">
        <v>533</v>
      </c>
      <c r="C715" s="61"/>
      <c r="D715" s="61"/>
      <c r="E715" s="61"/>
      <c r="F715" s="61"/>
      <c r="G715" s="61"/>
      <c r="H715" s="61"/>
      <c r="I715" s="61"/>
      <c r="J715" s="100">
        <f t="shared" si="16"/>
        <v>0</v>
      </c>
    </row>
    <row r="716" spans="1:10" ht="15.75" x14ac:dyDescent="0.3">
      <c r="A716" s="164">
        <v>5981</v>
      </c>
      <c r="B716" s="78" t="s">
        <v>533</v>
      </c>
      <c r="C716" s="61"/>
      <c r="D716" s="61"/>
      <c r="E716" s="61"/>
      <c r="F716" s="61"/>
      <c r="G716" s="61"/>
      <c r="H716" s="61"/>
      <c r="I716" s="61"/>
      <c r="J716" s="100">
        <f t="shared" si="16"/>
        <v>0</v>
      </c>
    </row>
    <row r="717" spans="1:10" ht="15.75" x14ac:dyDescent="0.3">
      <c r="A717" s="164">
        <v>599</v>
      </c>
      <c r="B717" s="78" t="s">
        <v>534</v>
      </c>
      <c r="C717" s="61"/>
      <c r="D717" s="61"/>
      <c r="E717" s="61"/>
      <c r="F717" s="61"/>
      <c r="G717" s="61"/>
      <c r="H717" s="61"/>
      <c r="I717" s="61"/>
      <c r="J717" s="100">
        <f t="shared" si="16"/>
        <v>0</v>
      </c>
    </row>
    <row r="718" spans="1:10" ht="15.75" x14ac:dyDescent="0.3">
      <c r="A718" s="164">
        <v>5991</v>
      </c>
      <c r="B718" s="78" t="s">
        <v>534</v>
      </c>
      <c r="C718" s="61"/>
      <c r="D718" s="61"/>
      <c r="E718" s="61"/>
      <c r="F718" s="61"/>
      <c r="G718" s="61"/>
      <c r="H718" s="61"/>
      <c r="I718" s="61"/>
      <c r="J718" s="100">
        <f t="shared" si="16"/>
        <v>0</v>
      </c>
    </row>
    <row r="719" spans="1:10" x14ac:dyDescent="0.25">
      <c r="A719" s="162"/>
      <c r="B719" s="57" t="s">
        <v>535</v>
      </c>
      <c r="C719" s="62">
        <f>SUM(C603:C718)</f>
        <v>0</v>
      </c>
      <c r="D719" s="62">
        <f t="shared" ref="D719:J719" si="17">SUM(D603:D718)</f>
        <v>0</v>
      </c>
      <c r="E719" s="62">
        <f t="shared" si="17"/>
        <v>0</v>
      </c>
      <c r="F719" s="62">
        <f t="shared" si="17"/>
        <v>4873</v>
      </c>
      <c r="G719" s="62">
        <f t="shared" si="17"/>
        <v>337185</v>
      </c>
      <c r="H719" s="62">
        <f t="shared" si="17"/>
        <v>0</v>
      </c>
      <c r="I719" s="62">
        <f t="shared" si="17"/>
        <v>0</v>
      </c>
      <c r="J719" s="62">
        <f t="shared" si="17"/>
        <v>342058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s="1" customFormat="1" x14ac:dyDescent="0.25">
      <c r="A721" s="30">
        <v>6123</v>
      </c>
      <c r="B721" s="31" t="s">
        <v>12</v>
      </c>
      <c r="C721" s="11"/>
      <c r="D721" s="11"/>
      <c r="E721" s="11"/>
      <c r="F721" s="11"/>
      <c r="G721" s="11"/>
      <c r="H721" s="11"/>
      <c r="I721" s="32"/>
      <c r="J721" s="86">
        <f t="shared" ref="J721:J726" si="18">SUM(C721:I721)</f>
        <v>0</v>
      </c>
    </row>
    <row r="722" spans="1:10" s="1" customFormat="1" x14ac:dyDescent="0.25">
      <c r="A722" s="18"/>
      <c r="B722" s="19" t="s">
        <v>13</v>
      </c>
      <c r="C722" s="36">
        <f t="shared" ref="C722:J722" si="19">C721</f>
        <v>0</v>
      </c>
      <c r="D722" s="36">
        <f t="shared" si="19"/>
        <v>0</v>
      </c>
      <c r="E722" s="36">
        <f t="shared" si="19"/>
        <v>0</v>
      </c>
      <c r="F722" s="36">
        <f t="shared" si="19"/>
        <v>0</v>
      </c>
      <c r="G722" s="36">
        <f t="shared" si="19"/>
        <v>0</v>
      </c>
      <c r="H722" s="36">
        <f t="shared" si="19"/>
        <v>0</v>
      </c>
      <c r="I722" s="36">
        <f t="shared" si="19"/>
        <v>0</v>
      </c>
      <c r="J722" s="36">
        <f t="shared" si="19"/>
        <v>0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f>SUM(C723:I723)</f>
        <v>0</v>
      </c>
    </row>
    <row r="724" spans="1:10" s="81" customFormat="1" ht="13.5" x14ac:dyDescent="0.25">
      <c r="A724" s="171">
        <v>799</v>
      </c>
      <c r="B724" s="203" t="s">
        <v>640</v>
      </c>
      <c r="C724" s="11"/>
      <c r="D724" s="11"/>
      <c r="E724" s="11"/>
      <c r="F724" s="11"/>
      <c r="G724" s="11"/>
      <c r="H724" s="11"/>
      <c r="I724" s="11"/>
      <c r="J724" s="86">
        <f t="shared" si="18"/>
        <v>0</v>
      </c>
    </row>
    <row r="725" spans="1:10" s="81" customFormat="1" ht="13.5" x14ac:dyDescent="0.25">
      <c r="A725" s="171">
        <v>7991</v>
      </c>
      <c r="B725" s="93" t="s">
        <v>641</v>
      </c>
      <c r="C725" s="11"/>
      <c r="D725" s="11"/>
      <c r="E725" s="11"/>
      <c r="F725" s="11"/>
      <c r="G725" s="98"/>
      <c r="H725" s="98"/>
      <c r="I725" s="11"/>
      <c r="J725" s="86">
        <f t="shared" si="18"/>
        <v>0</v>
      </c>
    </row>
    <row r="726" spans="1:10" s="81" customFormat="1" ht="13.5" x14ac:dyDescent="0.25">
      <c r="A726" s="171">
        <v>7996</v>
      </c>
      <c r="B726" s="203" t="s">
        <v>642</v>
      </c>
      <c r="C726" s="11"/>
      <c r="D726" s="11"/>
      <c r="E726" s="11"/>
      <c r="F726" s="11"/>
      <c r="G726" s="11"/>
      <c r="H726" s="11"/>
      <c r="I726" s="11"/>
      <c r="J726" s="86">
        <f t="shared" si="18"/>
        <v>0</v>
      </c>
    </row>
    <row r="727" spans="1:10" s="81" customFormat="1" ht="12.75" x14ac:dyDescent="0.2">
      <c r="A727" s="162"/>
      <c r="B727" s="57" t="s">
        <v>636</v>
      </c>
      <c r="C727" s="57">
        <f>SUM(C725:C726)</f>
        <v>0</v>
      </c>
      <c r="D727" s="57">
        <f t="shared" ref="D727:J727" si="20">SUM(D725:D726)</f>
        <v>0</v>
      </c>
      <c r="E727" s="57">
        <f t="shared" si="20"/>
        <v>0</v>
      </c>
      <c r="F727" s="57">
        <f t="shared" si="20"/>
        <v>0</v>
      </c>
      <c r="G727" s="57">
        <f t="shared" si="20"/>
        <v>0</v>
      </c>
      <c r="H727" s="57">
        <f t="shared" si="20"/>
        <v>0</v>
      </c>
      <c r="I727" s="57">
        <f t="shared" si="20"/>
        <v>0</v>
      </c>
      <c r="J727" s="57">
        <f t="shared" si="20"/>
        <v>0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 t="e">
        <f>tamazula!I724+#REF!+arandas!I724+lagos!I724+'el grullo'!I724+'cocula '!I724+zapotlanejo!I724+#REF!+#REF!+#REF!+#REF!+#REF!+#REF!+#REF!</f>
        <v>#REF!</v>
      </c>
      <c r="J728" s="12" t="e">
        <f>SUM(C728:I728)</f>
        <v>#REF!</v>
      </c>
    </row>
    <row r="729" spans="1:10" s="1" customFormat="1" x14ac:dyDescent="0.25">
      <c r="A729" s="33"/>
      <c r="B729" s="34" t="s">
        <v>11</v>
      </c>
      <c r="C729" s="43">
        <f t="shared" ref="C729:I729" si="21">C722+C719+C599+C424+C230+C101+C727+C728</f>
        <v>13324921.000000002</v>
      </c>
      <c r="D729" s="43">
        <f t="shared" si="21"/>
        <v>14310006.750000002</v>
      </c>
      <c r="E729" s="43">
        <f t="shared" si="21"/>
        <v>1800000</v>
      </c>
      <c r="F729" s="43">
        <f>F722+F719+F599+F424+F230+F101+F727+F728</f>
        <v>412628</v>
      </c>
      <c r="G729" s="43">
        <f t="shared" si="21"/>
        <v>337185</v>
      </c>
      <c r="H729" s="43">
        <f t="shared" si="21"/>
        <v>0</v>
      </c>
      <c r="I729" s="43" t="e">
        <f t="shared" si="21"/>
        <v>#REF!</v>
      </c>
      <c r="J729" s="43" t="e">
        <f>J722+J719+J599+J424+J230+J101+J727+J728</f>
        <v>#REF!</v>
      </c>
    </row>
    <row r="730" spans="1:10" x14ac:dyDescent="0.25">
      <c r="B730" s="66"/>
    </row>
    <row r="731" spans="1:10" x14ac:dyDescent="0.25">
      <c r="B731" s="45" t="s">
        <v>644</v>
      </c>
      <c r="D731" s="45">
        <v>1797478.75</v>
      </c>
      <c r="E731" s="45">
        <v>1800000</v>
      </c>
      <c r="F731" s="45">
        <v>408174</v>
      </c>
      <c r="G731" s="45">
        <v>337185</v>
      </c>
    </row>
    <row r="732" spans="1:10" x14ac:dyDescent="0.25">
      <c r="B732" s="45" t="s">
        <v>643</v>
      </c>
      <c r="C732" s="45">
        <v>13024921</v>
      </c>
      <c r="D732" s="45">
        <v>12512528</v>
      </c>
      <c r="E732" s="206"/>
      <c r="F732" s="206"/>
      <c r="G732" s="206"/>
      <c r="H732" s="206"/>
      <c r="I732" s="206"/>
    </row>
    <row r="733" spans="1:10" x14ac:dyDescent="0.25">
      <c r="B733" s="45" t="s">
        <v>645</v>
      </c>
      <c r="C733" s="207">
        <f>C732+C731</f>
        <v>13024921</v>
      </c>
      <c r="D733" s="207">
        <f t="shared" ref="D733:I733" si="22">D732+D731</f>
        <v>14310006.75</v>
      </c>
      <c r="E733" s="207">
        <f t="shared" si="22"/>
        <v>1800000</v>
      </c>
      <c r="F733" s="207">
        <f t="shared" si="22"/>
        <v>408174</v>
      </c>
      <c r="G733" s="207">
        <f t="shared" si="22"/>
        <v>337185</v>
      </c>
      <c r="H733" s="207">
        <f t="shared" si="22"/>
        <v>0</v>
      </c>
      <c r="I733" s="207">
        <f t="shared" si="22"/>
        <v>0</v>
      </c>
    </row>
    <row r="734" spans="1:10" x14ac:dyDescent="0.25">
      <c r="B734" s="45" t="s">
        <v>646</v>
      </c>
      <c r="C734" s="208">
        <f>C733-C729</f>
        <v>-300000.00000000186</v>
      </c>
      <c r="D734" s="208">
        <f t="shared" ref="D734:I734" si="23">D733-D729</f>
        <v>0</v>
      </c>
      <c r="E734" s="208">
        <f t="shared" si="23"/>
        <v>0</v>
      </c>
      <c r="F734" s="208">
        <f t="shared" si="23"/>
        <v>-4454</v>
      </c>
      <c r="G734" s="208">
        <f t="shared" si="23"/>
        <v>0</v>
      </c>
      <c r="H734" s="208">
        <f t="shared" si="23"/>
        <v>0</v>
      </c>
      <c r="I734" s="208" t="e">
        <f t="shared" si="23"/>
        <v>#REF!</v>
      </c>
    </row>
  </sheetData>
  <mergeCells count="15">
    <mergeCell ref="A9:A10"/>
    <mergeCell ref="B9:B10"/>
    <mergeCell ref="C9:C10"/>
    <mergeCell ref="D9:D10"/>
    <mergeCell ref="E9:E10"/>
    <mergeCell ref="B2:J3"/>
    <mergeCell ref="B4:J4"/>
    <mergeCell ref="B5:J5"/>
    <mergeCell ref="B6:J6"/>
    <mergeCell ref="E8:F8"/>
    <mergeCell ref="F9:F10"/>
    <mergeCell ref="G9:G10"/>
    <mergeCell ref="H9:H10"/>
    <mergeCell ref="I9:I10"/>
    <mergeCell ref="J9:J10"/>
  </mergeCells>
  <printOptions horizontalCentered="1" verticalCentered="1"/>
  <pageMargins left="0.78740157480314965" right="0.59055118110236227" top="0.59055118110236227" bottom="0.59055118110236227" header="0" footer="0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738"/>
  <sheetViews>
    <sheetView tabSelected="1" topLeftCell="A7" zoomScale="80" zoomScaleNormal="80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D23" sqref="D23"/>
    </sheetView>
  </sheetViews>
  <sheetFormatPr baseColWidth="10" defaultRowHeight="15" x14ac:dyDescent="0.25"/>
  <cols>
    <col min="1" max="1" width="12.7109375" style="1" customWidth="1"/>
    <col min="2" max="2" width="45.140625" style="1" customWidth="1"/>
    <col min="3" max="3" width="22.5703125" style="1" customWidth="1"/>
    <col min="4" max="4" width="21.85546875" style="1" customWidth="1"/>
    <col min="5" max="5" width="20.5703125" style="1" customWidth="1"/>
    <col min="6" max="6" width="28.7109375" style="1" customWidth="1"/>
    <col min="7" max="7" width="20.42578125" style="1" customWidth="1"/>
    <col min="8" max="8" width="19.42578125" style="1" customWidth="1"/>
    <col min="9" max="9" width="19.28515625" style="1" customWidth="1"/>
    <col min="10" max="10" width="20.7109375" style="1" bestFit="1" customWidth="1"/>
    <col min="11" max="16384" width="11.42578125" style="1"/>
  </cols>
  <sheetData>
    <row r="1" spans="1:10" ht="34.5" customHeight="1" x14ac:dyDescent="0.25">
      <c r="B1" s="227" t="s">
        <v>610</v>
      </c>
      <c r="C1" s="227"/>
      <c r="D1" s="227"/>
      <c r="E1" s="227"/>
      <c r="F1" s="227"/>
      <c r="G1" s="227"/>
      <c r="H1" s="227"/>
      <c r="I1" s="227"/>
      <c r="J1" s="227"/>
    </row>
    <row r="2" spans="1:10" ht="8.25" customHeight="1" x14ac:dyDescent="0.25">
      <c r="B2" s="227"/>
      <c r="C2" s="227"/>
      <c r="D2" s="227"/>
      <c r="E2" s="227"/>
      <c r="F2" s="227"/>
      <c r="G2" s="227"/>
      <c r="H2" s="227"/>
      <c r="I2" s="227"/>
      <c r="J2" s="227"/>
    </row>
    <row r="3" spans="1:10" ht="24" customHeight="1" x14ac:dyDescent="0.25">
      <c r="B3" s="228" t="s">
        <v>19</v>
      </c>
      <c r="C3" s="228"/>
      <c r="D3" s="228"/>
      <c r="E3" s="228"/>
      <c r="F3" s="228"/>
      <c r="G3" s="228"/>
      <c r="H3" s="228"/>
      <c r="I3" s="228"/>
      <c r="J3" s="228"/>
    </row>
    <row r="4" spans="1:10" ht="24" customHeight="1" x14ac:dyDescent="0.25">
      <c r="B4" s="229" t="s">
        <v>540</v>
      </c>
      <c r="C4" s="229"/>
      <c r="D4" s="229"/>
      <c r="E4" s="229"/>
      <c r="F4" s="229"/>
      <c r="G4" s="229"/>
      <c r="H4" s="229"/>
      <c r="I4" s="229"/>
      <c r="J4" s="229"/>
    </row>
    <row r="5" spans="1:10" ht="24" customHeight="1" x14ac:dyDescent="0.25">
      <c r="B5" s="230" t="s">
        <v>20</v>
      </c>
      <c r="C5" s="230"/>
      <c r="D5" s="230"/>
      <c r="E5" s="230"/>
      <c r="F5" s="230"/>
      <c r="G5" s="230"/>
      <c r="H5" s="230"/>
      <c r="I5" s="230"/>
      <c r="J5" s="230"/>
    </row>
    <row r="6" spans="1:10" ht="15" customHeight="1" x14ac:dyDescent="0.25"/>
    <row r="7" spans="1:10" ht="30.75" customHeight="1" x14ac:dyDescent="0.25">
      <c r="A7" s="258" t="s">
        <v>647</v>
      </c>
      <c r="B7" s="258"/>
      <c r="C7" s="258"/>
      <c r="D7" s="258"/>
      <c r="E7" s="258"/>
      <c r="F7" s="258"/>
    </row>
    <row r="8" spans="1:10" ht="15" customHeight="1" x14ac:dyDescent="0.25">
      <c r="A8" s="258"/>
      <c r="B8" s="258"/>
      <c r="C8" s="258"/>
      <c r="D8" s="258"/>
      <c r="E8" s="258"/>
      <c r="F8" s="258"/>
    </row>
    <row r="9" spans="1:10" ht="15" customHeight="1" x14ac:dyDescent="0.25">
      <c r="B9" s="257" t="s">
        <v>648</v>
      </c>
      <c r="C9" s="257"/>
      <c r="D9" s="257"/>
      <c r="E9" s="257"/>
    </row>
    <row r="10" spans="1:10" ht="51" customHeight="1" x14ac:dyDescent="0.25">
      <c r="A10" s="223" t="s">
        <v>1</v>
      </c>
      <c r="B10" s="224" t="s">
        <v>9</v>
      </c>
      <c r="C10" s="225" t="s">
        <v>15</v>
      </c>
      <c r="D10" s="226" t="s">
        <v>16</v>
      </c>
      <c r="E10" s="224" t="s">
        <v>17</v>
      </c>
      <c r="F10" s="224" t="s">
        <v>539</v>
      </c>
      <c r="G10" s="231" t="s">
        <v>22</v>
      </c>
      <c r="H10" s="231" t="s">
        <v>21</v>
      </c>
      <c r="I10" s="232" t="s">
        <v>637</v>
      </c>
      <c r="J10" s="233" t="s">
        <v>0</v>
      </c>
    </row>
    <row r="11" spans="1:10" ht="15" customHeight="1" x14ac:dyDescent="0.25">
      <c r="A11" s="2"/>
      <c r="B11" s="3" t="s">
        <v>11</v>
      </c>
      <c r="C11" s="4"/>
      <c r="D11" s="4"/>
      <c r="E11" s="4"/>
      <c r="F11" s="4"/>
      <c r="G11" s="4"/>
      <c r="H11" s="4"/>
      <c r="I11" s="4"/>
      <c r="J11" s="5"/>
    </row>
    <row r="12" spans="1:10" ht="15" customHeight="1" x14ac:dyDescent="0.25">
      <c r="A12" s="6" t="s">
        <v>23</v>
      </c>
      <c r="B12" s="7"/>
      <c r="C12" s="8"/>
      <c r="D12" s="8"/>
      <c r="E12" s="8"/>
      <c r="F12" s="8"/>
      <c r="G12" s="8"/>
      <c r="H12" s="8"/>
      <c r="I12" s="8"/>
      <c r="J12" s="8"/>
    </row>
    <row r="13" spans="1:10" ht="15" customHeight="1" x14ac:dyDescent="0.25">
      <c r="A13" s="9">
        <v>1100</v>
      </c>
      <c r="B13" s="10" t="s">
        <v>24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2">
        <v>0</v>
      </c>
    </row>
    <row r="14" spans="1:10" ht="15" customHeight="1" x14ac:dyDescent="0.25">
      <c r="A14" s="13">
        <v>111</v>
      </c>
      <c r="B14" s="11" t="s">
        <v>25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v>0</v>
      </c>
    </row>
    <row r="15" spans="1:10" ht="15" customHeight="1" x14ac:dyDescent="0.25">
      <c r="A15" s="13">
        <v>1111</v>
      </c>
      <c r="B15" s="11" t="s">
        <v>26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2">
        <v>0</v>
      </c>
    </row>
    <row r="16" spans="1:10" x14ac:dyDescent="0.25">
      <c r="A16" s="13">
        <v>113</v>
      </c>
      <c r="B16" s="11" t="s">
        <v>27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v>0</v>
      </c>
    </row>
    <row r="17" spans="1:10" x14ac:dyDescent="0.25">
      <c r="A17" s="13">
        <v>1131</v>
      </c>
      <c r="B17" s="11" t="s">
        <v>10</v>
      </c>
      <c r="C17" s="11">
        <v>134493174.34999999</v>
      </c>
      <c r="D17" s="11">
        <v>140854119.38000003</v>
      </c>
      <c r="E17" s="11">
        <v>265200</v>
      </c>
      <c r="F17" s="11">
        <v>0</v>
      </c>
      <c r="G17" s="11">
        <v>1086071</v>
      </c>
      <c r="H17" s="11">
        <v>1220134.04</v>
      </c>
      <c r="I17" s="11">
        <v>0</v>
      </c>
      <c r="J17" s="12">
        <v>277918698.77000004</v>
      </c>
    </row>
    <row r="18" spans="1:10" x14ac:dyDescent="0.25">
      <c r="A18" s="13">
        <v>114</v>
      </c>
      <c r="B18" s="11" t="s">
        <v>28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0</v>
      </c>
    </row>
    <row r="19" spans="1:10" x14ac:dyDescent="0.25">
      <c r="A19" s="13">
        <v>1141</v>
      </c>
      <c r="B19" s="11" t="s">
        <v>29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v>0</v>
      </c>
    </row>
    <row r="20" spans="1:10" x14ac:dyDescent="0.25">
      <c r="A20" s="9">
        <v>1200</v>
      </c>
      <c r="B20" s="14" t="s">
        <v>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>
        <v>0</v>
      </c>
    </row>
    <row r="21" spans="1:10" x14ac:dyDescent="0.25">
      <c r="A21" s="13">
        <v>121</v>
      </c>
      <c r="B21" s="11" t="s">
        <v>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0</v>
      </c>
    </row>
    <row r="22" spans="1:10" x14ac:dyDescent="0.25">
      <c r="A22" s="13">
        <v>1211</v>
      </c>
      <c r="B22" s="11" t="s">
        <v>32</v>
      </c>
      <c r="C22" s="11">
        <v>0</v>
      </c>
      <c r="D22" s="11">
        <v>0</v>
      </c>
      <c r="E22" s="11">
        <v>0</v>
      </c>
      <c r="F22" s="11">
        <v>2550000</v>
      </c>
      <c r="G22" s="11">
        <v>0</v>
      </c>
      <c r="H22" s="11">
        <v>320000</v>
      </c>
      <c r="I22" s="11">
        <v>0</v>
      </c>
      <c r="J22" s="12">
        <v>2870000</v>
      </c>
    </row>
    <row r="23" spans="1:10" x14ac:dyDescent="0.25">
      <c r="A23" s="13">
        <v>122</v>
      </c>
      <c r="B23" s="11" t="s">
        <v>33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2">
        <v>0</v>
      </c>
    </row>
    <row r="24" spans="1:10" x14ac:dyDescent="0.25">
      <c r="A24" s="13">
        <v>1221</v>
      </c>
      <c r="B24" s="11" t="s">
        <v>34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2">
        <v>0</v>
      </c>
    </row>
    <row r="25" spans="1:10" x14ac:dyDescent="0.25">
      <c r="A25" s="13">
        <v>123</v>
      </c>
      <c r="B25" s="11" t="s">
        <v>35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2">
        <v>0</v>
      </c>
    </row>
    <row r="26" spans="1:10" x14ac:dyDescent="0.25">
      <c r="A26" s="13">
        <v>1231</v>
      </c>
      <c r="B26" s="11" t="s">
        <v>36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v>0</v>
      </c>
    </row>
    <row r="27" spans="1:10" x14ac:dyDescent="0.25">
      <c r="A27" s="13">
        <v>1232</v>
      </c>
      <c r="B27" s="11" t="s">
        <v>37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v>0</v>
      </c>
    </row>
    <row r="28" spans="1:10" ht="40.5" x14ac:dyDescent="0.25">
      <c r="A28" s="13">
        <v>124</v>
      </c>
      <c r="B28" s="15" t="s">
        <v>38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2">
        <v>0</v>
      </c>
    </row>
    <row r="29" spans="1:10" ht="40.5" x14ac:dyDescent="0.25">
      <c r="A29" s="13">
        <v>1241</v>
      </c>
      <c r="B29" s="15" t="s">
        <v>39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0</v>
      </c>
    </row>
    <row r="30" spans="1:10" x14ac:dyDescent="0.25">
      <c r="A30" s="9">
        <v>1300</v>
      </c>
      <c r="B30" s="14" t="s">
        <v>40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v>0</v>
      </c>
    </row>
    <row r="31" spans="1:10" ht="27" x14ac:dyDescent="0.25">
      <c r="A31" s="13">
        <v>131</v>
      </c>
      <c r="B31" s="15" t="s">
        <v>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2">
        <v>0</v>
      </c>
    </row>
    <row r="32" spans="1:10" ht="27" x14ac:dyDescent="0.25">
      <c r="A32" s="13">
        <v>1311</v>
      </c>
      <c r="B32" s="15" t="s">
        <v>42</v>
      </c>
      <c r="C32" s="11">
        <v>5927322.8500000006</v>
      </c>
      <c r="D32" s="11">
        <v>5726882.0000000009</v>
      </c>
      <c r="E32" s="11">
        <v>0</v>
      </c>
      <c r="F32" s="11">
        <v>0</v>
      </c>
      <c r="G32" s="11">
        <v>0</v>
      </c>
      <c r="H32" s="11">
        <v>942078.24</v>
      </c>
      <c r="I32" s="11">
        <v>0</v>
      </c>
      <c r="J32" s="12">
        <v>12596283.090000002</v>
      </c>
    </row>
    <row r="33" spans="1:10" ht="27" x14ac:dyDescent="0.25">
      <c r="A33" s="13">
        <v>132</v>
      </c>
      <c r="B33" s="15" t="s">
        <v>43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0</v>
      </c>
    </row>
    <row r="34" spans="1:10" x14ac:dyDescent="0.25">
      <c r="A34" s="13">
        <v>1321</v>
      </c>
      <c r="B34" s="15" t="s">
        <v>44</v>
      </c>
      <c r="C34" s="11">
        <v>9567439.4266666658</v>
      </c>
      <c r="D34" s="11">
        <v>9229828.6900000013</v>
      </c>
      <c r="E34" s="11">
        <v>30600</v>
      </c>
      <c r="F34" s="11">
        <v>0</v>
      </c>
      <c r="G34" s="11">
        <v>0</v>
      </c>
      <c r="H34" s="11">
        <v>808228.74</v>
      </c>
      <c r="I34" s="11">
        <v>0</v>
      </c>
      <c r="J34" s="12">
        <v>19636096.856666666</v>
      </c>
    </row>
    <row r="35" spans="1:10" x14ac:dyDescent="0.25">
      <c r="A35" s="13">
        <v>1322</v>
      </c>
      <c r="B35" s="15" t="s">
        <v>45</v>
      </c>
      <c r="C35" s="11">
        <v>24015503.35383562</v>
      </c>
      <c r="D35" s="11">
        <v>15383047.800000001</v>
      </c>
      <c r="E35" s="11">
        <v>63750</v>
      </c>
      <c r="F35" s="11">
        <v>0</v>
      </c>
      <c r="G35" s="11">
        <v>0</v>
      </c>
      <c r="H35" s="11">
        <v>3500502.51</v>
      </c>
      <c r="I35" s="11">
        <v>0</v>
      </c>
      <c r="J35" s="12">
        <v>42962803.663835622</v>
      </c>
    </row>
    <row r="36" spans="1:10" x14ac:dyDescent="0.25">
      <c r="A36" s="13">
        <v>133</v>
      </c>
      <c r="B36" s="15" t="s">
        <v>46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2">
        <v>0</v>
      </c>
    </row>
    <row r="37" spans="1:10" x14ac:dyDescent="0.25">
      <c r="A37" s="13">
        <v>1331</v>
      </c>
      <c r="B37" s="15" t="s">
        <v>47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2">
        <v>0</v>
      </c>
    </row>
    <row r="38" spans="1:10" ht="27" x14ac:dyDescent="0.25">
      <c r="A38" s="13">
        <v>1332</v>
      </c>
      <c r="B38" s="15" t="s">
        <v>48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v>0</v>
      </c>
    </row>
    <row r="39" spans="1:10" x14ac:dyDescent="0.25">
      <c r="A39" s="13">
        <v>134</v>
      </c>
      <c r="B39" s="15" t="s">
        <v>49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2">
        <v>0</v>
      </c>
    </row>
    <row r="40" spans="1:10" ht="40.5" x14ac:dyDescent="0.25">
      <c r="A40" s="13">
        <v>1341</v>
      </c>
      <c r="B40" s="15" t="s">
        <v>50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2">
        <v>0</v>
      </c>
    </row>
    <row r="41" spans="1:10" ht="40.5" x14ac:dyDescent="0.25">
      <c r="A41" s="13">
        <v>1342</v>
      </c>
      <c r="B41" s="15" t="s">
        <v>51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2">
        <v>0</v>
      </c>
    </row>
    <row r="42" spans="1:10" x14ac:dyDescent="0.25">
      <c r="A42" s="13">
        <v>1343</v>
      </c>
      <c r="B42" s="15" t="s">
        <v>2</v>
      </c>
      <c r="C42" s="11">
        <v>2192436.9000000004</v>
      </c>
      <c r="D42" s="11">
        <v>2192445.9000000004</v>
      </c>
      <c r="E42" s="11">
        <v>0</v>
      </c>
      <c r="F42" s="11">
        <v>0</v>
      </c>
      <c r="G42" s="11">
        <v>0</v>
      </c>
      <c r="H42" s="11">
        <v>173891.13</v>
      </c>
      <c r="I42" s="11">
        <v>0</v>
      </c>
      <c r="J42" s="12">
        <v>4558773.9300000006</v>
      </c>
    </row>
    <row r="43" spans="1:10" ht="27" x14ac:dyDescent="0.25">
      <c r="A43" s="13">
        <v>1344</v>
      </c>
      <c r="B43" s="15" t="s">
        <v>52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2">
        <v>0</v>
      </c>
    </row>
    <row r="44" spans="1:10" x14ac:dyDescent="0.25">
      <c r="A44" s="13">
        <v>1345</v>
      </c>
      <c r="B44" s="15" t="s">
        <v>53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2">
        <v>0</v>
      </c>
    </row>
    <row r="45" spans="1:10" x14ac:dyDescent="0.25">
      <c r="A45" s="13">
        <v>1346</v>
      </c>
      <c r="B45" s="15" t="s">
        <v>54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2">
        <v>0</v>
      </c>
    </row>
    <row r="46" spans="1:10" x14ac:dyDescent="0.25">
      <c r="A46" s="13">
        <v>1347</v>
      </c>
      <c r="B46" s="15" t="s">
        <v>55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2">
        <v>0</v>
      </c>
    </row>
    <row r="47" spans="1:10" x14ac:dyDescent="0.25">
      <c r="A47" s="13">
        <v>1348</v>
      </c>
      <c r="B47" s="15" t="s">
        <v>56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v>0</v>
      </c>
    </row>
    <row r="48" spans="1:10" x14ac:dyDescent="0.25">
      <c r="A48" s="13">
        <v>137</v>
      </c>
      <c r="B48" s="15" t="s">
        <v>57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2">
        <v>0</v>
      </c>
    </row>
    <row r="49" spans="1:10" x14ac:dyDescent="0.25">
      <c r="A49" s="13">
        <v>1371</v>
      </c>
      <c r="B49" s="15" t="s">
        <v>58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2">
        <v>0</v>
      </c>
    </row>
    <row r="50" spans="1:10" x14ac:dyDescent="0.25">
      <c r="A50" s="9">
        <v>1400</v>
      </c>
      <c r="B50" s="16" t="s">
        <v>59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2">
        <v>0</v>
      </c>
    </row>
    <row r="51" spans="1:10" x14ac:dyDescent="0.25">
      <c r="A51" s="13">
        <v>141</v>
      </c>
      <c r="B51" s="15" t="s">
        <v>60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2">
        <v>0</v>
      </c>
    </row>
    <row r="52" spans="1:10" ht="27" x14ac:dyDescent="0.25">
      <c r="A52" s="13">
        <v>1411</v>
      </c>
      <c r="B52" s="15" t="s">
        <v>61</v>
      </c>
      <c r="C52" s="11">
        <v>8693370.4886399992</v>
      </c>
      <c r="D52" s="11">
        <v>8282679.6200000001</v>
      </c>
      <c r="E52" s="11">
        <v>15950</v>
      </c>
      <c r="F52" s="11">
        <v>0</v>
      </c>
      <c r="G52" s="11">
        <v>0</v>
      </c>
      <c r="H52" s="11">
        <v>580903.49</v>
      </c>
      <c r="I52" s="11">
        <v>0</v>
      </c>
      <c r="J52" s="12">
        <v>17572903.598639999</v>
      </c>
    </row>
    <row r="53" spans="1:10" x14ac:dyDescent="0.25">
      <c r="A53" s="13">
        <v>1412</v>
      </c>
      <c r="B53" s="15" t="s">
        <v>62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2">
        <v>0</v>
      </c>
    </row>
    <row r="54" spans="1:10" x14ac:dyDescent="0.25">
      <c r="A54" s="13">
        <v>1413</v>
      </c>
      <c r="B54" s="15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v>0</v>
      </c>
    </row>
    <row r="55" spans="1:10" x14ac:dyDescent="0.25">
      <c r="A55" s="13">
        <v>142</v>
      </c>
      <c r="B55" s="15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2">
        <v>0</v>
      </c>
    </row>
    <row r="56" spans="1:10" x14ac:dyDescent="0.25">
      <c r="A56" s="13">
        <v>1421</v>
      </c>
      <c r="B56" s="15" t="s">
        <v>65</v>
      </c>
      <c r="C56" s="11">
        <v>3703353.3599999994</v>
      </c>
      <c r="D56" s="11">
        <v>3199955.1500000004</v>
      </c>
      <c r="E56" s="11">
        <v>8000</v>
      </c>
      <c r="F56" s="11">
        <v>0</v>
      </c>
      <c r="G56" s="11">
        <v>0</v>
      </c>
      <c r="H56" s="11">
        <v>155051.37</v>
      </c>
      <c r="I56" s="11">
        <v>0</v>
      </c>
      <c r="J56" s="12">
        <v>7066359.8799999999</v>
      </c>
    </row>
    <row r="57" spans="1:10" x14ac:dyDescent="0.25">
      <c r="A57" s="13">
        <v>143</v>
      </c>
      <c r="B57" s="15" t="s">
        <v>66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v>0</v>
      </c>
    </row>
    <row r="58" spans="1:10" x14ac:dyDescent="0.25">
      <c r="A58" s="13">
        <v>1431</v>
      </c>
      <c r="B58" s="15" t="s">
        <v>67</v>
      </c>
      <c r="C58" s="11">
        <v>14196287.090000002</v>
      </c>
      <c r="D58" s="11">
        <v>13608080.769999998</v>
      </c>
      <c r="E58" s="11">
        <v>42432</v>
      </c>
      <c r="F58" s="11">
        <v>0</v>
      </c>
      <c r="G58" s="11">
        <v>0</v>
      </c>
      <c r="H58" s="11">
        <v>1340363.76</v>
      </c>
      <c r="I58" s="11">
        <v>0</v>
      </c>
      <c r="J58" s="12">
        <v>29187163.620000001</v>
      </c>
    </row>
    <row r="59" spans="1:10" ht="27" x14ac:dyDescent="0.25">
      <c r="A59" s="13">
        <v>1432</v>
      </c>
      <c r="B59" s="15" t="s">
        <v>68</v>
      </c>
      <c r="C59" s="11">
        <v>7367558.5599999996</v>
      </c>
      <c r="D59" s="11">
        <v>7099873.25</v>
      </c>
      <c r="E59" s="11">
        <v>5500</v>
      </c>
      <c r="F59" s="11">
        <v>0</v>
      </c>
      <c r="G59" s="11">
        <v>0</v>
      </c>
      <c r="H59" s="11">
        <v>0</v>
      </c>
      <c r="I59" s="11">
        <v>0</v>
      </c>
      <c r="J59" s="12">
        <v>14472931.809999999</v>
      </c>
    </row>
    <row r="60" spans="1:10" x14ac:dyDescent="0.25">
      <c r="A60" s="13">
        <v>144</v>
      </c>
      <c r="B60" s="15" t="s">
        <v>69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v>0</v>
      </c>
    </row>
    <row r="61" spans="1:10" x14ac:dyDescent="0.25">
      <c r="A61" s="13">
        <v>1441</v>
      </c>
      <c r="B61" s="15" t="s">
        <v>70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2">
        <v>0</v>
      </c>
    </row>
    <row r="62" spans="1:10" x14ac:dyDescent="0.25">
      <c r="A62" s="13">
        <v>1442</v>
      </c>
      <c r="B62" s="15" t="s">
        <v>71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2">
        <v>0</v>
      </c>
    </row>
    <row r="63" spans="1:10" ht="26.25" x14ac:dyDescent="0.25">
      <c r="A63" s="9">
        <v>1500</v>
      </c>
      <c r="B63" s="16" t="s">
        <v>72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2">
        <v>0</v>
      </c>
    </row>
    <row r="64" spans="1:10" x14ac:dyDescent="0.25">
      <c r="A64" s="13">
        <v>152</v>
      </c>
      <c r="B64" s="15" t="s">
        <v>73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2">
        <v>0</v>
      </c>
    </row>
    <row r="65" spans="1:10" x14ac:dyDescent="0.25">
      <c r="A65" s="13">
        <v>1521</v>
      </c>
      <c r="B65" s="15" t="s">
        <v>74</v>
      </c>
      <c r="C65" s="11">
        <v>0</v>
      </c>
      <c r="D65" s="11">
        <v>30000</v>
      </c>
      <c r="E65" s="11">
        <v>0</v>
      </c>
      <c r="F65" s="11">
        <v>614551.86</v>
      </c>
      <c r="G65" s="11">
        <v>0</v>
      </c>
      <c r="H65" s="11">
        <v>59000</v>
      </c>
      <c r="I65" s="11">
        <v>0</v>
      </c>
      <c r="J65" s="12">
        <v>703551.86</v>
      </c>
    </row>
    <row r="66" spans="1:10" x14ac:dyDescent="0.25">
      <c r="A66" s="13">
        <v>1522</v>
      </c>
      <c r="B66" s="15" t="s">
        <v>75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2">
        <v>0</v>
      </c>
    </row>
    <row r="67" spans="1:10" x14ac:dyDescent="0.25">
      <c r="A67" s="13">
        <v>1523</v>
      </c>
      <c r="B67" s="15" t="s">
        <v>76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2">
        <v>0</v>
      </c>
    </row>
    <row r="68" spans="1:10" x14ac:dyDescent="0.25">
      <c r="A68" s="13">
        <v>1524</v>
      </c>
      <c r="B68" s="15" t="s">
        <v>77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2">
        <v>0</v>
      </c>
    </row>
    <row r="69" spans="1:10" x14ac:dyDescent="0.25">
      <c r="A69" s="13">
        <v>153</v>
      </c>
      <c r="B69" s="15" t="s">
        <v>78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2">
        <v>0</v>
      </c>
    </row>
    <row r="70" spans="1:10" x14ac:dyDescent="0.25">
      <c r="A70" s="13">
        <v>1531</v>
      </c>
      <c r="B70" s="15" t="s">
        <v>79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2">
        <v>0</v>
      </c>
    </row>
    <row r="71" spans="1:10" x14ac:dyDescent="0.25">
      <c r="A71" s="13">
        <v>154</v>
      </c>
      <c r="B71" s="15" t="s">
        <v>80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2">
        <v>0</v>
      </c>
    </row>
    <row r="72" spans="1:10" ht="27" x14ac:dyDescent="0.25">
      <c r="A72" s="13">
        <v>1541</v>
      </c>
      <c r="B72" s="15" t="s">
        <v>81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2">
        <v>0</v>
      </c>
    </row>
    <row r="73" spans="1:10" x14ac:dyDescent="0.25">
      <c r="A73" s="13">
        <v>1542</v>
      </c>
      <c r="B73" s="15" t="s">
        <v>82</v>
      </c>
      <c r="C73" s="11">
        <v>10208061.02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2">
        <v>10208061.02</v>
      </c>
    </row>
    <row r="74" spans="1:10" x14ac:dyDescent="0.25">
      <c r="A74" s="13">
        <v>1543</v>
      </c>
      <c r="B74" s="15" t="s">
        <v>83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2">
        <v>0</v>
      </c>
    </row>
    <row r="75" spans="1:10" x14ac:dyDescent="0.25">
      <c r="A75" s="13">
        <v>1544</v>
      </c>
      <c r="B75" s="15" t="s">
        <v>84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2">
        <v>0</v>
      </c>
    </row>
    <row r="76" spans="1:10" ht="27" x14ac:dyDescent="0.25">
      <c r="A76" s="13">
        <v>1545</v>
      </c>
      <c r="B76" s="15" t="s">
        <v>85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2">
        <v>0</v>
      </c>
    </row>
    <row r="77" spans="1:10" x14ac:dyDescent="0.25">
      <c r="A77" s="13">
        <v>1546</v>
      </c>
      <c r="B77" s="15" t="s">
        <v>86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2">
        <v>0</v>
      </c>
    </row>
    <row r="78" spans="1:10" x14ac:dyDescent="0.25">
      <c r="A78" s="13">
        <v>1547</v>
      </c>
      <c r="B78" s="15" t="s">
        <v>87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2">
        <v>0</v>
      </c>
    </row>
    <row r="79" spans="1:10" ht="27" x14ac:dyDescent="0.25">
      <c r="A79" s="13">
        <v>1548</v>
      </c>
      <c r="B79" s="15" t="s">
        <v>88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2">
        <v>0</v>
      </c>
    </row>
    <row r="80" spans="1:10" ht="27" x14ac:dyDescent="0.25">
      <c r="A80" s="13">
        <v>155</v>
      </c>
      <c r="B80" s="15" t="s">
        <v>89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2">
        <v>0</v>
      </c>
    </row>
    <row r="81" spans="1:10" ht="27" x14ac:dyDescent="0.25">
      <c r="A81" s="13">
        <v>1551</v>
      </c>
      <c r="B81" s="15" t="s">
        <v>90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2">
        <v>0</v>
      </c>
    </row>
    <row r="82" spans="1:10" x14ac:dyDescent="0.25">
      <c r="A82" s="13">
        <v>159</v>
      </c>
      <c r="B82" s="15" t="s">
        <v>91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2">
        <v>0</v>
      </c>
    </row>
    <row r="83" spans="1:10" x14ac:dyDescent="0.25">
      <c r="A83" s="13">
        <v>1591</v>
      </c>
      <c r="B83" s="15" t="s">
        <v>92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2">
        <v>0</v>
      </c>
    </row>
    <row r="84" spans="1:10" x14ac:dyDescent="0.25">
      <c r="A84" s="13">
        <v>1592</v>
      </c>
      <c r="B84" s="15" t="s">
        <v>93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2">
        <v>0</v>
      </c>
    </row>
    <row r="85" spans="1:10" ht="27" x14ac:dyDescent="0.25">
      <c r="A85" s="13">
        <v>1593</v>
      </c>
      <c r="B85" s="15" t="s">
        <v>94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2">
        <v>0</v>
      </c>
    </row>
    <row r="86" spans="1:10" x14ac:dyDescent="0.25">
      <c r="A86" s="9">
        <v>1600</v>
      </c>
      <c r="B86" s="16" t="s">
        <v>95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2">
        <v>0</v>
      </c>
    </row>
    <row r="87" spans="1:10" ht="27" x14ac:dyDescent="0.25">
      <c r="A87" s="13">
        <v>161</v>
      </c>
      <c r="B87" s="15" t="s">
        <v>96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2">
        <v>0</v>
      </c>
    </row>
    <row r="88" spans="1:10" x14ac:dyDescent="0.25">
      <c r="A88" s="13">
        <v>1611</v>
      </c>
      <c r="B88" s="15" t="s">
        <v>97</v>
      </c>
      <c r="C88" s="11">
        <v>0</v>
      </c>
      <c r="D88" s="11">
        <v>10000</v>
      </c>
      <c r="E88" s="11">
        <v>1008000</v>
      </c>
      <c r="F88" s="11">
        <v>1896133.76</v>
      </c>
      <c r="G88" s="11">
        <v>1486988.97</v>
      </c>
      <c r="H88" s="11">
        <v>232737</v>
      </c>
      <c r="I88" s="11">
        <v>0</v>
      </c>
      <c r="J88" s="12">
        <v>4633859.7299999995</v>
      </c>
    </row>
    <row r="89" spans="1:10" ht="27" x14ac:dyDescent="0.25">
      <c r="A89" s="13">
        <v>1612</v>
      </c>
      <c r="B89" s="15" t="s">
        <v>98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607860.36</v>
      </c>
      <c r="I89" s="11">
        <v>0</v>
      </c>
      <c r="J89" s="12">
        <v>607860.36</v>
      </c>
    </row>
    <row r="90" spans="1:10" x14ac:dyDescent="0.25">
      <c r="A90" s="9">
        <v>1700</v>
      </c>
      <c r="B90" s="17" t="s">
        <v>99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2">
        <v>0</v>
      </c>
    </row>
    <row r="91" spans="1:10" x14ac:dyDescent="0.25">
      <c r="A91" s="13">
        <v>171</v>
      </c>
      <c r="B91" s="15" t="s">
        <v>100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2">
        <v>0</v>
      </c>
    </row>
    <row r="92" spans="1:10" ht="27" x14ac:dyDescent="0.25">
      <c r="A92" s="13">
        <v>1711</v>
      </c>
      <c r="B92" s="15" t="s">
        <v>101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2">
        <v>0</v>
      </c>
    </row>
    <row r="93" spans="1:10" x14ac:dyDescent="0.25">
      <c r="A93" s="13">
        <v>1712</v>
      </c>
      <c r="B93" s="15" t="s">
        <v>102</v>
      </c>
      <c r="C93" s="11">
        <v>7452750</v>
      </c>
      <c r="D93" s="11">
        <v>7407750</v>
      </c>
      <c r="E93" s="11">
        <v>31824</v>
      </c>
      <c r="F93" s="11">
        <v>0</v>
      </c>
      <c r="G93" s="11">
        <v>0</v>
      </c>
      <c r="H93" s="11">
        <v>377612.08</v>
      </c>
      <c r="I93" s="11">
        <v>0</v>
      </c>
      <c r="J93" s="12">
        <v>15269936.08</v>
      </c>
    </row>
    <row r="94" spans="1:10" x14ac:dyDescent="0.25">
      <c r="A94" s="13">
        <v>1713</v>
      </c>
      <c r="B94" s="15" t="s">
        <v>103</v>
      </c>
      <c r="C94" s="11">
        <v>138186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2">
        <v>138186</v>
      </c>
    </row>
    <row r="95" spans="1:10" x14ac:dyDescent="0.25">
      <c r="A95" s="13">
        <v>1714</v>
      </c>
      <c r="B95" s="15" t="s">
        <v>104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2">
        <v>0</v>
      </c>
    </row>
    <row r="96" spans="1:10" x14ac:dyDescent="0.25">
      <c r="A96" s="13">
        <v>1715</v>
      </c>
      <c r="B96" s="15" t="s">
        <v>105</v>
      </c>
      <c r="C96" s="11">
        <v>9738612.120000001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2">
        <v>9738612.120000001</v>
      </c>
    </row>
    <row r="97" spans="1:10" x14ac:dyDescent="0.25">
      <c r="A97" s="13">
        <v>1716</v>
      </c>
      <c r="B97" s="15" t="s">
        <v>106</v>
      </c>
      <c r="C97" s="11">
        <v>476141.48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2">
        <v>476141.48</v>
      </c>
    </row>
    <row r="98" spans="1:10" ht="27" x14ac:dyDescent="0.25">
      <c r="A98" s="13">
        <v>1717</v>
      </c>
      <c r="B98" s="15" t="s">
        <v>107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2">
        <v>0</v>
      </c>
    </row>
    <row r="99" spans="1:10" x14ac:dyDescent="0.25">
      <c r="A99" s="13">
        <v>1718</v>
      </c>
      <c r="B99" s="15" t="s">
        <v>108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2">
        <v>0</v>
      </c>
    </row>
    <row r="100" spans="1:10" x14ac:dyDescent="0.25">
      <c r="A100" s="13">
        <v>1719</v>
      </c>
      <c r="B100" s="15" t="s">
        <v>109</v>
      </c>
      <c r="C100" s="11">
        <v>2817401.9999999995</v>
      </c>
      <c r="D100" s="11">
        <v>2817401.9999999995</v>
      </c>
      <c r="E100" s="11">
        <v>26244</v>
      </c>
      <c r="F100" s="11">
        <v>0</v>
      </c>
      <c r="G100" s="11">
        <v>0</v>
      </c>
      <c r="H100" s="11">
        <v>0</v>
      </c>
      <c r="I100" s="11">
        <v>0</v>
      </c>
      <c r="J100" s="12">
        <v>5661047.9999999991</v>
      </c>
    </row>
    <row r="101" spans="1:10" s="221" customFormat="1" x14ac:dyDescent="0.25">
      <c r="A101" s="18"/>
      <c r="B101" s="19" t="s">
        <v>110</v>
      </c>
      <c r="C101" s="20">
        <v>240987598.99914232</v>
      </c>
      <c r="D101" s="20">
        <v>215842064.56000006</v>
      </c>
      <c r="E101" s="20">
        <v>1497500</v>
      </c>
      <c r="F101" s="20">
        <v>5060685.62</v>
      </c>
      <c r="G101" s="20">
        <v>2573059.9699999997</v>
      </c>
      <c r="H101" s="20">
        <v>10318362.720000001</v>
      </c>
      <c r="I101" s="20">
        <v>0</v>
      </c>
      <c r="J101" s="20">
        <v>476279271.86914241</v>
      </c>
    </row>
    <row r="102" spans="1:10" x14ac:dyDescent="0.25">
      <c r="A102" s="6" t="s">
        <v>111</v>
      </c>
      <c r="B102" s="7"/>
      <c r="C102" s="12"/>
      <c r="D102" s="11">
        <v>0</v>
      </c>
      <c r="E102" s="11">
        <v>0</v>
      </c>
      <c r="F102" s="11">
        <v>0</v>
      </c>
      <c r="G102" s="11">
        <v>0</v>
      </c>
      <c r="H102" s="12"/>
      <c r="I102" s="11">
        <v>0</v>
      </c>
      <c r="J102" s="12"/>
    </row>
    <row r="103" spans="1:10" ht="26.25" x14ac:dyDescent="0.25">
      <c r="A103" s="21">
        <v>2100</v>
      </c>
      <c r="B103" s="16" t="s">
        <v>112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2">
        <v>0</v>
      </c>
    </row>
    <row r="104" spans="1:10" ht="27" x14ac:dyDescent="0.25">
      <c r="A104" s="22">
        <v>211</v>
      </c>
      <c r="B104" s="15" t="s">
        <v>113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2">
        <v>0</v>
      </c>
    </row>
    <row r="105" spans="1:10" ht="27" x14ac:dyDescent="0.25">
      <c r="A105" s="22">
        <v>2111</v>
      </c>
      <c r="B105" s="15" t="s">
        <v>113</v>
      </c>
      <c r="C105" s="11">
        <v>310870.79531795904</v>
      </c>
      <c r="D105" s="11">
        <v>836606.06449565967</v>
      </c>
      <c r="E105" s="11">
        <v>450111.85</v>
      </c>
      <c r="F105" s="11">
        <v>259942</v>
      </c>
      <c r="G105" s="11">
        <v>0</v>
      </c>
      <c r="H105" s="11">
        <v>0</v>
      </c>
      <c r="I105" s="11">
        <v>0</v>
      </c>
      <c r="J105" s="12">
        <v>1857530.7098136186</v>
      </c>
    </row>
    <row r="106" spans="1:10" ht="27" x14ac:dyDescent="0.25">
      <c r="A106" s="22">
        <v>212</v>
      </c>
      <c r="B106" s="15" t="s">
        <v>114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2">
        <v>0</v>
      </c>
    </row>
    <row r="107" spans="1:10" ht="27" x14ac:dyDescent="0.25">
      <c r="A107" s="22">
        <v>2121</v>
      </c>
      <c r="B107" s="15" t="s">
        <v>114</v>
      </c>
      <c r="C107" s="11">
        <v>85800.8</v>
      </c>
      <c r="D107" s="11">
        <v>340308.67</v>
      </c>
      <c r="E107" s="11">
        <v>220000</v>
      </c>
      <c r="F107" s="11">
        <v>55000</v>
      </c>
      <c r="G107" s="11">
        <v>0</v>
      </c>
      <c r="H107" s="11">
        <v>0</v>
      </c>
      <c r="I107" s="11">
        <v>0</v>
      </c>
      <c r="J107" s="12">
        <v>701109.47</v>
      </c>
    </row>
    <row r="108" spans="1:10" x14ac:dyDescent="0.25">
      <c r="A108" s="22">
        <v>213</v>
      </c>
      <c r="B108" s="15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2">
        <v>0</v>
      </c>
    </row>
    <row r="109" spans="1:10" x14ac:dyDescent="0.25">
      <c r="A109" s="22">
        <v>2131</v>
      </c>
      <c r="B109" s="15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2">
        <v>0</v>
      </c>
    </row>
    <row r="110" spans="1:10" ht="40.5" x14ac:dyDescent="0.25">
      <c r="A110" s="22">
        <v>214</v>
      </c>
      <c r="B110" s="15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2">
        <v>0</v>
      </c>
    </row>
    <row r="111" spans="1:10" ht="40.5" x14ac:dyDescent="0.25">
      <c r="A111" s="22">
        <v>2141</v>
      </c>
      <c r="B111" s="15" t="s">
        <v>116</v>
      </c>
      <c r="C111" s="11">
        <v>331157.8</v>
      </c>
      <c r="D111" s="11">
        <v>467344.04000000004</v>
      </c>
      <c r="E111" s="11">
        <v>113416.1</v>
      </c>
      <c r="F111" s="11">
        <v>181000</v>
      </c>
      <c r="G111" s="11">
        <v>0</v>
      </c>
      <c r="H111" s="11">
        <v>0</v>
      </c>
      <c r="I111" s="11">
        <v>150000</v>
      </c>
      <c r="J111" s="12">
        <v>1242917.94</v>
      </c>
    </row>
    <row r="112" spans="1:10" x14ac:dyDescent="0.25">
      <c r="A112" s="22">
        <v>215</v>
      </c>
      <c r="B112" s="15" t="s">
        <v>117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2">
        <v>0</v>
      </c>
    </row>
    <row r="113" spans="1:10" x14ac:dyDescent="0.25">
      <c r="A113" s="22">
        <v>2151</v>
      </c>
      <c r="B113" s="15" t="s">
        <v>117</v>
      </c>
      <c r="C113" s="11">
        <v>262000</v>
      </c>
      <c r="D113" s="11">
        <v>342300</v>
      </c>
      <c r="E113" s="11">
        <v>553012.16999999993</v>
      </c>
      <c r="F113" s="11">
        <v>340000</v>
      </c>
      <c r="G113" s="11">
        <v>0</v>
      </c>
      <c r="H113" s="11">
        <v>0</v>
      </c>
      <c r="I113" s="11">
        <v>0</v>
      </c>
      <c r="J113" s="12">
        <v>1497312.17</v>
      </c>
    </row>
    <row r="114" spans="1:10" x14ac:dyDescent="0.25">
      <c r="A114" s="22">
        <v>216</v>
      </c>
      <c r="B114" s="15" t="s">
        <v>118</v>
      </c>
      <c r="C114" s="11">
        <v>20000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2">
        <v>20000</v>
      </c>
    </row>
    <row r="115" spans="1:10" x14ac:dyDescent="0.25">
      <c r="A115" s="22">
        <v>2161</v>
      </c>
      <c r="B115" s="15" t="s">
        <v>118</v>
      </c>
      <c r="C115" s="11">
        <v>182000</v>
      </c>
      <c r="D115" s="11">
        <v>693530.97</v>
      </c>
      <c r="E115" s="11">
        <v>500000</v>
      </c>
      <c r="F115" s="11">
        <v>237178</v>
      </c>
      <c r="G115" s="11">
        <v>0</v>
      </c>
      <c r="H115" s="11">
        <v>0</v>
      </c>
      <c r="I115" s="11">
        <v>0</v>
      </c>
      <c r="J115" s="12">
        <v>1612708.97</v>
      </c>
    </row>
    <row r="116" spans="1:10" x14ac:dyDescent="0.25">
      <c r="A116" s="22">
        <v>217</v>
      </c>
      <c r="B116" s="15" t="s">
        <v>119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2">
        <v>0</v>
      </c>
    </row>
    <row r="117" spans="1:10" x14ac:dyDescent="0.25">
      <c r="A117" s="22">
        <v>2171</v>
      </c>
      <c r="B117" s="15" t="s">
        <v>120</v>
      </c>
      <c r="C117" s="11">
        <v>693400</v>
      </c>
      <c r="D117" s="11">
        <v>243333.12</v>
      </c>
      <c r="E117" s="11">
        <v>109000</v>
      </c>
      <c r="F117" s="11">
        <v>200000</v>
      </c>
      <c r="G117" s="11">
        <v>0</v>
      </c>
      <c r="H117" s="11">
        <v>9358</v>
      </c>
      <c r="I117" s="11">
        <v>0</v>
      </c>
      <c r="J117" s="12">
        <v>1255091.1200000001</v>
      </c>
    </row>
    <row r="118" spans="1:10" ht="27" x14ac:dyDescent="0.25">
      <c r="A118" s="22">
        <v>218</v>
      </c>
      <c r="B118" s="15" t="s">
        <v>121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2">
        <v>0</v>
      </c>
    </row>
    <row r="119" spans="1:10" ht="27" x14ac:dyDescent="0.25">
      <c r="A119" s="22">
        <v>2181</v>
      </c>
      <c r="B119" s="15" t="s">
        <v>121</v>
      </c>
      <c r="C119" s="11">
        <v>5200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2">
        <v>5200</v>
      </c>
    </row>
    <row r="120" spans="1:10" x14ac:dyDescent="0.25">
      <c r="A120" s="22">
        <v>2182</v>
      </c>
      <c r="B120" s="15" t="s">
        <v>122</v>
      </c>
      <c r="C120" s="11">
        <v>10000</v>
      </c>
      <c r="D120" s="11">
        <v>19852</v>
      </c>
      <c r="E120" s="11">
        <v>20000</v>
      </c>
      <c r="F120" s="11">
        <v>1856</v>
      </c>
      <c r="G120" s="11">
        <v>0</v>
      </c>
      <c r="H120" s="11">
        <v>80000</v>
      </c>
      <c r="I120" s="11">
        <v>0</v>
      </c>
      <c r="J120" s="12">
        <v>131708</v>
      </c>
    </row>
    <row r="121" spans="1:10" x14ac:dyDescent="0.25">
      <c r="A121" s="22">
        <v>2183</v>
      </c>
      <c r="B121" s="15" t="s">
        <v>123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2">
        <v>0</v>
      </c>
    </row>
    <row r="122" spans="1:10" x14ac:dyDescent="0.25">
      <c r="A122" s="21">
        <v>2200</v>
      </c>
      <c r="B122" s="16" t="s">
        <v>124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2">
        <v>0</v>
      </c>
    </row>
    <row r="123" spans="1:10" x14ac:dyDescent="0.25">
      <c r="A123" s="22">
        <v>221</v>
      </c>
      <c r="B123" s="15" t="s">
        <v>125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2">
        <v>0</v>
      </c>
    </row>
    <row r="124" spans="1:10" ht="27" x14ac:dyDescent="0.25">
      <c r="A124" s="22">
        <v>2211</v>
      </c>
      <c r="B124" s="15" t="s">
        <v>126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2">
        <v>0</v>
      </c>
    </row>
    <row r="125" spans="1:10" ht="54" x14ac:dyDescent="0.25">
      <c r="A125" s="22">
        <v>2212</v>
      </c>
      <c r="B125" s="15" t="s">
        <v>127</v>
      </c>
      <c r="C125" s="11">
        <v>180000</v>
      </c>
      <c r="D125" s="11">
        <v>531171.44999999995</v>
      </c>
      <c r="E125" s="11">
        <v>291180</v>
      </c>
      <c r="F125" s="11">
        <v>80000</v>
      </c>
      <c r="G125" s="11">
        <v>0</v>
      </c>
      <c r="H125" s="11">
        <v>0</v>
      </c>
      <c r="I125" s="11">
        <v>0</v>
      </c>
      <c r="J125" s="12">
        <v>1082351.45</v>
      </c>
    </row>
    <row r="126" spans="1:10" ht="27" x14ac:dyDescent="0.25">
      <c r="A126" s="22">
        <v>2213</v>
      </c>
      <c r="B126" s="15" t="s">
        <v>128</v>
      </c>
      <c r="C126" s="11">
        <v>100000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2">
        <v>100000</v>
      </c>
    </row>
    <row r="127" spans="1:10" ht="40.5" x14ac:dyDescent="0.25">
      <c r="A127" s="22">
        <v>2214</v>
      </c>
      <c r="B127" s="15" t="s">
        <v>129</v>
      </c>
      <c r="C127" s="11">
        <v>198520.46000000002</v>
      </c>
      <c r="D127" s="11">
        <v>141130</v>
      </c>
      <c r="E127" s="11">
        <v>25800</v>
      </c>
      <c r="F127" s="11">
        <v>17426</v>
      </c>
      <c r="G127" s="11">
        <v>0</v>
      </c>
      <c r="H127" s="11">
        <v>0</v>
      </c>
      <c r="I127" s="11">
        <v>0</v>
      </c>
      <c r="J127" s="12">
        <v>382876.46</v>
      </c>
    </row>
    <row r="128" spans="1:10" ht="27" x14ac:dyDescent="0.25">
      <c r="A128" s="22">
        <v>2215</v>
      </c>
      <c r="B128" s="15" t="s">
        <v>130</v>
      </c>
      <c r="C128" s="11">
        <v>0</v>
      </c>
      <c r="D128" s="11">
        <v>10000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2">
        <v>10000</v>
      </c>
    </row>
    <row r="129" spans="1:10" ht="27" x14ac:dyDescent="0.25">
      <c r="A129" s="22">
        <v>2216</v>
      </c>
      <c r="B129" s="15" t="s">
        <v>131</v>
      </c>
      <c r="C129" s="11">
        <v>105000</v>
      </c>
      <c r="D129" s="11">
        <v>29300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2">
        <v>134300</v>
      </c>
    </row>
    <row r="130" spans="1:10" x14ac:dyDescent="0.25">
      <c r="A130" s="22">
        <v>222</v>
      </c>
      <c r="B130" s="15" t="s">
        <v>132</v>
      </c>
      <c r="C130" s="11">
        <v>0</v>
      </c>
      <c r="D130" s="11">
        <v>10000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2">
        <v>10000</v>
      </c>
    </row>
    <row r="131" spans="1:10" x14ac:dyDescent="0.25">
      <c r="A131" s="22">
        <v>2221</v>
      </c>
      <c r="B131" s="15" t="s">
        <v>132</v>
      </c>
      <c r="C131" s="11">
        <v>0</v>
      </c>
      <c r="D131" s="11">
        <v>0</v>
      </c>
      <c r="E131" s="11">
        <v>0</v>
      </c>
      <c r="F131" s="11">
        <v>7000</v>
      </c>
      <c r="G131" s="11">
        <v>0</v>
      </c>
      <c r="H131" s="11">
        <v>0</v>
      </c>
      <c r="I131" s="11">
        <v>0</v>
      </c>
      <c r="J131" s="12">
        <v>7000</v>
      </c>
    </row>
    <row r="132" spans="1:10" x14ac:dyDescent="0.25">
      <c r="A132" s="22">
        <v>223</v>
      </c>
      <c r="B132" s="15" t="s">
        <v>133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2">
        <v>0</v>
      </c>
    </row>
    <row r="133" spans="1:10" x14ac:dyDescent="0.25">
      <c r="A133" s="22">
        <v>2231</v>
      </c>
      <c r="B133" s="15" t="s">
        <v>133</v>
      </c>
      <c r="C133" s="11">
        <v>12000</v>
      </c>
      <c r="D133" s="11">
        <v>92355.15</v>
      </c>
      <c r="E133" s="11">
        <v>21100</v>
      </c>
      <c r="F133" s="11">
        <v>990</v>
      </c>
      <c r="G133" s="11">
        <v>0</v>
      </c>
      <c r="H133" s="11">
        <v>0</v>
      </c>
      <c r="I133" s="11">
        <v>0</v>
      </c>
      <c r="J133" s="12">
        <v>126445.15</v>
      </c>
    </row>
    <row r="134" spans="1:10" ht="26.25" x14ac:dyDescent="0.25">
      <c r="A134" s="22">
        <v>2300</v>
      </c>
      <c r="B134" s="16" t="s">
        <v>134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2">
        <v>0</v>
      </c>
    </row>
    <row r="135" spans="1:10" ht="27" x14ac:dyDescent="0.25">
      <c r="A135" s="22">
        <v>231</v>
      </c>
      <c r="B135" s="15" t="s">
        <v>135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2">
        <v>0</v>
      </c>
    </row>
    <row r="136" spans="1:10" ht="27" x14ac:dyDescent="0.25">
      <c r="A136" s="22">
        <v>2311</v>
      </c>
      <c r="B136" s="15" t="s">
        <v>135</v>
      </c>
      <c r="C136" s="11">
        <v>37456.339999999997</v>
      </c>
      <c r="D136" s="11">
        <v>19000</v>
      </c>
      <c r="E136" s="11">
        <v>12000</v>
      </c>
      <c r="F136" s="11">
        <v>0</v>
      </c>
      <c r="G136" s="11">
        <v>0</v>
      </c>
      <c r="H136" s="11">
        <v>0</v>
      </c>
      <c r="I136" s="11">
        <v>0</v>
      </c>
      <c r="J136" s="12">
        <v>68456.34</v>
      </c>
    </row>
    <row r="137" spans="1:10" ht="27" x14ac:dyDescent="0.25">
      <c r="A137" s="22">
        <v>232</v>
      </c>
      <c r="B137" s="15" t="s">
        <v>136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2">
        <v>0</v>
      </c>
    </row>
    <row r="138" spans="1:10" ht="27" x14ac:dyDescent="0.25">
      <c r="A138" s="22">
        <v>2321</v>
      </c>
      <c r="B138" s="15" t="s">
        <v>136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2">
        <v>0</v>
      </c>
    </row>
    <row r="139" spans="1:10" ht="27" x14ac:dyDescent="0.25">
      <c r="A139" s="22">
        <v>233</v>
      </c>
      <c r="B139" s="15" t="s">
        <v>137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2">
        <v>0</v>
      </c>
    </row>
    <row r="140" spans="1:10" ht="27" x14ac:dyDescent="0.25">
      <c r="A140" s="22">
        <v>2331</v>
      </c>
      <c r="B140" s="15" t="s">
        <v>137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2">
        <v>0</v>
      </c>
    </row>
    <row r="141" spans="1:10" ht="27" x14ac:dyDescent="0.25">
      <c r="A141" s="22">
        <v>234</v>
      </c>
      <c r="B141" s="15" t="s">
        <v>138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2">
        <v>0</v>
      </c>
    </row>
    <row r="142" spans="1:10" ht="27" x14ac:dyDescent="0.25">
      <c r="A142" s="22">
        <v>2341</v>
      </c>
      <c r="B142" s="15" t="s">
        <v>138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2">
        <v>0</v>
      </c>
    </row>
    <row r="143" spans="1:10" ht="27" x14ac:dyDescent="0.25">
      <c r="A143" s="22">
        <v>235</v>
      </c>
      <c r="B143" s="15" t="s">
        <v>139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2">
        <v>0</v>
      </c>
    </row>
    <row r="144" spans="1:10" ht="27" x14ac:dyDescent="0.25">
      <c r="A144" s="22">
        <v>2351</v>
      </c>
      <c r="B144" s="15" t="s">
        <v>140</v>
      </c>
      <c r="C144" s="11">
        <v>0</v>
      </c>
      <c r="D144" s="11">
        <v>0</v>
      </c>
      <c r="E144" s="11">
        <v>19000</v>
      </c>
      <c r="F144" s="11">
        <v>0</v>
      </c>
      <c r="G144" s="11">
        <v>0</v>
      </c>
      <c r="H144" s="11">
        <v>0</v>
      </c>
      <c r="I144" s="11">
        <v>0</v>
      </c>
      <c r="J144" s="12">
        <v>19000</v>
      </c>
    </row>
    <row r="145" spans="1:10" ht="27" x14ac:dyDescent="0.25">
      <c r="A145" s="22">
        <v>236</v>
      </c>
      <c r="B145" s="15" t="s">
        <v>141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2">
        <v>0</v>
      </c>
    </row>
    <row r="146" spans="1:10" ht="27" x14ac:dyDescent="0.25">
      <c r="A146" s="22">
        <v>2361</v>
      </c>
      <c r="B146" s="15" t="s">
        <v>141</v>
      </c>
      <c r="C146" s="11">
        <v>3900</v>
      </c>
      <c r="D146" s="11">
        <v>17500</v>
      </c>
      <c r="E146" s="11">
        <v>7000</v>
      </c>
      <c r="F146" s="11">
        <v>0</v>
      </c>
      <c r="G146" s="11">
        <v>0</v>
      </c>
      <c r="H146" s="11">
        <v>0</v>
      </c>
      <c r="I146" s="11">
        <v>0</v>
      </c>
      <c r="J146" s="12">
        <v>28400</v>
      </c>
    </row>
    <row r="147" spans="1:10" ht="27" x14ac:dyDescent="0.25">
      <c r="A147" s="22">
        <v>237</v>
      </c>
      <c r="B147" s="15" t="s">
        <v>142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2">
        <v>0</v>
      </c>
    </row>
    <row r="148" spans="1:10" ht="27" x14ac:dyDescent="0.25">
      <c r="A148" s="22">
        <v>2371</v>
      </c>
      <c r="B148" s="15" t="s">
        <v>142</v>
      </c>
      <c r="C148" s="11">
        <v>0</v>
      </c>
      <c r="D148" s="11">
        <v>0</v>
      </c>
      <c r="E148" s="11">
        <v>4200</v>
      </c>
      <c r="F148" s="11">
        <v>0</v>
      </c>
      <c r="G148" s="11">
        <v>0</v>
      </c>
      <c r="H148" s="11">
        <v>0</v>
      </c>
      <c r="I148" s="11">
        <v>0</v>
      </c>
      <c r="J148" s="12">
        <v>4200</v>
      </c>
    </row>
    <row r="149" spans="1:10" ht="27" x14ac:dyDescent="0.25">
      <c r="A149" s="22">
        <v>238</v>
      </c>
      <c r="B149" s="15" t="s">
        <v>143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2">
        <v>0</v>
      </c>
    </row>
    <row r="150" spans="1:10" ht="27" x14ac:dyDescent="0.25">
      <c r="A150" s="22">
        <v>2381</v>
      </c>
      <c r="B150" s="15" t="s">
        <v>143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2">
        <v>0</v>
      </c>
    </row>
    <row r="151" spans="1:10" ht="27" x14ac:dyDescent="0.25">
      <c r="A151" s="22">
        <v>239</v>
      </c>
      <c r="B151" s="15" t="s">
        <v>144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2">
        <v>0</v>
      </c>
    </row>
    <row r="152" spans="1:10" ht="27" x14ac:dyDescent="0.25">
      <c r="A152" s="22">
        <v>2391</v>
      </c>
      <c r="B152" s="15" t="s">
        <v>144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2">
        <v>0</v>
      </c>
    </row>
    <row r="153" spans="1:10" ht="26.25" x14ac:dyDescent="0.25">
      <c r="A153" s="21">
        <v>2400</v>
      </c>
      <c r="B153" s="16" t="s">
        <v>145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2">
        <v>0</v>
      </c>
    </row>
    <row r="154" spans="1:10" x14ac:dyDescent="0.25">
      <c r="A154" s="22">
        <v>241</v>
      </c>
      <c r="B154" s="15" t="s">
        <v>146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2">
        <v>0</v>
      </c>
    </row>
    <row r="155" spans="1:10" x14ac:dyDescent="0.25">
      <c r="A155" s="22">
        <v>2411</v>
      </c>
      <c r="B155" s="15" t="s">
        <v>146</v>
      </c>
      <c r="C155" s="11">
        <v>2600</v>
      </c>
      <c r="D155" s="11">
        <v>74000</v>
      </c>
      <c r="E155" s="11">
        <v>65000</v>
      </c>
      <c r="F155" s="11">
        <v>130000</v>
      </c>
      <c r="G155" s="11">
        <v>0</v>
      </c>
      <c r="H155" s="11">
        <v>130000</v>
      </c>
      <c r="I155" s="11">
        <v>0</v>
      </c>
      <c r="J155" s="12">
        <v>401600</v>
      </c>
    </row>
    <row r="156" spans="1:10" x14ac:dyDescent="0.25">
      <c r="A156" s="22">
        <v>242</v>
      </c>
      <c r="B156" s="15" t="s">
        <v>147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2">
        <v>0</v>
      </c>
    </row>
    <row r="157" spans="1:10" x14ac:dyDescent="0.25">
      <c r="A157" s="22">
        <v>2421</v>
      </c>
      <c r="B157" s="15" t="s">
        <v>147</v>
      </c>
      <c r="C157" s="11">
        <v>11950</v>
      </c>
      <c r="D157" s="11">
        <v>37348.639999999999</v>
      </c>
      <c r="E157" s="11">
        <v>79000</v>
      </c>
      <c r="F157" s="11">
        <v>8131.36</v>
      </c>
      <c r="G157" s="11">
        <v>0</v>
      </c>
      <c r="H157" s="11">
        <v>40000</v>
      </c>
      <c r="I157" s="11">
        <v>0</v>
      </c>
      <c r="J157" s="12">
        <v>176430</v>
      </c>
    </row>
    <row r="158" spans="1:10" x14ac:dyDescent="0.25">
      <c r="A158" s="22">
        <v>243</v>
      </c>
      <c r="B158" s="15" t="s">
        <v>148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2">
        <v>0</v>
      </c>
    </row>
    <row r="159" spans="1:10" x14ac:dyDescent="0.25">
      <c r="A159" s="22">
        <v>2431</v>
      </c>
      <c r="B159" s="15" t="s">
        <v>148</v>
      </c>
      <c r="C159" s="11">
        <v>5200</v>
      </c>
      <c r="D159" s="11">
        <v>48457</v>
      </c>
      <c r="E159" s="11">
        <v>26000</v>
      </c>
      <c r="F159" s="11">
        <v>0</v>
      </c>
      <c r="G159" s="11">
        <v>0</v>
      </c>
      <c r="H159" s="11">
        <v>0</v>
      </c>
      <c r="I159" s="11">
        <v>0</v>
      </c>
      <c r="J159" s="12">
        <v>79657</v>
      </c>
    </row>
    <row r="160" spans="1:10" x14ac:dyDescent="0.25">
      <c r="A160" s="22">
        <v>244</v>
      </c>
      <c r="B160" s="15" t="s">
        <v>149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2">
        <v>0</v>
      </c>
    </row>
    <row r="161" spans="1:10" x14ac:dyDescent="0.25">
      <c r="A161" s="22">
        <v>2441</v>
      </c>
      <c r="B161" s="15" t="s">
        <v>149</v>
      </c>
      <c r="C161" s="11">
        <v>6500</v>
      </c>
      <c r="D161" s="11">
        <v>87000</v>
      </c>
      <c r="E161" s="11">
        <v>31000</v>
      </c>
      <c r="F161" s="11">
        <v>20000</v>
      </c>
      <c r="G161" s="11">
        <v>0</v>
      </c>
      <c r="H161" s="11">
        <v>0</v>
      </c>
      <c r="I161" s="11">
        <v>0</v>
      </c>
      <c r="J161" s="12">
        <v>144500</v>
      </c>
    </row>
    <row r="162" spans="1:10" x14ac:dyDescent="0.25">
      <c r="A162" s="22">
        <v>245</v>
      </c>
      <c r="B162" s="15" t="s">
        <v>150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2">
        <v>0</v>
      </c>
    </row>
    <row r="163" spans="1:10" x14ac:dyDescent="0.25">
      <c r="A163" s="22">
        <v>2451</v>
      </c>
      <c r="B163" s="15" t="s">
        <v>150</v>
      </c>
      <c r="C163" s="11">
        <v>18600</v>
      </c>
      <c r="D163" s="11">
        <v>8000</v>
      </c>
      <c r="E163" s="11">
        <v>42000</v>
      </c>
      <c r="F163" s="11">
        <v>3000</v>
      </c>
      <c r="G163" s="11">
        <v>0</v>
      </c>
      <c r="H163" s="11">
        <v>0</v>
      </c>
      <c r="I163" s="11">
        <v>0</v>
      </c>
      <c r="J163" s="12">
        <v>71600</v>
      </c>
    </row>
    <row r="164" spans="1:10" x14ac:dyDescent="0.25">
      <c r="A164" s="22">
        <v>246</v>
      </c>
      <c r="B164" s="15" t="s">
        <v>151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2">
        <v>0</v>
      </c>
    </row>
    <row r="165" spans="1:10" x14ac:dyDescent="0.25">
      <c r="A165" s="22">
        <v>2461</v>
      </c>
      <c r="B165" s="15" t="s">
        <v>151</v>
      </c>
      <c r="C165" s="11">
        <v>948475.85999999987</v>
      </c>
      <c r="D165" s="11">
        <v>317083.74</v>
      </c>
      <c r="E165" s="11">
        <v>371000</v>
      </c>
      <c r="F165" s="11">
        <v>144519.79999999999</v>
      </c>
      <c r="G165" s="11">
        <v>0</v>
      </c>
      <c r="H165" s="11">
        <v>156404.07999999999</v>
      </c>
      <c r="I165" s="11">
        <v>8854</v>
      </c>
      <c r="J165" s="12">
        <v>1946337.48</v>
      </c>
    </row>
    <row r="166" spans="1:10" x14ac:dyDescent="0.25">
      <c r="A166" s="22">
        <v>247</v>
      </c>
      <c r="B166" s="15" t="s">
        <v>152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2">
        <v>0</v>
      </c>
    </row>
    <row r="167" spans="1:10" x14ac:dyDescent="0.25">
      <c r="A167" s="22">
        <v>2471</v>
      </c>
      <c r="B167" s="15" t="s">
        <v>152</v>
      </c>
      <c r="C167" s="11">
        <v>1430</v>
      </c>
      <c r="D167" s="11">
        <v>100031.6</v>
      </c>
      <c r="E167" s="11">
        <v>130000</v>
      </c>
      <c r="F167" s="11">
        <v>0</v>
      </c>
      <c r="G167" s="11">
        <v>0</v>
      </c>
      <c r="H167" s="11">
        <v>125000</v>
      </c>
      <c r="I167" s="11">
        <v>0</v>
      </c>
      <c r="J167" s="12">
        <v>356461.6</v>
      </c>
    </row>
    <row r="168" spans="1:10" x14ac:dyDescent="0.25">
      <c r="A168" s="22">
        <v>248</v>
      </c>
      <c r="B168" s="15" t="s">
        <v>153</v>
      </c>
      <c r="C168" s="11">
        <v>50000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2">
        <v>50000</v>
      </c>
    </row>
    <row r="169" spans="1:10" x14ac:dyDescent="0.25">
      <c r="A169" s="22">
        <v>2481</v>
      </c>
      <c r="B169" s="15" t="s">
        <v>154</v>
      </c>
      <c r="C169" s="11">
        <v>81200</v>
      </c>
      <c r="D169" s="11">
        <v>256591.01999999996</v>
      </c>
      <c r="E169" s="11">
        <v>214000</v>
      </c>
      <c r="F169" s="11">
        <v>50000</v>
      </c>
      <c r="G169" s="11">
        <v>0</v>
      </c>
      <c r="H169" s="11">
        <v>0</v>
      </c>
      <c r="I169" s="11">
        <v>6705</v>
      </c>
      <c r="J169" s="12">
        <v>608496.02</v>
      </c>
    </row>
    <row r="170" spans="1:10" ht="27" x14ac:dyDescent="0.25">
      <c r="A170" s="22">
        <v>249</v>
      </c>
      <c r="B170" s="15" t="s">
        <v>155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2">
        <v>0</v>
      </c>
    </row>
    <row r="171" spans="1:10" ht="27" x14ac:dyDescent="0.25">
      <c r="A171" s="22">
        <v>2491</v>
      </c>
      <c r="B171" s="15" t="s">
        <v>155</v>
      </c>
      <c r="C171" s="11">
        <v>80880.259999999995</v>
      </c>
      <c r="D171" s="11">
        <v>234604.75</v>
      </c>
      <c r="E171" s="11">
        <v>207500</v>
      </c>
      <c r="F171" s="11">
        <v>45921</v>
      </c>
      <c r="G171" s="11">
        <v>0</v>
      </c>
      <c r="H171" s="11">
        <v>90000</v>
      </c>
      <c r="I171" s="11">
        <v>0</v>
      </c>
      <c r="J171" s="12">
        <v>658906.01</v>
      </c>
    </row>
    <row r="172" spans="1:10" ht="26.25" x14ac:dyDescent="0.25">
      <c r="A172" s="21">
        <v>2500</v>
      </c>
      <c r="B172" s="16" t="s">
        <v>156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2">
        <v>0</v>
      </c>
    </row>
    <row r="173" spans="1:10" x14ac:dyDescent="0.25">
      <c r="A173" s="22">
        <v>251</v>
      </c>
      <c r="B173" s="15" t="s">
        <v>157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2">
        <v>0</v>
      </c>
    </row>
    <row r="174" spans="1:10" x14ac:dyDescent="0.25">
      <c r="A174" s="22">
        <v>2511</v>
      </c>
      <c r="B174" s="15" t="s">
        <v>157</v>
      </c>
      <c r="C174" s="11">
        <v>76299.600000000006</v>
      </c>
      <c r="D174" s="11">
        <v>121783.72</v>
      </c>
      <c r="E174" s="11">
        <v>75000</v>
      </c>
      <c r="F174" s="11">
        <v>85000</v>
      </c>
      <c r="G174" s="11">
        <v>0</v>
      </c>
      <c r="H174" s="11">
        <v>0</v>
      </c>
      <c r="I174" s="11">
        <v>0</v>
      </c>
      <c r="J174" s="12">
        <v>358083.32</v>
      </c>
    </row>
    <row r="175" spans="1:10" x14ac:dyDescent="0.25">
      <c r="A175" s="22">
        <v>252</v>
      </c>
      <c r="B175" s="15" t="s">
        <v>158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2">
        <v>0</v>
      </c>
    </row>
    <row r="176" spans="1:10" x14ac:dyDescent="0.25">
      <c r="A176" s="22">
        <v>2521</v>
      </c>
      <c r="B176" s="15" t="s">
        <v>158</v>
      </c>
      <c r="C176" s="11">
        <v>12294.260000000002</v>
      </c>
      <c r="D176" s="11">
        <v>50712.3</v>
      </c>
      <c r="E176" s="11">
        <v>181000</v>
      </c>
      <c r="F176" s="11">
        <v>201238</v>
      </c>
      <c r="G176" s="11">
        <v>0</v>
      </c>
      <c r="H176" s="11">
        <v>7028</v>
      </c>
      <c r="I176" s="11">
        <v>0</v>
      </c>
      <c r="J176" s="12">
        <v>452272.56</v>
      </c>
    </row>
    <row r="177" spans="1:10" x14ac:dyDescent="0.25">
      <c r="A177" s="22">
        <v>253</v>
      </c>
      <c r="B177" s="15" t="s">
        <v>159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2">
        <v>0</v>
      </c>
    </row>
    <row r="178" spans="1:10" x14ac:dyDescent="0.25">
      <c r="A178" s="22">
        <v>2531</v>
      </c>
      <c r="B178" s="15" t="s">
        <v>159</v>
      </c>
      <c r="C178" s="11">
        <v>22000</v>
      </c>
      <c r="D178" s="11">
        <v>108132.67350433994</v>
      </c>
      <c r="E178" s="11">
        <v>150883.13649566006</v>
      </c>
      <c r="F178" s="11">
        <v>15000</v>
      </c>
      <c r="G178" s="11">
        <v>0</v>
      </c>
      <c r="H178" s="11">
        <v>18664</v>
      </c>
      <c r="I178" s="11">
        <v>0</v>
      </c>
      <c r="J178" s="12">
        <v>314679.81</v>
      </c>
    </row>
    <row r="179" spans="1:10" x14ac:dyDescent="0.25">
      <c r="A179" s="22">
        <v>254</v>
      </c>
      <c r="B179" s="15" t="s">
        <v>160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2">
        <v>0</v>
      </c>
    </row>
    <row r="180" spans="1:10" x14ac:dyDescent="0.25">
      <c r="A180" s="22">
        <v>2541</v>
      </c>
      <c r="B180" s="15" t="s">
        <v>160</v>
      </c>
      <c r="C180" s="11">
        <v>0</v>
      </c>
      <c r="D180" s="11">
        <v>35042.328247830024</v>
      </c>
      <c r="E180" s="11">
        <v>41365.831752169965</v>
      </c>
      <c r="F180" s="11">
        <v>0</v>
      </c>
      <c r="G180" s="11">
        <v>0</v>
      </c>
      <c r="H180" s="11">
        <v>0</v>
      </c>
      <c r="I180" s="11">
        <v>0</v>
      </c>
      <c r="J180" s="12">
        <v>76408.159999999989</v>
      </c>
    </row>
    <row r="181" spans="1:10" ht="27" x14ac:dyDescent="0.25">
      <c r="A181" s="22">
        <v>255</v>
      </c>
      <c r="B181" s="15" t="s">
        <v>161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2">
        <v>0</v>
      </c>
    </row>
    <row r="182" spans="1:10" ht="27" x14ac:dyDescent="0.25">
      <c r="A182" s="22">
        <v>2551</v>
      </c>
      <c r="B182" s="15" t="s">
        <v>161</v>
      </c>
      <c r="C182" s="11">
        <v>154630</v>
      </c>
      <c r="D182" s="11">
        <v>154067.45000000001</v>
      </c>
      <c r="E182" s="11">
        <v>16000</v>
      </c>
      <c r="F182" s="11">
        <v>15000</v>
      </c>
      <c r="G182" s="11">
        <v>0</v>
      </c>
      <c r="H182" s="11">
        <v>9000</v>
      </c>
      <c r="I182" s="11">
        <v>0</v>
      </c>
      <c r="J182" s="12">
        <v>348697.45</v>
      </c>
    </row>
    <row r="183" spans="1:10" x14ac:dyDescent="0.25">
      <c r="A183" s="22">
        <v>256</v>
      </c>
      <c r="B183" s="15" t="s">
        <v>162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2">
        <v>0</v>
      </c>
    </row>
    <row r="184" spans="1:10" x14ac:dyDescent="0.25">
      <c r="A184" s="22">
        <v>2561</v>
      </c>
      <c r="B184" s="15" t="s">
        <v>162</v>
      </c>
      <c r="C184" s="11">
        <v>225400</v>
      </c>
      <c r="D184" s="11">
        <v>43000</v>
      </c>
      <c r="E184" s="11">
        <v>173000</v>
      </c>
      <c r="F184" s="11">
        <v>30000</v>
      </c>
      <c r="G184" s="11">
        <v>0</v>
      </c>
      <c r="H184" s="11">
        <v>0</v>
      </c>
      <c r="I184" s="11">
        <v>0</v>
      </c>
      <c r="J184" s="12">
        <v>471400</v>
      </c>
    </row>
    <row r="185" spans="1:10" x14ac:dyDescent="0.25">
      <c r="A185" s="22">
        <v>259</v>
      </c>
      <c r="B185" s="15" t="s">
        <v>163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2">
        <v>0</v>
      </c>
    </row>
    <row r="186" spans="1:10" x14ac:dyDescent="0.25">
      <c r="A186" s="22">
        <v>2591</v>
      </c>
      <c r="B186" s="15" t="s">
        <v>163</v>
      </c>
      <c r="C186" s="11">
        <v>52000</v>
      </c>
      <c r="D186" s="11">
        <v>15000</v>
      </c>
      <c r="E186" s="11">
        <v>74000</v>
      </c>
      <c r="F186" s="11">
        <v>0</v>
      </c>
      <c r="G186" s="11">
        <v>0</v>
      </c>
      <c r="H186" s="11">
        <v>0</v>
      </c>
      <c r="I186" s="11">
        <v>0</v>
      </c>
      <c r="J186" s="12">
        <v>141000</v>
      </c>
    </row>
    <row r="187" spans="1:10" x14ac:dyDescent="0.25">
      <c r="A187" s="21">
        <v>2600</v>
      </c>
      <c r="B187" s="24" t="s">
        <v>164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2">
        <v>0</v>
      </c>
    </row>
    <row r="188" spans="1:10" x14ac:dyDescent="0.25">
      <c r="A188" s="22">
        <v>261</v>
      </c>
      <c r="B188" s="15" t="s">
        <v>165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2">
        <v>0</v>
      </c>
    </row>
    <row r="189" spans="1:10" ht="40.5" x14ac:dyDescent="0.25">
      <c r="A189" s="22">
        <v>2611</v>
      </c>
      <c r="B189" s="15" t="s">
        <v>166</v>
      </c>
      <c r="C189" s="11">
        <v>648116.34499999997</v>
      </c>
      <c r="D189" s="11">
        <v>530061.49</v>
      </c>
      <c r="E189" s="11">
        <v>451139.8</v>
      </c>
      <c r="F189" s="11">
        <v>260000</v>
      </c>
      <c r="G189" s="11">
        <v>0</v>
      </c>
      <c r="H189" s="11">
        <v>0</v>
      </c>
      <c r="I189" s="11">
        <v>0</v>
      </c>
      <c r="J189" s="12">
        <v>1889317.635</v>
      </c>
    </row>
    <row r="190" spans="1:10" ht="40.5" x14ac:dyDescent="0.25">
      <c r="A190" s="22">
        <v>2612</v>
      </c>
      <c r="B190" s="15" t="s">
        <v>167</v>
      </c>
      <c r="C190" s="11">
        <v>177872.32</v>
      </c>
      <c r="D190" s="11">
        <v>320143.84999999998</v>
      </c>
      <c r="E190" s="11">
        <v>114000</v>
      </c>
      <c r="F190" s="11">
        <v>100000</v>
      </c>
      <c r="G190" s="11">
        <v>0</v>
      </c>
      <c r="H190" s="11">
        <v>0</v>
      </c>
      <c r="I190" s="11">
        <v>0</v>
      </c>
      <c r="J190" s="12">
        <v>712016.16999999993</v>
      </c>
    </row>
    <row r="191" spans="1:10" ht="27" x14ac:dyDescent="0.25">
      <c r="A191" s="22">
        <v>2613</v>
      </c>
      <c r="B191" s="15" t="s">
        <v>168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2">
        <v>0</v>
      </c>
    </row>
    <row r="192" spans="1:10" ht="27" x14ac:dyDescent="0.25">
      <c r="A192" s="22">
        <v>2614</v>
      </c>
      <c r="B192" s="15" t="s">
        <v>169</v>
      </c>
      <c r="C192" s="11">
        <v>21817.424999999996</v>
      </c>
      <c r="D192" s="11">
        <v>66500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2">
        <v>88317.424999999988</v>
      </c>
    </row>
    <row r="193" spans="1:10" ht="26.25" x14ac:dyDescent="0.25">
      <c r="A193" s="25">
        <v>2700</v>
      </c>
      <c r="B193" s="16" t="s">
        <v>170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2">
        <v>0</v>
      </c>
    </row>
    <row r="194" spans="1:10" x14ac:dyDescent="0.25">
      <c r="A194" s="22">
        <v>271</v>
      </c>
      <c r="B194" s="15" t="s">
        <v>171</v>
      </c>
      <c r="C194" s="11">
        <v>35000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2">
        <v>35000</v>
      </c>
    </row>
    <row r="195" spans="1:10" x14ac:dyDescent="0.25">
      <c r="A195" s="22">
        <v>2711</v>
      </c>
      <c r="B195" s="15" t="s">
        <v>172</v>
      </c>
      <c r="C195" s="11">
        <v>509859.23</v>
      </c>
      <c r="D195" s="11">
        <v>405395.32000000007</v>
      </c>
      <c r="E195" s="11">
        <v>493840</v>
      </c>
      <c r="F195" s="11">
        <v>132934.28</v>
      </c>
      <c r="G195" s="11">
        <v>0</v>
      </c>
      <c r="H195" s="11">
        <v>190000</v>
      </c>
      <c r="I195" s="11">
        <v>0</v>
      </c>
      <c r="J195" s="12">
        <v>1732028.83</v>
      </c>
    </row>
    <row r="196" spans="1:10" x14ac:dyDescent="0.25">
      <c r="A196" s="22">
        <v>272</v>
      </c>
      <c r="B196" s="15" t="s">
        <v>173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2">
        <v>0</v>
      </c>
    </row>
    <row r="197" spans="1:10" x14ac:dyDescent="0.25">
      <c r="A197" s="22">
        <v>2721</v>
      </c>
      <c r="B197" s="15" t="s">
        <v>173</v>
      </c>
      <c r="C197" s="11">
        <v>82900</v>
      </c>
      <c r="D197" s="11">
        <v>119518.62</v>
      </c>
      <c r="E197" s="11">
        <v>85000</v>
      </c>
      <c r="F197" s="11">
        <v>5000</v>
      </c>
      <c r="G197" s="11">
        <v>0</v>
      </c>
      <c r="H197" s="11">
        <v>0</v>
      </c>
      <c r="I197" s="11">
        <v>0</v>
      </c>
      <c r="J197" s="12">
        <v>292418.62</v>
      </c>
    </row>
    <row r="198" spans="1:10" x14ac:dyDescent="0.25">
      <c r="A198" s="22">
        <v>273</v>
      </c>
      <c r="B198" s="15" t="s">
        <v>174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2">
        <v>0</v>
      </c>
    </row>
    <row r="199" spans="1:10" x14ac:dyDescent="0.25">
      <c r="A199" s="22">
        <v>2731</v>
      </c>
      <c r="B199" s="15" t="s">
        <v>174</v>
      </c>
      <c r="C199" s="11">
        <v>137594.18</v>
      </c>
      <c r="D199" s="11">
        <v>289000</v>
      </c>
      <c r="E199" s="11">
        <v>167523.79999999999</v>
      </c>
      <c r="F199" s="11">
        <v>212200</v>
      </c>
      <c r="G199" s="11">
        <v>0</v>
      </c>
      <c r="H199" s="11">
        <v>0</v>
      </c>
      <c r="I199" s="11">
        <v>0</v>
      </c>
      <c r="J199" s="12">
        <v>806317.98</v>
      </c>
    </row>
    <row r="200" spans="1:10" x14ac:dyDescent="0.25">
      <c r="A200" s="22">
        <v>274</v>
      </c>
      <c r="B200" s="15" t="s">
        <v>175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2">
        <v>0</v>
      </c>
    </row>
    <row r="201" spans="1:10" x14ac:dyDescent="0.25">
      <c r="A201" s="22">
        <v>2741</v>
      </c>
      <c r="B201" s="15" t="s">
        <v>175</v>
      </c>
      <c r="C201" s="11">
        <v>0</v>
      </c>
      <c r="D201" s="11">
        <v>4207.7</v>
      </c>
      <c r="E201" s="11">
        <v>0</v>
      </c>
      <c r="F201" s="11">
        <v>10000</v>
      </c>
      <c r="G201" s="11">
        <v>0</v>
      </c>
      <c r="H201" s="11">
        <v>0</v>
      </c>
      <c r="I201" s="11">
        <v>0</v>
      </c>
      <c r="J201" s="12">
        <v>14207.7</v>
      </c>
    </row>
    <row r="202" spans="1:10" ht="27" x14ac:dyDescent="0.25">
      <c r="A202" s="22">
        <v>275</v>
      </c>
      <c r="B202" s="15" t="s">
        <v>176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2">
        <v>0</v>
      </c>
    </row>
    <row r="203" spans="1:10" ht="27" x14ac:dyDescent="0.25">
      <c r="A203" s="22">
        <v>2751</v>
      </c>
      <c r="B203" s="15" t="s">
        <v>176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2">
        <v>0</v>
      </c>
    </row>
    <row r="204" spans="1:10" x14ac:dyDescent="0.25">
      <c r="A204" s="21">
        <v>2800</v>
      </c>
      <c r="B204" s="16" t="s">
        <v>177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2">
        <v>0</v>
      </c>
    </row>
    <row r="205" spans="1:10" x14ac:dyDescent="0.25">
      <c r="A205" s="22">
        <v>281</v>
      </c>
      <c r="B205" s="15" t="s">
        <v>178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2">
        <v>0</v>
      </c>
    </row>
    <row r="206" spans="1:10" x14ac:dyDescent="0.25">
      <c r="A206" s="22">
        <v>2811</v>
      </c>
      <c r="B206" s="15" t="s">
        <v>178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2">
        <v>0</v>
      </c>
    </row>
    <row r="207" spans="1:10" x14ac:dyDescent="0.25">
      <c r="A207" s="22">
        <v>282</v>
      </c>
      <c r="B207" s="15" t="s">
        <v>179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2">
        <v>0</v>
      </c>
    </row>
    <row r="208" spans="1:10" x14ac:dyDescent="0.25">
      <c r="A208" s="22">
        <v>2821</v>
      </c>
      <c r="B208" s="15" t="s">
        <v>179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2">
        <v>0</v>
      </c>
    </row>
    <row r="209" spans="1:10" ht="27" x14ac:dyDescent="0.25">
      <c r="A209" s="22">
        <v>283</v>
      </c>
      <c r="B209" s="15" t="s">
        <v>180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2">
        <v>0</v>
      </c>
    </row>
    <row r="210" spans="1:10" ht="27" x14ac:dyDescent="0.25">
      <c r="A210" s="22">
        <v>2831</v>
      </c>
      <c r="B210" s="15" t="s">
        <v>181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2">
        <v>0</v>
      </c>
    </row>
    <row r="211" spans="1:10" ht="26.25" x14ac:dyDescent="0.25">
      <c r="A211" s="21">
        <v>2900</v>
      </c>
      <c r="B211" s="16" t="s">
        <v>182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2">
        <v>0</v>
      </c>
    </row>
    <row r="212" spans="1:10" x14ac:dyDescent="0.25">
      <c r="A212" s="22">
        <v>291</v>
      </c>
      <c r="B212" s="23" t="s">
        <v>183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2">
        <v>0</v>
      </c>
    </row>
    <row r="213" spans="1:10" x14ac:dyDescent="0.25">
      <c r="A213" s="22">
        <v>2911</v>
      </c>
      <c r="B213" s="23" t="s">
        <v>183</v>
      </c>
      <c r="C213" s="11">
        <v>20400</v>
      </c>
      <c r="D213" s="11">
        <v>94288.37</v>
      </c>
      <c r="E213" s="11">
        <v>166000</v>
      </c>
      <c r="F213" s="11">
        <v>40000</v>
      </c>
      <c r="G213" s="11">
        <v>0</v>
      </c>
      <c r="H213" s="11">
        <v>84696.4</v>
      </c>
      <c r="I213" s="11">
        <v>34801.800000000003</v>
      </c>
      <c r="J213" s="12">
        <v>440186.57</v>
      </c>
    </row>
    <row r="214" spans="1:10" x14ac:dyDescent="0.25">
      <c r="A214" s="22">
        <v>292</v>
      </c>
      <c r="B214" s="23" t="s">
        <v>184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2">
        <v>0</v>
      </c>
    </row>
    <row r="215" spans="1:10" x14ac:dyDescent="0.25">
      <c r="A215" s="22">
        <v>2921</v>
      </c>
      <c r="B215" s="23" t="s">
        <v>184</v>
      </c>
      <c r="C215" s="11">
        <v>75200</v>
      </c>
      <c r="D215" s="11">
        <v>61643.11</v>
      </c>
      <c r="E215" s="11">
        <v>149400</v>
      </c>
      <c r="F215" s="11">
        <v>35000</v>
      </c>
      <c r="G215" s="11">
        <v>0</v>
      </c>
      <c r="H215" s="11">
        <v>3756</v>
      </c>
      <c r="I215" s="11">
        <v>0</v>
      </c>
      <c r="J215" s="12">
        <v>324999.11</v>
      </c>
    </row>
    <row r="216" spans="1:10" ht="40.5" x14ac:dyDescent="0.25">
      <c r="A216" s="26">
        <v>293</v>
      </c>
      <c r="B216" s="15" t="s">
        <v>185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2">
        <v>0</v>
      </c>
    </row>
    <row r="217" spans="1:10" ht="40.5" x14ac:dyDescent="0.25">
      <c r="A217" s="22">
        <v>2931</v>
      </c>
      <c r="B217" s="15" t="s">
        <v>185</v>
      </c>
      <c r="C217" s="11">
        <v>5000</v>
      </c>
      <c r="D217" s="11">
        <v>59002.479999999996</v>
      </c>
      <c r="E217" s="11">
        <v>314480</v>
      </c>
      <c r="F217" s="11">
        <v>7500</v>
      </c>
      <c r="G217" s="11">
        <v>0</v>
      </c>
      <c r="H217" s="11">
        <v>4094</v>
      </c>
      <c r="I217" s="11">
        <v>0</v>
      </c>
      <c r="J217" s="12">
        <v>390076.48</v>
      </c>
    </row>
    <row r="218" spans="1:10" ht="27" x14ac:dyDescent="0.25">
      <c r="A218" s="22">
        <v>294</v>
      </c>
      <c r="B218" s="15" t="s">
        <v>186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2">
        <v>0</v>
      </c>
    </row>
    <row r="219" spans="1:10" ht="27" x14ac:dyDescent="0.25">
      <c r="A219" s="22">
        <v>2941</v>
      </c>
      <c r="B219" s="15" t="s">
        <v>187</v>
      </c>
      <c r="C219" s="11">
        <v>127660</v>
      </c>
      <c r="D219" s="11">
        <v>190763.95</v>
      </c>
      <c r="E219" s="11">
        <v>782640</v>
      </c>
      <c r="F219" s="11">
        <v>63880</v>
      </c>
      <c r="G219" s="11">
        <v>0</v>
      </c>
      <c r="H219" s="11">
        <v>32292.079999999994</v>
      </c>
      <c r="I219" s="11">
        <v>0</v>
      </c>
      <c r="J219" s="12">
        <v>1197236.03</v>
      </c>
    </row>
    <row r="220" spans="1:10" ht="27" x14ac:dyDescent="0.25">
      <c r="A220" s="22">
        <v>295</v>
      </c>
      <c r="B220" s="15" t="s">
        <v>188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2">
        <v>0</v>
      </c>
    </row>
    <row r="221" spans="1:10" ht="27" x14ac:dyDescent="0.25">
      <c r="A221" s="22">
        <v>2951</v>
      </c>
      <c r="B221" s="15" t="s">
        <v>188</v>
      </c>
      <c r="C221" s="11">
        <v>221000</v>
      </c>
      <c r="D221" s="11">
        <v>6000</v>
      </c>
      <c r="E221" s="11">
        <v>1000</v>
      </c>
      <c r="F221" s="11">
        <v>30000</v>
      </c>
      <c r="G221" s="11">
        <v>0</v>
      </c>
      <c r="H221" s="11">
        <v>4500</v>
      </c>
      <c r="I221" s="11">
        <v>0</v>
      </c>
      <c r="J221" s="12">
        <v>262500</v>
      </c>
    </row>
    <row r="222" spans="1:10" x14ac:dyDescent="0.25">
      <c r="A222" s="22">
        <v>296</v>
      </c>
      <c r="B222" s="23" t="s">
        <v>189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2">
        <v>0</v>
      </c>
    </row>
    <row r="223" spans="1:10" x14ac:dyDescent="0.25">
      <c r="A223" s="22">
        <v>2961</v>
      </c>
      <c r="B223" s="23" t="s">
        <v>189</v>
      </c>
      <c r="C223" s="11">
        <v>225400</v>
      </c>
      <c r="D223" s="11">
        <v>302400</v>
      </c>
      <c r="E223" s="11">
        <v>490600</v>
      </c>
      <c r="F223" s="11">
        <v>68715.679999999993</v>
      </c>
      <c r="G223" s="11">
        <v>0</v>
      </c>
      <c r="H223" s="11">
        <v>40000</v>
      </c>
      <c r="I223" s="11">
        <v>0</v>
      </c>
      <c r="J223" s="12">
        <v>1127115.68</v>
      </c>
    </row>
    <row r="224" spans="1:10" ht="27" x14ac:dyDescent="0.25">
      <c r="A224" s="22">
        <v>297</v>
      </c>
      <c r="B224" s="15" t="s">
        <v>190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2">
        <v>0</v>
      </c>
    </row>
    <row r="225" spans="1:10" ht="27" x14ac:dyDescent="0.25">
      <c r="A225" s="22">
        <v>2971</v>
      </c>
      <c r="B225" s="15" t="s">
        <v>190</v>
      </c>
      <c r="C225" s="11">
        <v>0</v>
      </c>
      <c r="D225" s="11">
        <v>25000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2">
        <v>25000</v>
      </c>
    </row>
    <row r="226" spans="1:10" x14ac:dyDescent="0.25">
      <c r="A226" s="22">
        <v>298</v>
      </c>
      <c r="B226" s="23" t="s">
        <v>191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2">
        <v>0</v>
      </c>
    </row>
    <row r="227" spans="1:10" x14ac:dyDescent="0.25">
      <c r="A227" s="22">
        <v>2981</v>
      </c>
      <c r="B227" s="23" t="s">
        <v>191</v>
      </c>
      <c r="C227" s="11">
        <v>124654</v>
      </c>
      <c r="D227" s="11">
        <v>69200</v>
      </c>
      <c r="E227" s="11">
        <v>154668.26</v>
      </c>
      <c r="F227" s="11">
        <v>40000</v>
      </c>
      <c r="G227" s="11">
        <v>0</v>
      </c>
      <c r="H227" s="11">
        <v>0</v>
      </c>
      <c r="I227" s="11">
        <v>0</v>
      </c>
      <c r="J227" s="12">
        <v>388522.26</v>
      </c>
    </row>
    <row r="228" spans="1:10" x14ac:dyDescent="0.25">
      <c r="A228" s="22">
        <v>299</v>
      </c>
      <c r="B228" s="23" t="s">
        <v>192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2">
        <v>0</v>
      </c>
    </row>
    <row r="229" spans="1:10" x14ac:dyDescent="0.25">
      <c r="A229" s="22">
        <v>2991</v>
      </c>
      <c r="B229" s="23" t="s">
        <v>193</v>
      </c>
      <c r="C229" s="11">
        <v>10000</v>
      </c>
      <c r="D229" s="11">
        <v>48254.64</v>
      </c>
      <c r="E229" s="11">
        <v>20000</v>
      </c>
      <c r="F229" s="11">
        <v>0</v>
      </c>
      <c r="G229" s="11">
        <v>0</v>
      </c>
      <c r="H229" s="11">
        <v>0</v>
      </c>
      <c r="I229" s="11">
        <v>0</v>
      </c>
      <c r="J229" s="12">
        <v>78254.64</v>
      </c>
    </row>
    <row r="230" spans="1:10" s="221" customFormat="1" x14ac:dyDescent="0.25">
      <c r="A230" s="18"/>
      <c r="B230" s="19" t="s">
        <v>194</v>
      </c>
      <c r="C230" s="20">
        <v>6709239.675317958</v>
      </c>
      <c r="D230" s="20">
        <v>8075966.2162478296</v>
      </c>
      <c r="E230" s="20">
        <v>7612860.9482478295</v>
      </c>
      <c r="F230" s="20">
        <v>3133432.12</v>
      </c>
      <c r="G230" s="20">
        <v>0</v>
      </c>
      <c r="H230" s="20">
        <v>1024792.5599999999</v>
      </c>
      <c r="I230" s="20">
        <v>200360.8</v>
      </c>
      <c r="J230" s="20">
        <v>26756652.319813628</v>
      </c>
    </row>
    <row r="231" spans="1:10" x14ac:dyDescent="0.25">
      <c r="A231" s="6" t="s">
        <v>195</v>
      </c>
      <c r="B231" s="7"/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2"/>
    </row>
    <row r="232" spans="1:10" x14ac:dyDescent="0.25">
      <c r="A232" s="22">
        <v>3100</v>
      </c>
      <c r="B232" s="23" t="s">
        <v>196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2">
        <v>0</v>
      </c>
    </row>
    <row r="233" spans="1:10" x14ac:dyDescent="0.25">
      <c r="A233" s="22">
        <v>311</v>
      </c>
      <c r="B233" s="23" t="s">
        <v>197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2">
        <v>0</v>
      </c>
    </row>
    <row r="234" spans="1:10" x14ac:dyDescent="0.25">
      <c r="A234" s="22">
        <v>3111</v>
      </c>
      <c r="B234" s="23" t="s">
        <v>3</v>
      </c>
      <c r="C234" s="11">
        <v>7168895.4800000004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2">
        <v>7168895.4800000004</v>
      </c>
    </row>
    <row r="235" spans="1:10" x14ac:dyDescent="0.25">
      <c r="A235" s="22">
        <v>3112</v>
      </c>
      <c r="B235" s="23" t="s">
        <v>198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2">
        <v>0</v>
      </c>
    </row>
    <row r="236" spans="1:10" ht="27" x14ac:dyDescent="0.25">
      <c r="A236" s="22">
        <v>3113</v>
      </c>
      <c r="B236" s="15" t="s">
        <v>199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2">
        <v>0</v>
      </c>
    </row>
    <row r="237" spans="1:10" x14ac:dyDescent="0.25">
      <c r="A237" s="22">
        <v>312</v>
      </c>
      <c r="B237" s="23" t="s">
        <v>200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2">
        <v>0</v>
      </c>
    </row>
    <row r="238" spans="1:10" x14ac:dyDescent="0.25">
      <c r="A238" s="22">
        <v>3121</v>
      </c>
      <c r="B238" s="23" t="s">
        <v>201</v>
      </c>
      <c r="C238" s="11">
        <v>5000</v>
      </c>
      <c r="D238" s="11">
        <v>41834</v>
      </c>
      <c r="E238" s="11">
        <v>64000</v>
      </c>
      <c r="F238" s="11">
        <v>6238</v>
      </c>
      <c r="G238" s="11">
        <v>3000</v>
      </c>
      <c r="H238" s="11">
        <v>0</v>
      </c>
      <c r="I238" s="11">
        <v>0</v>
      </c>
      <c r="J238" s="12">
        <v>120072</v>
      </c>
    </row>
    <row r="239" spans="1:10" x14ac:dyDescent="0.25">
      <c r="A239" s="22">
        <v>313</v>
      </c>
      <c r="B239" s="23" t="s">
        <v>202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2">
        <v>0</v>
      </c>
    </row>
    <row r="240" spans="1:10" x14ac:dyDescent="0.25">
      <c r="A240" s="22">
        <v>3131</v>
      </c>
      <c r="B240" s="23" t="s">
        <v>203</v>
      </c>
      <c r="C240" s="11">
        <v>30000</v>
      </c>
      <c r="D240" s="11">
        <v>66312.179999999993</v>
      </c>
      <c r="E240" s="11">
        <v>55000</v>
      </c>
      <c r="F240" s="11">
        <v>40000</v>
      </c>
      <c r="G240" s="11">
        <v>50000</v>
      </c>
      <c r="H240" s="11">
        <v>0</v>
      </c>
      <c r="I240" s="11">
        <v>0</v>
      </c>
      <c r="J240" s="12">
        <v>241312.18</v>
      </c>
    </row>
    <row r="241" spans="1:14" x14ac:dyDescent="0.25">
      <c r="A241" s="22">
        <v>314</v>
      </c>
      <c r="B241" s="23" t="s">
        <v>4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2">
        <v>0</v>
      </c>
    </row>
    <row r="242" spans="1:14" x14ac:dyDescent="0.25">
      <c r="A242" s="22">
        <v>3141</v>
      </c>
      <c r="B242" s="23" t="s">
        <v>204</v>
      </c>
      <c r="C242" s="11">
        <v>13000</v>
      </c>
      <c r="D242" s="11">
        <v>40000</v>
      </c>
      <c r="E242" s="11">
        <v>425850</v>
      </c>
      <c r="F242" s="11">
        <v>60000</v>
      </c>
      <c r="G242" s="11">
        <v>106022</v>
      </c>
      <c r="H242" s="11">
        <v>0</v>
      </c>
      <c r="I242" s="11">
        <v>0</v>
      </c>
      <c r="J242" s="12">
        <v>644872</v>
      </c>
    </row>
    <row r="243" spans="1:14" x14ac:dyDescent="0.25">
      <c r="A243" s="22">
        <v>315</v>
      </c>
      <c r="B243" s="23" t="s">
        <v>205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2">
        <v>0</v>
      </c>
    </row>
    <row r="244" spans="1:14" x14ac:dyDescent="0.25">
      <c r="A244" s="22">
        <v>3151</v>
      </c>
      <c r="B244" s="23" t="s">
        <v>206</v>
      </c>
      <c r="C244" s="11">
        <v>0</v>
      </c>
      <c r="D244" s="11">
        <v>0</v>
      </c>
      <c r="E244" s="11">
        <v>0</v>
      </c>
      <c r="F244" s="11">
        <v>0</v>
      </c>
      <c r="G244" s="11">
        <v>29250</v>
      </c>
      <c r="H244" s="11">
        <v>0</v>
      </c>
      <c r="I244" s="11">
        <v>0</v>
      </c>
      <c r="J244" s="12">
        <v>29250</v>
      </c>
    </row>
    <row r="245" spans="1:14" x14ac:dyDescent="0.25">
      <c r="A245" s="22">
        <v>316</v>
      </c>
      <c r="B245" s="23" t="s">
        <v>207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2">
        <v>0</v>
      </c>
    </row>
    <row r="246" spans="1:14" x14ac:dyDescent="0.25">
      <c r="A246" s="22">
        <v>3161</v>
      </c>
      <c r="B246" s="23" t="s">
        <v>208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2">
        <v>0</v>
      </c>
    </row>
    <row r="247" spans="1:14" x14ac:dyDescent="0.25">
      <c r="A247" s="22">
        <v>317</v>
      </c>
      <c r="B247" s="23" t="s">
        <v>209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2">
        <v>0</v>
      </c>
    </row>
    <row r="248" spans="1:14" x14ac:dyDescent="0.25">
      <c r="A248" s="22">
        <v>3171</v>
      </c>
      <c r="B248" s="23" t="s">
        <v>5</v>
      </c>
      <c r="C248" s="11">
        <v>60000</v>
      </c>
      <c r="D248" s="11">
        <v>3047522.31</v>
      </c>
      <c r="E248" s="11">
        <v>850375</v>
      </c>
      <c r="F248" s="11">
        <v>600000</v>
      </c>
      <c r="G248" s="11">
        <v>974299.24</v>
      </c>
      <c r="H248" s="11">
        <v>0</v>
      </c>
      <c r="I248" s="11">
        <v>0</v>
      </c>
      <c r="J248" s="12">
        <v>5532196.5500000007</v>
      </c>
    </row>
    <row r="249" spans="1:14" x14ac:dyDescent="0.25">
      <c r="A249" s="22">
        <v>318</v>
      </c>
      <c r="B249" s="23" t="s">
        <v>210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2">
        <v>0</v>
      </c>
    </row>
    <row r="250" spans="1:14" x14ac:dyDescent="0.25">
      <c r="A250" s="22">
        <v>3181</v>
      </c>
      <c r="B250" s="23" t="s">
        <v>211</v>
      </c>
      <c r="C250" s="11">
        <v>10000</v>
      </c>
      <c r="D250" s="11">
        <v>81327</v>
      </c>
      <c r="E250" s="11">
        <v>83530</v>
      </c>
      <c r="F250" s="11">
        <v>12000</v>
      </c>
      <c r="G250" s="11">
        <v>75647.040000000008</v>
      </c>
      <c r="H250" s="11">
        <v>0</v>
      </c>
      <c r="I250" s="11">
        <v>0</v>
      </c>
      <c r="J250" s="12">
        <v>262504.04000000004</v>
      </c>
    </row>
    <row r="251" spans="1:14" x14ac:dyDescent="0.25">
      <c r="A251" s="22">
        <v>3182</v>
      </c>
      <c r="B251" s="23" t="s">
        <v>212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2">
        <v>0</v>
      </c>
    </row>
    <row r="252" spans="1:14" x14ac:dyDescent="0.25">
      <c r="A252" s="22">
        <v>319</v>
      </c>
      <c r="B252" s="23" t="s">
        <v>213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2">
        <v>0</v>
      </c>
    </row>
    <row r="253" spans="1:14" x14ac:dyDescent="0.25">
      <c r="A253" s="22">
        <v>3191</v>
      </c>
      <c r="B253" s="23" t="s">
        <v>214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2">
        <v>0</v>
      </c>
    </row>
    <row r="254" spans="1:14" x14ac:dyDescent="0.25">
      <c r="A254" s="22">
        <v>3192</v>
      </c>
      <c r="B254" s="23" t="s">
        <v>215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2">
        <v>0</v>
      </c>
    </row>
    <row r="255" spans="1:14" x14ac:dyDescent="0.25">
      <c r="A255" s="22">
        <v>3193</v>
      </c>
      <c r="B255" s="23" t="s">
        <v>216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2">
        <v>0</v>
      </c>
    </row>
    <row r="256" spans="1:14" x14ac:dyDescent="0.25">
      <c r="A256" s="21">
        <v>3200</v>
      </c>
      <c r="B256" s="27" t="s">
        <v>217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2">
        <v>0</v>
      </c>
      <c r="M256" s="1">
        <v>56000</v>
      </c>
      <c r="N256" s="1">
        <v>672000</v>
      </c>
    </row>
    <row r="257" spans="1:14" x14ac:dyDescent="0.25">
      <c r="A257" s="22">
        <v>321</v>
      </c>
      <c r="B257" s="23" t="s">
        <v>218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2">
        <v>0</v>
      </c>
      <c r="N257" s="1">
        <v>107520</v>
      </c>
    </row>
    <row r="258" spans="1:14" x14ac:dyDescent="0.25">
      <c r="A258" s="22">
        <v>3211</v>
      </c>
      <c r="B258" s="23" t="s">
        <v>218</v>
      </c>
      <c r="C258" s="11">
        <v>135000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2">
        <v>135000</v>
      </c>
      <c r="N258" s="1">
        <v>779520</v>
      </c>
    </row>
    <row r="259" spans="1:14" x14ac:dyDescent="0.25">
      <c r="A259" s="22">
        <v>322</v>
      </c>
      <c r="B259" s="15" t="s">
        <v>14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2">
        <v>0</v>
      </c>
    </row>
    <row r="260" spans="1:14" x14ac:dyDescent="0.25">
      <c r="A260" s="22">
        <v>3221</v>
      </c>
      <c r="B260" s="15" t="s">
        <v>219</v>
      </c>
      <c r="C260" s="11">
        <v>510000</v>
      </c>
      <c r="D260" s="11">
        <v>26000</v>
      </c>
      <c r="E260" s="11">
        <v>334116</v>
      </c>
      <c r="F260" s="11">
        <v>0</v>
      </c>
      <c r="G260" s="11">
        <v>0</v>
      </c>
      <c r="H260" s="11">
        <v>0</v>
      </c>
      <c r="I260" s="11">
        <v>0</v>
      </c>
      <c r="J260" s="12">
        <v>870116</v>
      </c>
    </row>
    <row r="261" spans="1:14" ht="27" x14ac:dyDescent="0.25">
      <c r="A261" s="22">
        <v>323</v>
      </c>
      <c r="B261" s="15" t="s">
        <v>220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2">
        <v>0</v>
      </c>
    </row>
    <row r="262" spans="1:14" ht="27" x14ac:dyDescent="0.25">
      <c r="A262" s="22">
        <v>3231</v>
      </c>
      <c r="B262" s="15" t="s">
        <v>220</v>
      </c>
      <c r="C262" s="11">
        <v>400000</v>
      </c>
      <c r="D262" s="11">
        <v>29000</v>
      </c>
      <c r="E262" s="11">
        <v>145000</v>
      </c>
      <c r="F262" s="11">
        <v>60000</v>
      </c>
      <c r="G262" s="11">
        <v>0</v>
      </c>
      <c r="H262" s="11">
        <v>0</v>
      </c>
      <c r="I262" s="11">
        <v>0</v>
      </c>
      <c r="J262" s="12">
        <v>634000</v>
      </c>
    </row>
    <row r="263" spans="1:14" ht="27" x14ac:dyDescent="0.25">
      <c r="A263" s="22">
        <v>3232</v>
      </c>
      <c r="B263" s="15" t="s">
        <v>221</v>
      </c>
      <c r="C263" s="11">
        <v>60000</v>
      </c>
      <c r="D263" s="11">
        <v>107819</v>
      </c>
      <c r="E263" s="11">
        <v>167957</v>
      </c>
      <c r="F263" s="11">
        <v>13347.190000000002</v>
      </c>
      <c r="G263" s="11">
        <v>293000</v>
      </c>
      <c r="H263" s="11">
        <v>0</v>
      </c>
      <c r="I263" s="11">
        <v>0</v>
      </c>
      <c r="J263" s="12">
        <v>642123.18999999994</v>
      </c>
    </row>
    <row r="264" spans="1:14" ht="27" x14ac:dyDescent="0.25">
      <c r="A264" s="22">
        <v>3233</v>
      </c>
      <c r="B264" s="15" t="s">
        <v>222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2">
        <v>0</v>
      </c>
    </row>
    <row r="265" spans="1:14" ht="27" x14ac:dyDescent="0.25">
      <c r="A265" s="22">
        <v>324</v>
      </c>
      <c r="B265" s="15" t="s">
        <v>223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2">
        <v>0</v>
      </c>
    </row>
    <row r="266" spans="1:14" ht="27" x14ac:dyDescent="0.25">
      <c r="A266" s="22">
        <v>3241</v>
      </c>
      <c r="B266" s="15" t="s">
        <v>223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2">
        <v>0</v>
      </c>
    </row>
    <row r="267" spans="1:14" x14ac:dyDescent="0.25">
      <c r="A267" s="22">
        <v>325</v>
      </c>
      <c r="B267" s="15" t="s">
        <v>224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2">
        <v>0</v>
      </c>
    </row>
    <row r="268" spans="1:14" ht="54" x14ac:dyDescent="0.25">
      <c r="A268" s="22">
        <v>3251</v>
      </c>
      <c r="B268" s="15" t="s">
        <v>225</v>
      </c>
      <c r="C268" s="11">
        <v>0</v>
      </c>
      <c r="D268" s="11">
        <v>0</v>
      </c>
      <c r="E268" s="11">
        <v>10000</v>
      </c>
      <c r="F268" s="11">
        <v>0</v>
      </c>
      <c r="G268" s="11">
        <v>0</v>
      </c>
      <c r="H268" s="11">
        <v>0</v>
      </c>
      <c r="I268" s="11">
        <v>0</v>
      </c>
      <c r="J268" s="12">
        <v>10000</v>
      </c>
    </row>
    <row r="269" spans="1:14" ht="40.5" x14ac:dyDescent="0.25">
      <c r="A269" s="22">
        <v>3252</v>
      </c>
      <c r="B269" s="15" t="s">
        <v>226</v>
      </c>
      <c r="C269" s="11">
        <v>0</v>
      </c>
      <c r="D269" s="11">
        <v>30000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2">
        <v>30000</v>
      </c>
    </row>
    <row r="270" spans="1:14" ht="40.5" x14ac:dyDescent="0.25">
      <c r="A270" s="22">
        <v>3253</v>
      </c>
      <c r="B270" s="15" t="s">
        <v>227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2">
        <v>0</v>
      </c>
    </row>
    <row r="271" spans="1:14" ht="40.5" x14ac:dyDescent="0.25">
      <c r="A271" s="22">
        <v>3254</v>
      </c>
      <c r="B271" s="15" t="s">
        <v>228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2">
        <v>0</v>
      </c>
    </row>
    <row r="272" spans="1:14" ht="27" x14ac:dyDescent="0.25">
      <c r="A272" s="22">
        <v>326</v>
      </c>
      <c r="B272" s="15" t="s">
        <v>229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2">
        <v>0</v>
      </c>
    </row>
    <row r="273" spans="1:10" ht="27" x14ac:dyDescent="0.25">
      <c r="A273" s="22">
        <v>3261</v>
      </c>
      <c r="B273" s="15" t="s">
        <v>229</v>
      </c>
      <c r="C273" s="11">
        <v>0</v>
      </c>
      <c r="D273" s="11">
        <v>7500</v>
      </c>
      <c r="E273" s="11">
        <v>320000</v>
      </c>
      <c r="F273" s="11">
        <v>25000</v>
      </c>
      <c r="G273" s="11">
        <v>36000</v>
      </c>
      <c r="H273" s="11">
        <v>0</v>
      </c>
      <c r="I273" s="11">
        <v>0</v>
      </c>
      <c r="J273" s="12">
        <v>388500</v>
      </c>
    </row>
    <row r="274" spans="1:10" x14ac:dyDescent="0.25">
      <c r="A274" s="22">
        <v>327</v>
      </c>
      <c r="B274" s="15" t="s">
        <v>230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2">
        <v>0</v>
      </c>
    </row>
    <row r="275" spans="1:10" x14ac:dyDescent="0.25">
      <c r="A275" s="22">
        <v>3271</v>
      </c>
      <c r="B275" s="15" t="s">
        <v>231</v>
      </c>
      <c r="C275" s="11">
        <v>20000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2">
        <v>20000</v>
      </c>
    </row>
    <row r="276" spans="1:10" x14ac:dyDescent="0.25">
      <c r="A276" s="22">
        <v>328</v>
      </c>
      <c r="B276" s="15" t="s">
        <v>232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2">
        <v>0</v>
      </c>
    </row>
    <row r="277" spans="1:10" x14ac:dyDescent="0.25">
      <c r="A277" s="22">
        <v>3281</v>
      </c>
      <c r="B277" s="15" t="s">
        <v>233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2">
        <v>0</v>
      </c>
    </row>
    <row r="278" spans="1:10" x14ac:dyDescent="0.25">
      <c r="A278" s="22">
        <v>329</v>
      </c>
      <c r="B278" s="15" t="s">
        <v>234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2">
        <v>0</v>
      </c>
    </row>
    <row r="279" spans="1:10" x14ac:dyDescent="0.25">
      <c r="A279" s="22">
        <v>3291</v>
      </c>
      <c r="B279" s="15" t="s">
        <v>235</v>
      </c>
      <c r="C279" s="11">
        <v>0</v>
      </c>
      <c r="D279" s="11">
        <v>76050</v>
      </c>
      <c r="E279" s="11">
        <v>24657.16</v>
      </c>
      <c r="F279" s="11">
        <v>10000</v>
      </c>
      <c r="G279" s="11">
        <v>0</v>
      </c>
      <c r="H279" s="11">
        <v>0</v>
      </c>
      <c r="I279" s="11">
        <v>0</v>
      </c>
      <c r="J279" s="12">
        <v>110707.16</v>
      </c>
    </row>
    <row r="280" spans="1:10" x14ac:dyDescent="0.25">
      <c r="A280" s="22">
        <v>3291</v>
      </c>
      <c r="B280" s="15" t="s">
        <v>235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2">
        <v>0</v>
      </c>
    </row>
    <row r="281" spans="1:10" ht="27" x14ac:dyDescent="0.25">
      <c r="A281" s="22">
        <v>3292</v>
      </c>
      <c r="B281" s="15" t="s">
        <v>236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2">
        <v>0</v>
      </c>
    </row>
    <row r="282" spans="1:10" x14ac:dyDescent="0.25">
      <c r="A282" s="22">
        <v>3293</v>
      </c>
      <c r="B282" s="15" t="s">
        <v>237</v>
      </c>
      <c r="C282" s="11">
        <v>0</v>
      </c>
      <c r="D282" s="11">
        <v>5000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2">
        <v>5000</v>
      </c>
    </row>
    <row r="283" spans="1:10" ht="26.25" x14ac:dyDescent="0.25">
      <c r="A283" s="21">
        <v>3300</v>
      </c>
      <c r="B283" s="16" t="s">
        <v>238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2">
        <v>0</v>
      </c>
    </row>
    <row r="284" spans="1:10" ht="27" x14ac:dyDescent="0.25">
      <c r="A284" s="22">
        <v>331</v>
      </c>
      <c r="B284" s="15" t="s">
        <v>239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2">
        <v>0</v>
      </c>
    </row>
    <row r="285" spans="1:10" ht="27" x14ac:dyDescent="0.25">
      <c r="A285" s="22">
        <v>3311</v>
      </c>
      <c r="B285" s="15" t="s">
        <v>239</v>
      </c>
      <c r="C285" s="11">
        <v>1100000</v>
      </c>
      <c r="D285" s="11">
        <v>1126871</v>
      </c>
      <c r="E285" s="11">
        <v>965566.1</v>
      </c>
      <c r="F285" s="11">
        <v>309148.81</v>
      </c>
      <c r="G285" s="11">
        <v>540000</v>
      </c>
      <c r="H285" s="11">
        <v>60000</v>
      </c>
      <c r="I285" s="11">
        <v>0</v>
      </c>
      <c r="J285" s="12">
        <v>4101585.91</v>
      </c>
    </row>
    <row r="286" spans="1:10" ht="27" x14ac:dyDescent="0.25">
      <c r="A286" s="22">
        <v>332</v>
      </c>
      <c r="B286" s="15" t="s">
        <v>240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2">
        <v>0</v>
      </c>
    </row>
    <row r="287" spans="1:10" ht="27" x14ac:dyDescent="0.25">
      <c r="A287" s="22">
        <v>3321</v>
      </c>
      <c r="B287" s="15" t="s">
        <v>240</v>
      </c>
      <c r="C287" s="11">
        <v>0</v>
      </c>
      <c r="D287" s="11">
        <v>12500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2">
        <v>12500</v>
      </c>
    </row>
    <row r="288" spans="1:10" ht="40.5" x14ac:dyDescent="0.25">
      <c r="A288" s="22">
        <v>333</v>
      </c>
      <c r="B288" s="15" t="s">
        <v>241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2">
        <v>0</v>
      </c>
    </row>
    <row r="289" spans="1:10" ht="27" x14ac:dyDescent="0.25">
      <c r="A289" s="22">
        <v>3331</v>
      </c>
      <c r="B289" s="15" t="s">
        <v>242</v>
      </c>
      <c r="C289" s="11">
        <v>1500000</v>
      </c>
      <c r="D289" s="11">
        <v>585376</v>
      </c>
      <c r="E289" s="11">
        <v>144659.29999999999</v>
      </c>
      <c r="F289" s="11">
        <v>171702</v>
      </c>
      <c r="G289" s="11">
        <v>2518442.85</v>
      </c>
      <c r="H289" s="11">
        <v>46505</v>
      </c>
      <c r="I289" s="11">
        <v>0</v>
      </c>
      <c r="J289" s="12">
        <v>4966685.1500000004</v>
      </c>
    </row>
    <row r="290" spans="1:10" x14ac:dyDescent="0.25">
      <c r="A290" s="22">
        <v>334</v>
      </c>
      <c r="B290" s="15" t="s">
        <v>243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2">
        <v>0</v>
      </c>
    </row>
    <row r="291" spans="1:10" x14ac:dyDescent="0.25">
      <c r="A291" s="22">
        <v>3341</v>
      </c>
      <c r="B291" s="15" t="s">
        <v>244</v>
      </c>
      <c r="C291" s="11">
        <v>100000</v>
      </c>
      <c r="D291" s="11">
        <v>502807</v>
      </c>
      <c r="E291" s="11">
        <v>431200</v>
      </c>
      <c r="F291" s="11">
        <v>184654</v>
      </c>
      <c r="G291" s="11">
        <v>0</v>
      </c>
      <c r="H291" s="11">
        <v>0</v>
      </c>
      <c r="I291" s="11">
        <v>0</v>
      </c>
      <c r="J291" s="12">
        <v>1218661</v>
      </c>
    </row>
    <row r="292" spans="1:10" x14ac:dyDescent="0.25">
      <c r="A292" s="22">
        <v>3342</v>
      </c>
      <c r="B292" s="15" t="s">
        <v>245</v>
      </c>
      <c r="C292" s="11">
        <v>500000</v>
      </c>
      <c r="D292" s="11">
        <v>818841</v>
      </c>
      <c r="E292" s="11">
        <v>1135000</v>
      </c>
      <c r="F292" s="11">
        <v>200520</v>
      </c>
      <c r="G292" s="11">
        <v>956001.38</v>
      </c>
      <c r="H292" s="11">
        <v>123806</v>
      </c>
      <c r="I292" s="11">
        <v>900000</v>
      </c>
      <c r="J292" s="12">
        <v>4634168.38</v>
      </c>
    </row>
    <row r="293" spans="1:10" ht="27" x14ac:dyDescent="0.25">
      <c r="A293" s="22">
        <v>335</v>
      </c>
      <c r="B293" s="15" t="s">
        <v>246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2">
        <v>0</v>
      </c>
    </row>
    <row r="294" spans="1:10" ht="27" x14ac:dyDescent="0.25">
      <c r="A294" s="22">
        <v>3351</v>
      </c>
      <c r="B294" s="15" t="s">
        <v>246</v>
      </c>
      <c r="C294" s="11">
        <v>300000</v>
      </c>
      <c r="D294" s="11">
        <v>64002</v>
      </c>
      <c r="E294" s="11">
        <v>60000</v>
      </c>
      <c r="F294" s="11">
        <v>50000</v>
      </c>
      <c r="G294" s="11">
        <v>0</v>
      </c>
      <c r="H294" s="11">
        <v>0</v>
      </c>
      <c r="I294" s="11">
        <v>0</v>
      </c>
      <c r="J294" s="12">
        <v>474002</v>
      </c>
    </row>
    <row r="295" spans="1:10" ht="27" x14ac:dyDescent="0.25">
      <c r="A295" s="22">
        <v>336</v>
      </c>
      <c r="B295" s="15" t="s">
        <v>247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2">
        <v>0</v>
      </c>
    </row>
    <row r="296" spans="1:10" x14ac:dyDescent="0.25">
      <c r="A296" s="22">
        <v>3361</v>
      </c>
      <c r="B296" s="15" t="s">
        <v>248</v>
      </c>
      <c r="C296" s="11">
        <v>30000</v>
      </c>
      <c r="D296" s="11">
        <v>0</v>
      </c>
      <c r="E296" s="11">
        <v>138000</v>
      </c>
      <c r="F296" s="11">
        <v>0</v>
      </c>
      <c r="G296" s="11">
        <v>15600</v>
      </c>
      <c r="H296" s="11">
        <v>0</v>
      </c>
      <c r="I296" s="11">
        <v>0</v>
      </c>
      <c r="J296" s="12">
        <v>183600</v>
      </c>
    </row>
    <row r="297" spans="1:10" ht="27" x14ac:dyDescent="0.25">
      <c r="A297" s="22">
        <v>3362</v>
      </c>
      <c r="B297" s="15" t="s">
        <v>249</v>
      </c>
      <c r="C297" s="11">
        <v>10000</v>
      </c>
      <c r="D297" s="11">
        <v>102719.51000000001</v>
      </c>
      <c r="E297" s="11">
        <v>817520</v>
      </c>
      <c r="F297" s="11">
        <v>220000</v>
      </c>
      <c r="G297" s="11">
        <v>190298</v>
      </c>
      <c r="H297" s="11">
        <v>0</v>
      </c>
      <c r="I297" s="11">
        <v>0</v>
      </c>
      <c r="J297" s="12">
        <v>1340537.51</v>
      </c>
    </row>
    <row r="298" spans="1:10" ht="40.5" x14ac:dyDescent="0.25">
      <c r="A298" s="22">
        <v>3363</v>
      </c>
      <c r="B298" s="15" t="s">
        <v>250</v>
      </c>
      <c r="C298" s="11">
        <v>50000</v>
      </c>
      <c r="D298" s="11">
        <v>2500</v>
      </c>
      <c r="E298" s="11">
        <v>315000</v>
      </c>
      <c r="F298" s="11">
        <v>0</v>
      </c>
      <c r="G298" s="11">
        <v>0</v>
      </c>
      <c r="H298" s="11">
        <v>0</v>
      </c>
      <c r="I298" s="11">
        <v>0</v>
      </c>
      <c r="J298" s="12">
        <v>367500</v>
      </c>
    </row>
    <row r="299" spans="1:10" x14ac:dyDescent="0.25">
      <c r="A299" s="22">
        <v>3364</v>
      </c>
      <c r="B299" s="15" t="s">
        <v>251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2">
        <v>0</v>
      </c>
    </row>
    <row r="300" spans="1:10" ht="40.5" x14ac:dyDescent="0.25">
      <c r="A300" s="22">
        <v>3365</v>
      </c>
      <c r="B300" s="15" t="s">
        <v>252</v>
      </c>
      <c r="C300" s="11">
        <v>50000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2">
        <v>50000</v>
      </c>
    </row>
    <row r="301" spans="1:10" x14ac:dyDescent="0.25">
      <c r="A301" s="22">
        <v>3366</v>
      </c>
      <c r="B301" s="15" t="s">
        <v>253</v>
      </c>
      <c r="C301" s="11">
        <v>0</v>
      </c>
      <c r="D301" s="11">
        <v>0</v>
      </c>
      <c r="E301" s="11">
        <v>44000</v>
      </c>
      <c r="F301" s="11">
        <v>0</v>
      </c>
      <c r="G301" s="11">
        <v>0</v>
      </c>
      <c r="H301" s="11">
        <v>30000</v>
      </c>
      <c r="I301" s="11">
        <v>0</v>
      </c>
      <c r="J301" s="12">
        <v>74000</v>
      </c>
    </row>
    <row r="302" spans="1:10" x14ac:dyDescent="0.25">
      <c r="A302" s="22">
        <v>337</v>
      </c>
      <c r="B302" s="15" t="s">
        <v>254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2">
        <v>0</v>
      </c>
    </row>
    <row r="303" spans="1:10" x14ac:dyDescent="0.25">
      <c r="A303" s="22">
        <v>3371</v>
      </c>
      <c r="B303" s="15" t="s">
        <v>254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2">
        <v>0</v>
      </c>
    </row>
    <row r="304" spans="1:10" x14ac:dyDescent="0.25">
      <c r="A304" s="22">
        <v>338</v>
      </c>
      <c r="B304" s="15" t="s">
        <v>255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2">
        <v>0</v>
      </c>
    </row>
    <row r="305" spans="1:10" x14ac:dyDescent="0.25">
      <c r="A305" s="22">
        <v>3381</v>
      </c>
      <c r="B305" s="15" t="s">
        <v>255</v>
      </c>
      <c r="C305" s="11">
        <v>264000</v>
      </c>
      <c r="D305" s="11">
        <v>1271250</v>
      </c>
      <c r="E305" s="11">
        <v>456000</v>
      </c>
      <c r="F305" s="11">
        <v>0</v>
      </c>
      <c r="G305" s="11">
        <v>0</v>
      </c>
      <c r="H305" s="11">
        <v>0</v>
      </c>
      <c r="I305" s="11">
        <v>0</v>
      </c>
      <c r="J305" s="12">
        <v>1991250</v>
      </c>
    </row>
    <row r="306" spans="1:10" ht="27" x14ac:dyDescent="0.25">
      <c r="A306" s="22">
        <v>339</v>
      </c>
      <c r="B306" s="15" t="s">
        <v>256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2">
        <v>0</v>
      </c>
    </row>
    <row r="307" spans="1:10" ht="27" x14ac:dyDescent="0.25">
      <c r="A307" s="22">
        <v>3391</v>
      </c>
      <c r="B307" s="15" t="s">
        <v>256</v>
      </c>
      <c r="C307" s="11">
        <v>500000</v>
      </c>
      <c r="D307" s="11">
        <v>1120095.5900000001</v>
      </c>
      <c r="E307" s="11">
        <v>1181479.3700000001</v>
      </c>
      <c r="F307" s="11">
        <v>225985</v>
      </c>
      <c r="G307" s="11">
        <v>1874119.3</v>
      </c>
      <c r="H307" s="11">
        <v>0</v>
      </c>
      <c r="I307" s="11">
        <v>238000</v>
      </c>
      <c r="J307" s="12">
        <v>5139679.26</v>
      </c>
    </row>
    <row r="308" spans="1:10" ht="26.25" x14ac:dyDescent="0.25">
      <c r="A308" s="21">
        <v>3400</v>
      </c>
      <c r="B308" s="16" t="s">
        <v>257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2">
        <v>0</v>
      </c>
    </row>
    <row r="309" spans="1:10" x14ac:dyDescent="0.25">
      <c r="A309" s="22">
        <v>341</v>
      </c>
      <c r="B309" s="15" t="s">
        <v>6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2">
        <v>0</v>
      </c>
    </row>
    <row r="310" spans="1:10" x14ac:dyDescent="0.25">
      <c r="A310" s="22">
        <v>3411</v>
      </c>
      <c r="B310" s="15" t="s">
        <v>258</v>
      </c>
      <c r="C310" s="11">
        <v>60000</v>
      </c>
      <c r="D310" s="11">
        <v>166268.5</v>
      </c>
      <c r="E310" s="11">
        <v>350398.5</v>
      </c>
      <c r="F310" s="11">
        <v>105000</v>
      </c>
      <c r="G310" s="11">
        <v>58015</v>
      </c>
      <c r="H310" s="11">
        <v>80000</v>
      </c>
      <c r="I310" s="11">
        <v>0</v>
      </c>
      <c r="J310" s="12">
        <v>819682</v>
      </c>
    </row>
    <row r="311" spans="1:10" ht="27" x14ac:dyDescent="0.25">
      <c r="A311" s="22">
        <v>342</v>
      </c>
      <c r="B311" s="15" t="s">
        <v>259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2">
        <v>0</v>
      </c>
    </row>
    <row r="312" spans="1:10" ht="27" x14ac:dyDescent="0.25">
      <c r="A312" s="22">
        <v>3421</v>
      </c>
      <c r="B312" s="15" t="s">
        <v>260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2">
        <v>0</v>
      </c>
    </row>
    <row r="313" spans="1:10" ht="27" x14ac:dyDescent="0.25">
      <c r="A313" s="22">
        <v>343</v>
      </c>
      <c r="B313" s="15" t="s">
        <v>261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2">
        <v>0</v>
      </c>
    </row>
    <row r="314" spans="1:10" ht="27" x14ac:dyDescent="0.25">
      <c r="A314" s="22">
        <v>3431</v>
      </c>
      <c r="B314" s="15" t="s">
        <v>261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2">
        <v>0</v>
      </c>
    </row>
    <row r="315" spans="1:10" ht="27" x14ac:dyDescent="0.25">
      <c r="A315" s="22">
        <v>344</v>
      </c>
      <c r="B315" s="15" t="s">
        <v>262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2">
        <v>0</v>
      </c>
    </row>
    <row r="316" spans="1:10" ht="27" x14ac:dyDescent="0.25">
      <c r="A316" s="22">
        <v>3441</v>
      </c>
      <c r="B316" s="15" t="s">
        <v>263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2">
        <v>0</v>
      </c>
    </row>
    <row r="317" spans="1:10" x14ac:dyDescent="0.25">
      <c r="A317" s="22">
        <v>345</v>
      </c>
      <c r="B317" s="15" t="s">
        <v>7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2">
        <v>0</v>
      </c>
    </row>
    <row r="318" spans="1:10" x14ac:dyDescent="0.25">
      <c r="A318" s="22">
        <v>3451</v>
      </c>
      <c r="B318" s="15" t="s">
        <v>264</v>
      </c>
      <c r="C318" s="11">
        <v>100000</v>
      </c>
      <c r="D318" s="11">
        <v>1157672.72</v>
      </c>
      <c r="E318" s="11">
        <v>890634</v>
      </c>
      <c r="F318" s="11">
        <v>167380</v>
      </c>
      <c r="G318" s="11">
        <v>714085.55</v>
      </c>
      <c r="H318" s="11">
        <v>250000</v>
      </c>
      <c r="I318" s="11">
        <v>0</v>
      </c>
      <c r="J318" s="12">
        <v>3279772.2699999996</v>
      </c>
    </row>
    <row r="319" spans="1:10" x14ac:dyDescent="0.25">
      <c r="A319" s="22">
        <v>346</v>
      </c>
      <c r="B319" s="15" t="s">
        <v>265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2">
        <v>0</v>
      </c>
    </row>
    <row r="320" spans="1:10" x14ac:dyDescent="0.25">
      <c r="A320" s="22">
        <v>3461</v>
      </c>
      <c r="B320" s="15" t="s">
        <v>266</v>
      </c>
      <c r="C320" s="11">
        <v>0</v>
      </c>
      <c r="D320" s="11">
        <v>300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2">
        <v>300</v>
      </c>
    </row>
    <row r="321" spans="1:10" x14ac:dyDescent="0.25">
      <c r="A321" s="22">
        <v>347</v>
      </c>
      <c r="B321" s="15" t="s">
        <v>267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2">
        <v>0</v>
      </c>
    </row>
    <row r="322" spans="1:10" x14ac:dyDescent="0.25">
      <c r="A322" s="22">
        <v>3471</v>
      </c>
      <c r="B322" s="15" t="s">
        <v>267</v>
      </c>
      <c r="C322" s="11">
        <v>10000</v>
      </c>
      <c r="D322" s="11">
        <v>50322.18</v>
      </c>
      <c r="E322" s="11">
        <v>29000</v>
      </c>
      <c r="F322" s="11">
        <v>0</v>
      </c>
      <c r="G322" s="11">
        <v>62000</v>
      </c>
      <c r="H322" s="11">
        <v>0</v>
      </c>
      <c r="I322" s="11">
        <v>0</v>
      </c>
      <c r="J322" s="12">
        <v>151322.18</v>
      </c>
    </row>
    <row r="323" spans="1:10" x14ac:dyDescent="0.25">
      <c r="A323" s="22">
        <v>348</v>
      </c>
      <c r="B323" s="15" t="s">
        <v>268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2">
        <v>0</v>
      </c>
    </row>
    <row r="324" spans="1:10" x14ac:dyDescent="0.25">
      <c r="A324" s="22">
        <v>3481</v>
      </c>
      <c r="B324" s="15" t="s">
        <v>268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2">
        <v>0</v>
      </c>
    </row>
    <row r="325" spans="1:10" ht="27" x14ac:dyDescent="0.25">
      <c r="A325" s="22">
        <v>349</v>
      </c>
      <c r="B325" s="15" t="s">
        <v>269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2">
        <v>0</v>
      </c>
    </row>
    <row r="326" spans="1:10" ht="27" x14ac:dyDescent="0.25">
      <c r="A326" s="22">
        <v>3491</v>
      </c>
      <c r="B326" s="15" t="s">
        <v>269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2">
        <v>0</v>
      </c>
    </row>
    <row r="327" spans="1:10" ht="26.25" x14ac:dyDescent="0.25">
      <c r="A327" s="21">
        <v>3500</v>
      </c>
      <c r="B327" s="16" t="s">
        <v>270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2">
        <v>0</v>
      </c>
    </row>
    <row r="328" spans="1:10" ht="27" x14ac:dyDescent="0.25">
      <c r="A328" s="22">
        <v>351</v>
      </c>
      <c r="B328" s="15" t="s">
        <v>271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2">
        <v>0</v>
      </c>
    </row>
    <row r="329" spans="1:10" ht="40.5" x14ac:dyDescent="0.25">
      <c r="A329" s="22">
        <v>3511</v>
      </c>
      <c r="B329" s="15" t="s">
        <v>272</v>
      </c>
      <c r="C329" s="11">
        <v>100000</v>
      </c>
      <c r="D329" s="11">
        <v>552808</v>
      </c>
      <c r="E329" s="11">
        <v>2065000</v>
      </c>
      <c r="F329" s="11">
        <v>268046.93999999948</v>
      </c>
      <c r="G329" s="11">
        <v>356147.79</v>
      </c>
      <c r="H329" s="11">
        <v>1000</v>
      </c>
      <c r="I329" s="11">
        <v>0</v>
      </c>
      <c r="J329" s="12">
        <v>3343002.7299999995</v>
      </c>
    </row>
    <row r="330" spans="1:10" ht="40.5" x14ac:dyDescent="0.25">
      <c r="A330" s="22">
        <v>3512</v>
      </c>
      <c r="B330" s="15" t="s">
        <v>273</v>
      </c>
      <c r="C330" s="11">
        <v>1000000</v>
      </c>
      <c r="D330" s="11">
        <v>879821</v>
      </c>
      <c r="E330" s="11">
        <v>720000</v>
      </c>
      <c r="F330" s="11">
        <v>0</v>
      </c>
      <c r="G330" s="11">
        <v>1120721.56</v>
      </c>
      <c r="H330" s="11">
        <v>200000</v>
      </c>
      <c r="I330" s="11">
        <v>297000</v>
      </c>
      <c r="J330" s="12">
        <v>4217542.5600000005</v>
      </c>
    </row>
    <row r="331" spans="1:10" ht="40.5" x14ac:dyDescent="0.25">
      <c r="A331" s="22">
        <v>3512</v>
      </c>
      <c r="B331" s="15" t="s">
        <v>274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2">
        <v>0</v>
      </c>
    </row>
    <row r="332" spans="1:10" ht="40.5" x14ac:dyDescent="0.25">
      <c r="A332" s="22">
        <v>3521</v>
      </c>
      <c r="B332" s="15" t="s">
        <v>275</v>
      </c>
      <c r="C332" s="11">
        <v>0</v>
      </c>
      <c r="D332" s="11">
        <v>163390</v>
      </c>
      <c r="E332" s="11">
        <v>291000</v>
      </c>
      <c r="F332" s="11">
        <v>0</v>
      </c>
      <c r="G332" s="11">
        <v>75783</v>
      </c>
      <c r="H332" s="11">
        <v>0</v>
      </c>
      <c r="I332" s="11">
        <v>0</v>
      </c>
      <c r="J332" s="12">
        <v>530173</v>
      </c>
    </row>
    <row r="333" spans="1:10" ht="40.5" x14ac:dyDescent="0.25">
      <c r="A333" s="22">
        <v>353</v>
      </c>
      <c r="B333" s="15" t="s">
        <v>276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2">
        <v>0</v>
      </c>
    </row>
    <row r="334" spans="1:10" ht="40.5" x14ac:dyDescent="0.25">
      <c r="A334" s="22">
        <v>3531</v>
      </c>
      <c r="B334" s="15" t="s">
        <v>276</v>
      </c>
      <c r="C334" s="11">
        <v>3000000</v>
      </c>
      <c r="D334" s="11">
        <v>423476</v>
      </c>
      <c r="E334" s="11">
        <v>409000</v>
      </c>
      <c r="F334" s="11">
        <v>60000</v>
      </c>
      <c r="G334" s="11">
        <v>196094</v>
      </c>
      <c r="H334" s="11">
        <v>25000</v>
      </c>
      <c r="I334" s="11">
        <v>0</v>
      </c>
      <c r="J334" s="12">
        <v>4113570</v>
      </c>
    </row>
    <row r="335" spans="1:10" ht="27" x14ac:dyDescent="0.25">
      <c r="A335" s="22">
        <v>354</v>
      </c>
      <c r="B335" s="15" t="s">
        <v>277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2">
        <v>0</v>
      </c>
    </row>
    <row r="336" spans="1:10" ht="27" x14ac:dyDescent="0.25">
      <c r="A336" s="22">
        <v>3541</v>
      </c>
      <c r="B336" s="15" t="s">
        <v>277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170000</v>
      </c>
      <c r="I336" s="11">
        <v>0</v>
      </c>
      <c r="J336" s="12">
        <v>170000</v>
      </c>
    </row>
    <row r="337" spans="1:10" ht="27" x14ac:dyDescent="0.25">
      <c r="A337" s="22">
        <v>355</v>
      </c>
      <c r="B337" s="15" t="s">
        <v>278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2">
        <v>0</v>
      </c>
    </row>
    <row r="338" spans="1:10" ht="40.5" x14ac:dyDescent="0.25">
      <c r="A338" s="22">
        <v>3551</v>
      </c>
      <c r="B338" s="15" t="s">
        <v>279</v>
      </c>
      <c r="C338" s="11">
        <v>200000</v>
      </c>
      <c r="D338" s="11">
        <v>729179.1</v>
      </c>
      <c r="E338" s="11">
        <v>695000</v>
      </c>
      <c r="F338" s="11">
        <v>145000</v>
      </c>
      <c r="G338" s="11">
        <v>267531.37</v>
      </c>
      <c r="H338" s="11">
        <v>0</v>
      </c>
      <c r="I338" s="11">
        <v>0</v>
      </c>
      <c r="J338" s="12">
        <v>2036710.4700000002</v>
      </c>
    </row>
    <row r="339" spans="1:10" ht="27" x14ac:dyDescent="0.25">
      <c r="A339" s="22">
        <v>356</v>
      </c>
      <c r="B339" s="15" t="s">
        <v>280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2">
        <v>0</v>
      </c>
    </row>
    <row r="340" spans="1:10" ht="27" x14ac:dyDescent="0.25">
      <c r="A340" s="22">
        <v>3561</v>
      </c>
      <c r="B340" s="15" t="s">
        <v>281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2">
        <v>0</v>
      </c>
    </row>
    <row r="341" spans="1:10" ht="27" x14ac:dyDescent="0.25">
      <c r="A341" s="22">
        <v>357</v>
      </c>
      <c r="B341" s="15" t="s">
        <v>282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2">
        <v>0</v>
      </c>
    </row>
    <row r="342" spans="1:10" ht="27" x14ac:dyDescent="0.25">
      <c r="A342" s="22">
        <v>3571</v>
      </c>
      <c r="B342" s="15" t="s">
        <v>283</v>
      </c>
      <c r="C342" s="11">
        <v>0</v>
      </c>
      <c r="D342" s="11">
        <v>346119</v>
      </c>
      <c r="E342" s="11">
        <v>362000</v>
      </c>
      <c r="F342" s="11">
        <v>0</v>
      </c>
      <c r="G342" s="11">
        <v>312181.93999999994</v>
      </c>
      <c r="H342" s="11">
        <v>100000</v>
      </c>
      <c r="I342" s="11">
        <v>0</v>
      </c>
      <c r="J342" s="12">
        <v>1120300.94</v>
      </c>
    </row>
    <row r="343" spans="1:10" ht="27" x14ac:dyDescent="0.25">
      <c r="A343" s="22">
        <v>3572</v>
      </c>
      <c r="B343" s="15" t="s">
        <v>284</v>
      </c>
      <c r="C343" s="11">
        <v>0</v>
      </c>
      <c r="D343" s="11">
        <v>282400</v>
      </c>
      <c r="E343" s="11">
        <v>243000</v>
      </c>
      <c r="F343" s="11">
        <v>0</v>
      </c>
      <c r="G343" s="11">
        <v>30000</v>
      </c>
      <c r="H343" s="11">
        <v>30000</v>
      </c>
      <c r="I343" s="11">
        <v>0</v>
      </c>
      <c r="J343" s="12">
        <v>585400</v>
      </c>
    </row>
    <row r="344" spans="1:10" ht="27" x14ac:dyDescent="0.25">
      <c r="A344" s="22">
        <v>3573</v>
      </c>
      <c r="B344" s="15" t="s">
        <v>285</v>
      </c>
      <c r="C344" s="11">
        <v>0</v>
      </c>
      <c r="D344" s="11">
        <v>0</v>
      </c>
      <c r="E344" s="11">
        <v>0</v>
      </c>
      <c r="F344" s="11">
        <v>0</v>
      </c>
      <c r="G344" s="11">
        <v>4500</v>
      </c>
      <c r="H344" s="11">
        <v>0</v>
      </c>
      <c r="I344" s="11">
        <v>0</v>
      </c>
      <c r="J344" s="12">
        <v>4500</v>
      </c>
    </row>
    <row r="345" spans="1:10" x14ac:dyDescent="0.25">
      <c r="A345" s="22">
        <v>358</v>
      </c>
      <c r="B345" s="15" t="s">
        <v>286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2">
        <v>0</v>
      </c>
    </row>
    <row r="346" spans="1:10" x14ac:dyDescent="0.25">
      <c r="A346" s="22">
        <v>3581</v>
      </c>
      <c r="B346" s="15" t="s">
        <v>286</v>
      </c>
      <c r="C346" s="11">
        <v>855450.11</v>
      </c>
      <c r="D346" s="11">
        <v>59283.89</v>
      </c>
      <c r="E346" s="11">
        <v>0</v>
      </c>
      <c r="F346" s="11">
        <v>16495</v>
      </c>
      <c r="G346" s="11">
        <v>0</v>
      </c>
      <c r="H346" s="11">
        <v>5000</v>
      </c>
      <c r="I346" s="11">
        <v>0</v>
      </c>
      <c r="J346" s="12">
        <v>936229</v>
      </c>
    </row>
    <row r="347" spans="1:10" x14ac:dyDescent="0.25">
      <c r="A347" s="22">
        <v>359</v>
      </c>
      <c r="B347" s="15" t="s">
        <v>287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2">
        <v>0</v>
      </c>
    </row>
    <row r="348" spans="1:10" x14ac:dyDescent="0.25">
      <c r="A348" s="22">
        <v>3591</v>
      </c>
      <c r="B348" s="15" t="s">
        <v>287</v>
      </c>
      <c r="C348" s="11">
        <v>15000</v>
      </c>
      <c r="D348" s="11">
        <v>114500</v>
      </c>
      <c r="E348" s="11">
        <v>269500</v>
      </c>
      <c r="F348" s="11">
        <v>0</v>
      </c>
      <c r="G348" s="11">
        <v>52750</v>
      </c>
      <c r="H348" s="11">
        <v>0</v>
      </c>
      <c r="I348" s="11">
        <v>0</v>
      </c>
      <c r="J348" s="12">
        <v>451750</v>
      </c>
    </row>
    <row r="349" spans="1:10" ht="26.25" x14ac:dyDescent="0.25">
      <c r="A349" s="21">
        <v>3600</v>
      </c>
      <c r="B349" s="16" t="s">
        <v>288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2">
        <v>0</v>
      </c>
    </row>
    <row r="350" spans="1:10" x14ac:dyDescent="0.25">
      <c r="A350" s="22">
        <v>361</v>
      </c>
      <c r="B350" s="15" t="s">
        <v>207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2">
        <v>0</v>
      </c>
    </row>
    <row r="351" spans="1:10" ht="40.5" x14ac:dyDescent="0.25">
      <c r="A351" s="22">
        <v>3611</v>
      </c>
      <c r="B351" s="15" t="s">
        <v>289</v>
      </c>
      <c r="C351" s="11">
        <v>50000</v>
      </c>
      <c r="D351" s="11">
        <v>185633.25199999998</v>
      </c>
      <c r="E351" s="11">
        <v>225261.93</v>
      </c>
      <c r="F351" s="11">
        <v>35000</v>
      </c>
      <c r="G351" s="11">
        <v>222494.62199999997</v>
      </c>
      <c r="H351" s="11">
        <v>0</v>
      </c>
      <c r="I351" s="11">
        <v>0</v>
      </c>
      <c r="J351" s="12">
        <v>718389.804</v>
      </c>
    </row>
    <row r="352" spans="1:10" ht="40.5" x14ac:dyDescent="0.25">
      <c r="A352" s="22">
        <v>362</v>
      </c>
      <c r="B352" s="15" t="s">
        <v>8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2">
        <v>0</v>
      </c>
    </row>
    <row r="353" spans="1:10" ht="40.5" x14ac:dyDescent="0.25">
      <c r="A353" s="22">
        <v>3621</v>
      </c>
      <c r="B353" s="15" t="s">
        <v>290</v>
      </c>
      <c r="C353" s="11">
        <v>500000</v>
      </c>
      <c r="D353" s="11">
        <v>305785.2</v>
      </c>
      <c r="E353" s="11">
        <v>603201.4</v>
      </c>
      <c r="F353" s="11">
        <v>0</v>
      </c>
      <c r="G353" s="11">
        <v>72165.799999999988</v>
      </c>
      <c r="H353" s="11">
        <v>0</v>
      </c>
      <c r="I353" s="11">
        <v>0</v>
      </c>
      <c r="J353" s="12">
        <v>1481152.4000000001</v>
      </c>
    </row>
    <row r="354" spans="1:10" ht="27" x14ac:dyDescent="0.25">
      <c r="A354" s="22">
        <v>363</v>
      </c>
      <c r="B354" s="15" t="s">
        <v>291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2">
        <v>0</v>
      </c>
    </row>
    <row r="355" spans="1:10" ht="27" x14ac:dyDescent="0.25">
      <c r="A355" s="22">
        <v>3631</v>
      </c>
      <c r="B355" s="15" t="s">
        <v>291</v>
      </c>
      <c r="C355" s="11">
        <v>0</v>
      </c>
      <c r="D355" s="11">
        <v>10266.9</v>
      </c>
      <c r="E355" s="11">
        <v>0</v>
      </c>
      <c r="F355" s="11">
        <v>17500</v>
      </c>
      <c r="G355" s="11">
        <v>126433.29999999999</v>
      </c>
      <c r="H355" s="11">
        <v>0</v>
      </c>
      <c r="I355" s="11">
        <v>0</v>
      </c>
      <c r="J355" s="12">
        <v>154200.19999999998</v>
      </c>
    </row>
    <row r="356" spans="1:10" x14ac:dyDescent="0.25">
      <c r="A356" s="22">
        <v>364</v>
      </c>
      <c r="B356" s="15" t="s">
        <v>292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2">
        <v>0</v>
      </c>
    </row>
    <row r="357" spans="1:10" x14ac:dyDescent="0.25">
      <c r="A357" s="22">
        <v>3641</v>
      </c>
      <c r="B357" s="15" t="s">
        <v>293</v>
      </c>
      <c r="C357" s="11">
        <v>0</v>
      </c>
      <c r="D357" s="11">
        <v>9100</v>
      </c>
      <c r="E357" s="11">
        <v>0</v>
      </c>
      <c r="F357" s="11">
        <v>0</v>
      </c>
      <c r="G357" s="11">
        <v>909.99999999999989</v>
      </c>
      <c r="H357" s="11">
        <v>0</v>
      </c>
      <c r="I357" s="11">
        <v>0</v>
      </c>
      <c r="J357" s="12">
        <v>10010</v>
      </c>
    </row>
    <row r="358" spans="1:10" ht="27" x14ac:dyDescent="0.25">
      <c r="A358" s="22">
        <v>365</v>
      </c>
      <c r="B358" s="15" t="s">
        <v>294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2">
        <v>0</v>
      </c>
    </row>
    <row r="359" spans="1:10" ht="27" x14ac:dyDescent="0.25">
      <c r="A359" s="22">
        <v>3651</v>
      </c>
      <c r="B359" s="15" t="s">
        <v>294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2">
        <v>0</v>
      </c>
    </row>
    <row r="360" spans="1:10" ht="27" x14ac:dyDescent="0.25">
      <c r="A360" s="22">
        <v>366</v>
      </c>
      <c r="B360" s="15" t="s">
        <v>295</v>
      </c>
      <c r="C360" s="11">
        <v>0</v>
      </c>
      <c r="D360" s="11">
        <v>26100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2">
        <v>26100</v>
      </c>
    </row>
    <row r="361" spans="1:10" ht="27" x14ac:dyDescent="0.25">
      <c r="A361" s="22">
        <v>3661</v>
      </c>
      <c r="B361" s="15" t="s">
        <v>295</v>
      </c>
      <c r="C361" s="11">
        <v>0</v>
      </c>
      <c r="D361" s="11">
        <v>212425.87</v>
      </c>
      <c r="E361" s="11">
        <v>155000</v>
      </c>
      <c r="F361" s="11">
        <v>45553.1</v>
      </c>
      <c r="G361" s="11">
        <v>13246.8</v>
      </c>
      <c r="H361" s="11">
        <v>33252.120000000003</v>
      </c>
      <c r="I361" s="11">
        <v>0</v>
      </c>
      <c r="J361" s="12">
        <v>459477.88999999996</v>
      </c>
    </row>
    <row r="362" spans="1:10" x14ac:dyDescent="0.25">
      <c r="A362" s="22">
        <v>369</v>
      </c>
      <c r="B362" s="15" t="s">
        <v>296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2">
        <v>0</v>
      </c>
    </row>
    <row r="363" spans="1:10" x14ac:dyDescent="0.25">
      <c r="A363" s="22">
        <v>3691</v>
      </c>
      <c r="B363" s="15" t="s">
        <v>296</v>
      </c>
      <c r="C363" s="11">
        <v>9000</v>
      </c>
      <c r="D363" s="11">
        <v>0</v>
      </c>
      <c r="E363" s="11">
        <v>0</v>
      </c>
      <c r="F363" s="11">
        <v>10500</v>
      </c>
      <c r="G363" s="11">
        <v>0</v>
      </c>
      <c r="H363" s="11">
        <v>0</v>
      </c>
      <c r="I363" s="11">
        <v>0</v>
      </c>
      <c r="J363" s="12">
        <v>19500</v>
      </c>
    </row>
    <row r="364" spans="1:10" x14ac:dyDescent="0.25">
      <c r="A364" s="21">
        <v>3700</v>
      </c>
      <c r="B364" s="16" t="s">
        <v>297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2">
        <v>0</v>
      </c>
    </row>
    <row r="365" spans="1:10" x14ac:dyDescent="0.25">
      <c r="A365" s="22">
        <v>371</v>
      </c>
      <c r="B365" s="15" t="s">
        <v>298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2">
        <v>0</v>
      </c>
    </row>
    <row r="366" spans="1:10" x14ac:dyDescent="0.25">
      <c r="A366" s="22">
        <v>3711</v>
      </c>
      <c r="B366" s="15" t="s">
        <v>299</v>
      </c>
      <c r="C366" s="11">
        <v>200000</v>
      </c>
      <c r="D366" s="11">
        <v>624171.56000000006</v>
      </c>
      <c r="E366" s="11">
        <v>80000</v>
      </c>
      <c r="F366" s="11">
        <v>240000</v>
      </c>
      <c r="G366" s="11">
        <v>170247.97999999998</v>
      </c>
      <c r="H366" s="11">
        <v>0</v>
      </c>
      <c r="I366" s="11">
        <v>0</v>
      </c>
      <c r="J366" s="12">
        <v>1314419.54</v>
      </c>
    </row>
    <row r="367" spans="1:10" x14ac:dyDescent="0.25">
      <c r="A367" s="22">
        <v>3712</v>
      </c>
      <c r="B367" s="15" t="s">
        <v>300</v>
      </c>
      <c r="C367" s="11">
        <v>50000</v>
      </c>
      <c r="D367" s="11">
        <v>0</v>
      </c>
      <c r="E367" s="11">
        <v>0</v>
      </c>
      <c r="F367" s="11">
        <v>0</v>
      </c>
      <c r="G367" s="11">
        <v>52000</v>
      </c>
      <c r="H367" s="11">
        <v>0</v>
      </c>
      <c r="I367" s="11">
        <v>0</v>
      </c>
      <c r="J367" s="12">
        <v>102000</v>
      </c>
    </row>
    <row r="368" spans="1:10" x14ac:dyDescent="0.25">
      <c r="A368" s="22">
        <v>372</v>
      </c>
      <c r="B368" s="15" t="s">
        <v>301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2">
        <v>0</v>
      </c>
    </row>
    <row r="369" spans="1:10" x14ac:dyDescent="0.25">
      <c r="A369" s="22">
        <v>3721</v>
      </c>
      <c r="B369" s="15" t="s">
        <v>302</v>
      </c>
      <c r="C369" s="11">
        <v>45000</v>
      </c>
      <c r="D369" s="11">
        <v>985513.91999999993</v>
      </c>
      <c r="E369" s="11">
        <v>221654</v>
      </c>
      <c r="F369" s="11">
        <v>150000</v>
      </c>
      <c r="G369" s="11">
        <v>476891.63</v>
      </c>
      <c r="H369" s="11">
        <v>0</v>
      </c>
      <c r="I369" s="11">
        <v>0</v>
      </c>
      <c r="J369" s="12">
        <v>1879059.5499999998</v>
      </c>
    </row>
    <row r="370" spans="1:10" x14ac:dyDescent="0.25">
      <c r="A370" s="22">
        <v>3722</v>
      </c>
      <c r="B370" s="15" t="s">
        <v>303</v>
      </c>
      <c r="C370" s="11">
        <v>20000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2">
        <v>20000</v>
      </c>
    </row>
    <row r="371" spans="1:10" x14ac:dyDescent="0.25">
      <c r="A371" s="22">
        <v>373</v>
      </c>
      <c r="B371" s="15" t="s">
        <v>304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2">
        <v>0</v>
      </c>
    </row>
    <row r="372" spans="1:10" x14ac:dyDescent="0.25">
      <c r="A372" s="22">
        <v>3731</v>
      </c>
      <c r="B372" s="15" t="s">
        <v>304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2">
        <v>0</v>
      </c>
    </row>
    <row r="373" spans="1:10" x14ac:dyDescent="0.25">
      <c r="A373" s="22">
        <v>374</v>
      </c>
      <c r="B373" s="15" t="s">
        <v>305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2">
        <v>0</v>
      </c>
    </row>
    <row r="374" spans="1:10" x14ac:dyDescent="0.25">
      <c r="A374" s="22">
        <v>3741</v>
      </c>
      <c r="B374" s="15" t="s">
        <v>305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2">
        <v>0</v>
      </c>
    </row>
    <row r="375" spans="1:10" x14ac:dyDescent="0.25">
      <c r="A375" s="22">
        <v>375</v>
      </c>
      <c r="B375" s="15" t="s">
        <v>306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2">
        <v>0</v>
      </c>
    </row>
    <row r="376" spans="1:10" x14ac:dyDescent="0.25">
      <c r="A376" s="22">
        <v>3751</v>
      </c>
      <c r="B376" s="15" t="s">
        <v>306</v>
      </c>
      <c r="C376" s="11">
        <v>240000</v>
      </c>
      <c r="D376" s="11">
        <v>2690133.63</v>
      </c>
      <c r="E376" s="11">
        <v>330162</v>
      </c>
      <c r="F376" s="11">
        <v>140990.74</v>
      </c>
      <c r="G376" s="11">
        <v>909042.91</v>
      </c>
      <c r="H376" s="11">
        <v>0</v>
      </c>
      <c r="I376" s="11">
        <v>0</v>
      </c>
      <c r="J376" s="12">
        <v>4310329.28</v>
      </c>
    </row>
    <row r="377" spans="1:10" x14ac:dyDescent="0.25">
      <c r="A377" s="22">
        <v>376</v>
      </c>
      <c r="B377" s="15" t="s">
        <v>307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2">
        <v>0</v>
      </c>
    </row>
    <row r="378" spans="1:10" x14ac:dyDescent="0.25">
      <c r="A378" s="22">
        <v>3761</v>
      </c>
      <c r="B378" s="15" t="s">
        <v>307</v>
      </c>
      <c r="C378" s="11">
        <v>75000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2">
        <v>75000</v>
      </c>
    </row>
    <row r="379" spans="1:10" x14ac:dyDescent="0.25">
      <c r="A379" s="22">
        <v>377</v>
      </c>
      <c r="B379" s="15" t="s">
        <v>308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2">
        <v>0</v>
      </c>
    </row>
    <row r="380" spans="1:10" ht="27" x14ac:dyDescent="0.25">
      <c r="A380" s="22">
        <v>3771</v>
      </c>
      <c r="B380" s="15" t="s">
        <v>309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2">
        <v>0</v>
      </c>
    </row>
    <row r="381" spans="1:10" x14ac:dyDescent="0.25">
      <c r="A381" s="22">
        <v>378</v>
      </c>
      <c r="B381" s="15" t="s">
        <v>310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2">
        <v>0</v>
      </c>
    </row>
    <row r="382" spans="1:10" ht="54" x14ac:dyDescent="0.25">
      <c r="A382" s="22">
        <v>3781</v>
      </c>
      <c r="B382" s="15" t="s">
        <v>311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2">
        <v>0</v>
      </c>
    </row>
    <row r="383" spans="1:10" ht="54" x14ac:dyDescent="0.25">
      <c r="A383" s="22">
        <v>3782</v>
      </c>
      <c r="B383" s="15" t="s">
        <v>312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2">
        <v>0</v>
      </c>
    </row>
    <row r="384" spans="1:10" x14ac:dyDescent="0.25">
      <c r="A384" s="22">
        <v>379</v>
      </c>
      <c r="B384" s="15" t="s">
        <v>313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2">
        <v>0</v>
      </c>
    </row>
    <row r="385" spans="1:10" x14ac:dyDescent="0.25">
      <c r="A385" s="22">
        <v>3791</v>
      </c>
      <c r="B385" s="15" t="s">
        <v>313</v>
      </c>
      <c r="C385" s="11">
        <v>50000</v>
      </c>
      <c r="D385" s="11">
        <v>251209.39</v>
      </c>
      <c r="E385" s="11">
        <v>13016.84</v>
      </c>
      <c r="F385" s="11">
        <v>80000</v>
      </c>
      <c r="G385" s="11">
        <v>0</v>
      </c>
      <c r="H385" s="11">
        <v>0</v>
      </c>
      <c r="I385" s="11">
        <v>0</v>
      </c>
      <c r="J385" s="12">
        <v>394226.23000000004</v>
      </c>
    </row>
    <row r="386" spans="1:10" ht="27" x14ac:dyDescent="0.25">
      <c r="A386" s="22">
        <v>3792</v>
      </c>
      <c r="B386" s="15" t="s">
        <v>314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2">
        <v>0</v>
      </c>
    </row>
    <row r="387" spans="1:10" x14ac:dyDescent="0.25">
      <c r="A387" s="21">
        <v>3800</v>
      </c>
      <c r="B387" s="16" t="s">
        <v>315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2">
        <v>0</v>
      </c>
    </row>
    <row r="388" spans="1:10" x14ac:dyDescent="0.25">
      <c r="A388" s="22">
        <v>3811</v>
      </c>
      <c r="B388" s="15" t="s">
        <v>316</v>
      </c>
      <c r="C388" s="11">
        <v>0</v>
      </c>
      <c r="D388" s="11">
        <v>0</v>
      </c>
      <c r="E388" s="11">
        <v>64000</v>
      </c>
      <c r="F388" s="11">
        <v>0</v>
      </c>
      <c r="G388" s="11">
        <v>8</v>
      </c>
      <c r="H388" s="11">
        <v>0</v>
      </c>
      <c r="I388" s="11">
        <v>0</v>
      </c>
      <c r="J388" s="12">
        <v>64008</v>
      </c>
    </row>
    <row r="389" spans="1:10" x14ac:dyDescent="0.25">
      <c r="A389" s="22">
        <v>382</v>
      </c>
      <c r="B389" s="15" t="s">
        <v>317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2">
        <v>0</v>
      </c>
    </row>
    <row r="390" spans="1:10" x14ac:dyDescent="0.25">
      <c r="A390" s="22">
        <v>3821</v>
      </c>
      <c r="B390" s="15" t="s">
        <v>318</v>
      </c>
      <c r="C390" s="11">
        <v>450000</v>
      </c>
      <c r="D390" s="11">
        <v>613965.11</v>
      </c>
      <c r="E390" s="11">
        <v>255598.37</v>
      </c>
      <c r="F390" s="11">
        <v>80000</v>
      </c>
      <c r="G390" s="11">
        <v>21906</v>
      </c>
      <c r="H390" s="11">
        <v>0</v>
      </c>
      <c r="I390" s="11">
        <v>0</v>
      </c>
      <c r="J390" s="12">
        <v>1421469.48</v>
      </c>
    </row>
    <row r="391" spans="1:10" x14ac:dyDescent="0.25">
      <c r="A391" s="22">
        <v>3822</v>
      </c>
      <c r="B391" s="15" t="s">
        <v>319</v>
      </c>
      <c r="C391" s="11">
        <v>50000</v>
      </c>
      <c r="D391" s="11">
        <v>1267411</v>
      </c>
      <c r="E391" s="11">
        <v>716200</v>
      </c>
      <c r="F391" s="11">
        <v>368250</v>
      </c>
      <c r="G391" s="11">
        <v>351001.70999999996</v>
      </c>
      <c r="H391" s="11">
        <v>0</v>
      </c>
      <c r="I391" s="11">
        <v>0</v>
      </c>
      <c r="J391" s="12">
        <v>2752862.71</v>
      </c>
    </row>
    <row r="392" spans="1:10" x14ac:dyDescent="0.25">
      <c r="A392" s="22">
        <v>383</v>
      </c>
      <c r="B392" s="15" t="s">
        <v>320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2">
        <v>0</v>
      </c>
    </row>
    <row r="393" spans="1:10" x14ac:dyDescent="0.25">
      <c r="A393" s="22">
        <v>3831</v>
      </c>
      <c r="B393" s="15" t="s">
        <v>320</v>
      </c>
      <c r="C393" s="11">
        <v>500000</v>
      </c>
      <c r="D393" s="11">
        <v>478310</v>
      </c>
      <c r="E393" s="11">
        <v>315500</v>
      </c>
      <c r="F393" s="11">
        <v>13500</v>
      </c>
      <c r="G393" s="11">
        <v>98159</v>
      </c>
      <c r="H393" s="11">
        <v>0</v>
      </c>
      <c r="I393" s="11">
        <v>168581.03000000003</v>
      </c>
      <c r="J393" s="12">
        <v>1574050.03</v>
      </c>
    </row>
    <row r="394" spans="1:10" x14ac:dyDescent="0.25">
      <c r="A394" s="22">
        <v>384</v>
      </c>
      <c r="B394" s="15" t="s">
        <v>321</v>
      </c>
      <c r="C394" s="11">
        <v>0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2">
        <v>0</v>
      </c>
    </row>
    <row r="395" spans="1:10" x14ac:dyDescent="0.25">
      <c r="A395" s="22">
        <v>3841</v>
      </c>
      <c r="B395" s="15" t="s">
        <v>321</v>
      </c>
      <c r="C395" s="11">
        <v>0</v>
      </c>
      <c r="D395" s="11">
        <v>69975</v>
      </c>
      <c r="E395" s="11">
        <v>0</v>
      </c>
      <c r="F395" s="11">
        <v>30025</v>
      </c>
      <c r="G395" s="11">
        <v>30000</v>
      </c>
      <c r="H395" s="11">
        <v>0</v>
      </c>
      <c r="I395" s="11">
        <v>0</v>
      </c>
      <c r="J395" s="12">
        <v>130000</v>
      </c>
    </row>
    <row r="396" spans="1:10" x14ac:dyDescent="0.25">
      <c r="A396" s="22">
        <v>385</v>
      </c>
      <c r="B396" s="15" t="s">
        <v>322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2">
        <v>0</v>
      </c>
    </row>
    <row r="397" spans="1:10" x14ac:dyDescent="0.25">
      <c r="A397" s="22">
        <v>3851</v>
      </c>
      <c r="B397" s="15" t="s">
        <v>322</v>
      </c>
      <c r="C397" s="11">
        <v>50000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2">
        <v>50000</v>
      </c>
    </row>
    <row r="398" spans="1:10" x14ac:dyDescent="0.25">
      <c r="A398" s="21">
        <v>3900</v>
      </c>
      <c r="B398" s="28" t="s">
        <v>323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2">
        <v>0</v>
      </c>
    </row>
    <row r="399" spans="1:10" x14ac:dyDescent="0.25">
      <c r="A399" s="22">
        <v>391</v>
      </c>
      <c r="B399" s="15" t="s">
        <v>324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2">
        <v>0</v>
      </c>
    </row>
    <row r="400" spans="1:10" x14ac:dyDescent="0.25">
      <c r="A400" s="22">
        <v>3911</v>
      </c>
      <c r="B400" s="15" t="s">
        <v>324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2">
        <v>0</v>
      </c>
    </row>
    <row r="401" spans="1:10" x14ac:dyDescent="0.25">
      <c r="A401" s="22">
        <v>392</v>
      </c>
      <c r="B401" s="15" t="s">
        <v>325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2">
        <v>0</v>
      </c>
    </row>
    <row r="402" spans="1:10" x14ac:dyDescent="0.25">
      <c r="A402" s="22">
        <v>3921</v>
      </c>
      <c r="B402" s="15" t="s">
        <v>326</v>
      </c>
      <c r="C402" s="11">
        <v>10000</v>
      </c>
      <c r="D402" s="11">
        <v>859791.7</v>
      </c>
      <c r="E402" s="11">
        <v>850341</v>
      </c>
      <c r="F402" s="11">
        <v>50000</v>
      </c>
      <c r="G402" s="11">
        <v>14601.660000000033</v>
      </c>
      <c r="H402" s="11">
        <v>323139.88</v>
      </c>
      <c r="I402" s="11">
        <v>0</v>
      </c>
      <c r="J402" s="12">
        <v>2107874.2399999998</v>
      </c>
    </row>
    <row r="403" spans="1:10" x14ac:dyDescent="0.25">
      <c r="A403" s="22">
        <v>3922</v>
      </c>
      <c r="B403" s="15" t="s">
        <v>327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2">
        <v>0</v>
      </c>
    </row>
    <row r="404" spans="1:10" x14ac:dyDescent="0.25">
      <c r="A404" s="22">
        <v>393</v>
      </c>
      <c r="B404" s="15" t="s">
        <v>328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2">
        <v>0</v>
      </c>
    </row>
    <row r="405" spans="1:10" x14ac:dyDescent="0.25">
      <c r="A405" s="22">
        <v>3931</v>
      </c>
      <c r="B405" s="15" t="s">
        <v>329</v>
      </c>
      <c r="C405" s="11">
        <v>0</v>
      </c>
      <c r="D405" s="11">
        <v>5000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2">
        <v>5000</v>
      </c>
    </row>
    <row r="406" spans="1:10" ht="27" x14ac:dyDescent="0.25">
      <c r="A406" s="22">
        <v>394</v>
      </c>
      <c r="B406" s="15" t="s">
        <v>330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2">
        <v>0</v>
      </c>
    </row>
    <row r="407" spans="1:10" x14ac:dyDescent="0.25">
      <c r="A407" s="22">
        <v>3941</v>
      </c>
      <c r="B407" s="15" t="s">
        <v>331</v>
      </c>
      <c r="C407" s="11">
        <v>0</v>
      </c>
      <c r="D407" s="11">
        <v>200000</v>
      </c>
      <c r="E407" s="11">
        <v>0</v>
      </c>
      <c r="F407" s="11">
        <v>1052588</v>
      </c>
      <c r="G407" s="11">
        <v>430000</v>
      </c>
      <c r="H407" s="11">
        <v>0</v>
      </c>
      <c r="I407" s="11">
        <v>0</v>
      </c>
      <c r="J407" s="12">
        <v>1682588</v>
      </c>
    </row>
    <row r="408" spans="1:10" x14ac:dyDescent="0.25">
      <c r="A408" s="22">
        <v>3942</v>
      </c>
      <c r="B408" s="15" t="s">
        <v>332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2">
        <v>0</v>
      </c>
    </row>
    <row r="409" spans="1:10" x14ac:dyDescent="0.25">
      <c r="A409" s="22">
        <v>3942</v>
      </c>
      <c r="B409" s="15" t="s">
        <v>333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2">
        <v>0</v>
      </c>
    </row>
    <row r="410" spans="1:10" x14ac:dyDescent="0.25">
      <c r="A410" s="22">
        <v>3943</v>
      </c>
      <c r="B410" s="15" t="s">
        <v>334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2">
        <v>0</v>
      </c>
    </row>
    <row r="411" spans="1:10" ht="27" x14ac:dyDescent="0.25">
      <c r="A411" s="22">
        <v>3944</v>
      </c>
      <c r="B411" s="15" t="s">
        <v>335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2">
        <v>0</v>
      </c>
    </row>
    <row r="412" spans="1:10" x14ac:dyDescent="0.25">
      <c r="A412" s="22">
        <v>395</v>
      </c>
      <c r="B412" s="15" t="s">
        <v>336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2">
        <v>0</v>
      </c>
    </row>
    <row r="413" spans="1:10" x14ac:dyDescent="0.25">
      <c r="A413" s="22">
        <v>3951</v>
      </c>
      <c r="B413" s="15" t="s">
        <v>336</v>
      </c>
      <c r="C413" s="11">
        <v>10000</v>
      </c>
      <c r="D413" s="11">
        <v>0</v>
      </c>
      <c r="E413" s="11">
        <v>0</v>
      </c>
      <c r="F413" s="11">
        <v>0</v>
      </c>
      <c r="G413" s="11">
        <v>0</v>
      </c>
      <c r="H413" s="11">
        <v>38124</v>
      </c>
      <c r="I413" s="11">
        <v>0</v>
      </c>
      <c r="J413" s="12">
        <v>48124</v>
      </c>
    </row>
    <row r="414" spans="1:10" x14ac:dyDescent="0.25">
      <c r="A414" s="22">
        <v>396</v>
      </c>
      <c r="B414" s="15" t="s">
        <v>337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2">
        <v>0</v>
      </c>
    </row>
    <row r="415" spans="1:10" x14ac:dyDescent="0.25">
      <c r="A415" s="22">
        <v>3961</v>
      </c>
      <c r="B415" s="15" t="s">
        <v>338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2">
        <v>0</v>
      </c>
    </row>
    <row r="416" spans="1:10" x14ac:dyDescent="0.25">
      <c r="A416" s="22">
        <v>3962</v>
      </c>
      <c r="B416" s="15" t="s">
        <v>337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2">
        <v>0</v>
      </c>
    </row>
    <row r="417" spans="1:10" x14ac:dyDescent="0.25">
      <c r="A417" s="22">
        <v>399</v>
      </c>
      <c r="B417" s="15" t="s">
        <v>339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2">
        <v>0</v>
      </c>
    </row>
    <row r="418" spans="1:10" x14ac:dyDescent="0.25">
      <c r="A418" s="22">
        <v>3991</v>
      </c>
      <c r="B418" s="15" t="s">
        <v>340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2">
        <v>0</v>
      </c>
    </row>
    <row r="419" spans="1:10" x14ac:dyDescent="0.25">
      <c r="A419" s="22">
        <v>3992</v>
      </c>
      <c r="B419" s="15" t="s">
        <v>341</v>
      </c>
      <c r="C419" s="11">
        <v>0</v>
      </c>
      <c r="D419" s="11">
        <v>11250.17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2">
        <v>11250.17</v>
      </c>
    </row>
    <row r="420" spans="1:10" x14ac:dyDescent="0.25">
      <c r="A420" s="22">
        <v>3993</v>
      </c>
      <c r="B420" s="15" t="s">
        <v>342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2">
        <v>0</v>
      </c>
    </row>
    <row r="421" spans="1:10" x14ac:dyDescent="0.25">
      <c r="A421" s="22">
        <v>3994</v>
      </c>
      <c r="B421" s="15" t="s">
        <v>343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2">
        <v>0</v>
      </c>
    </row>
    <row r="422" spans="1:10" x14ac:dyDescent="0.25">
      <c r="A422" s="22">
        <v>3995</v>
      </c>
      <c r="B422" s="15" t="s">
        <v>339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2">
        <v>0</v>
      </c>
    </row>
    <row r="423" spans="1:10" x14ac:dyDescent="0.25">
      <c r="A423" s="22">
        <v>3996</v>
      </c>
      <c r="B423" s="15" t="s">
        <v>344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2">
        <v>0</v>
      </c>
    </row>
    <row r="424" spans="1:10" s="221" customFormat="1" x14ac:dyDescent="0.25">
      <c r="A424" s="18"/>
      <c r="B424" s="19" t="s">
        <v>345</v>
      </c>
      <c r="C424" s="20">
        <v>20465345.59</v>
      </c>
      <c r="D424" s="20">
        <v>22896909.682</v>
      </c>
      <c r="E424" s="20">
        <v>18323377.969999999</v>
      </c>
      <c r="F424" s="20">
        <v>5264423.7799999993</v>
      </c>
      <c r="G424" s="20">
        <v>13900599.432000004</v>
      </c>
      <c r="H424" s="20">
        <v>1515827</v>
      </c>
      <c r="I424" s="20">
        <v>1603581.03</v>
      </c>
      <c r="J424" s="20">
        <v>83970064.483999997</v>
      </c>
    </row>
    <row r="425" spans="1:10" ht="15.75" x14ac:dyDescent="0.3">
      <c r="A425" s="6" t="s">
        <v>346</v>
      </c>
      <c r="B425" s="29"/>
      <c r="C425" s="37"/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37"/>
      <c r="J425" s="37"/>
    </row>
    <row r="426" spans="1:10" ht="26.25" x14ac:dyDescent="0.25">
      <c r="A426" s="21">
        <v>4100</v>
      </c>
      <c r="B426" s="24" t="s">
        <v>347</v>
      </c>
      <c r="C426" s="11" t="e">
        <v>#REF!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2" t="e">
        <v>#REF!</v>
      </c>
    </row>
    <row r="427" spans="1:10" ht="27" x14ac:dyDescent="0.25">
      <c r="A427" s="22">
        <v>411</v>
      </c>
      <c r="B427" s="15" t="s">
        <v>348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2">
        <v>0</v>
      </c>
    </row>
    <row r="428" spans="1:10" ht="27" x14ac:dyDescent="0.25">
      <c r="A428" s="22">
        <v>4111</v>
      </c>
      <c r="B428" s="15" t="s">
        <v>349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2">
        <v>0</v>
      </c>
    </row>
    <row r="429" spans="1:10" ht="27" x14ac:dyDescent="0.25">
      <c r="A429" s="22">
        <v>412</v>
      </c>
      <c r="B429" s="15" t="s">
        <v>350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2">
        <v>0</v>
      </c>
    </row>
    <row r="430" spans="1:10" ht="27" x14ac:dyDescent="0.25">
      <c r="A430" s="22">
        <v>4121</v>
      </c>
      <c r="B430" s="15" t="s">
        <v>351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2">
        <v>0</v>
      </c>
    </row>
    <row r="431" spans="1:10" ht="27" x14ac:dyDescent="0.25">
      <c r="A431" s="22">
        <v>4122</v>
      </c>
      <c r="B431" s="15" t="s">
        <v>352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2">
        <v>0</v>
      </c>
    </row>
    <row r="432" spans="1:10" ht="27" x14ac:dyDescent="0.25">
      <c r="A432" s="22">
        <v>4123</v>
      </c>
      <c r="B432" s="15" t="s">
        <v>353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2">
        <v>0</v>
      </c>
    </row>
    <row r="433" spans="1:10" ht="40.5" x14ac:dyDescent="0.25">
      <c r="A433" s="22">
        <v>4124</v>
      </c>
      <c r="B433" s="15" t="s">
        <v>354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2">
        <v>0</v>
      </c>
    </row>
    <row r="434" spans="1:10" ht="40.5" x14ac:dyDescent="0.25">
      <c r="A434" s="22">
        <v>4125</v>
      </c>
      <c r="B434" s="15" t="s">
        <v>355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2">
        <v>0</v>
      </c>
    </row>
    <row r="435" spans="1:10" ht="27" x14ac:dyDescent="0.25">
      <c r="A435" s="22">
        <v>4126</v>
      </c>
      <c r="B435" s="15" t="s">
        <v>356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2">
        <v>0</v>
      </c>
    </row>
    <row r="436" spans="1:10" ht="40.5" x14ac:dyDescent="0.25">
      <c r="A436" s="22">
        <v>4127</v>
      </c>
      <c r="B436" s="15" t="s">
        <v>357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2">
        <v>0</v>
      </c>
    </row>
    <row r="437" spans="1:10" ht="40.5" x14ac:dyDescent="0.25">
      <c r="A437" s="22">
        <v>4128</v>
      </c>
      <c r="B437" s="15" t="s">
        <v>358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2">
        <v>0</v>
      </c>
    </row>
    <row r="438" spans="1:10" ht="27" x14ac:dyDescent="0.25">
      <c r="A438" s="22">
        <v>4129</v>
      </c>
      <c r="B438" s="15" t="s">
        <v>359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2">
        <v>0</v>
      </c>
    </row>
    <row r="439" spans="1:10" x14ac:dyDescent="0.25">
      <c r="A439" s="22">
        <v>413</v>
      </c>
      <c r="B439" s="15" t="s">
        <v>360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2">
        <v>0</v>
      </c>
    </row>
    <row r="440" spans="1:10" ht="27" x14ac:dyDescent="0.25">
      <c r="A440" s="22">
        <v>4131</v>
      </c>
      <c r="B440" s="15" t="s">
        <v>361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2">
        <v>0</v>
      </c>
    </row>
    <row r="441" spans="1:10" ht="27" x14ac:dyDescent="0.25">
      <c r="A441" s="22">
        <v>4132</v>
      </c>
      <c r="B441" s="15" t="s">
        <v>362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2">
        <v>0</v>
      </c>
    </row>
    <row r="442" spans="1:10" ht="27" x14ac:dyDescent="0.25">
      <c r="A442" s="22">
        <v>4133</v>
      </c>
      <c r="B442" s="15" t="s">
        <v>363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2">
        <v>0</v>
      </c>
    </row>
    <row r="443" spans="1:10" ht="27" x14ac:dyDescent="0.25">
      <c r="A443" s="22">
        <v>4134</v>
      </c>
      <c r="B443" s="15" t="s">
        <v>364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2">
        <v>0</v>
      </c>
    </row>
    <row r="444" spans="1:10" ht="27" x14ac:dyDescent="0.25">
      <c r="A444" s="22">
        <v>4135</v>
      </c>
      <c r="B444" s="15" t="s">
        <v>365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2">
        <v>0</v>
      </c>
    </row>
    <row r="445" spans="1:10" ht="27" x14ac:dyDescent="0.25">
      <c r="A445" s="22">
        <v>4136</v>
      </c>
      <c r="B445" s="15" t="s">
        <v>366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2">
        <v>0</v>
      </c>
    </row>
    <row r="446" spans="1:10" ht="27" x14ac:dyDescent="0.25">
      <c r="A446" s="22">
        <v>4137</v>
      </c>
      <c r="B446" s="15" t="s">
        <v>367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2">
        <v>0</v>
      </c>
    </row>
    <row r="447" spans="1:10" ht="40.5" x14ac:dyDescent="0.25">
      <c r="A447" s="22">
        <v>4138</v>
      </c>
      <c r="B447" s="15" t="s">
        <v>368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2">
        <v>0</v>
      </c>
    </row>
    <row r="448" spans="1:10" ht="27" x14ac:dyDescent="0.25">
      <c r="A448" s="22">
        <v>4139</v>
      </c>
      <c r="B448" s="15" t="s">
        <v>369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2">
        <v>0</v>
      </c>
    </row>
    <row r="449" spans="1:10" ht="27" x14ac:dyDescent="0.25">
      <c r="A449" s="22">
        <v>414</v>
      </c>
      <c r="B449" s="15" t="s">
        <v>370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2">
        <v>0</v>
      </c>
    </row>
    <row r="450" spans="1:10" ht="27" x14ac:dyDescent="0.25">
      <c r="A450" s="22">
        <v>4141</v>
      </c>
      <c r="B450" s="15" t="s">
        <v>371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2">
        <v>0</v>
      </c>
    </row>
    <row r="451" spans="1:10" ht="27" x14ac:dyDescent="0.25">
      <c r="A451" s="22">
        <v>4142</v>
      </c>
      <c r="B451" s="15" t="s">
        <v>372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2">
        <v>0</v>
      </c>
    </row>
    <row r="452" spans="1:10" ht="27" x14ac:dyDescent="0.25">
      <c r="A452" s="22">
        <v>4143</v>
      </c>
      <c r="B452" s="15" t="s">
        <v>373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2">
        <v>0</v>
      </c>
    </row>
    <row r="453" spans="1:10" ht="40.5" x14ac:dyDescent="0.25">
      <c r="A453" s="22">
        <v>4144</v>
      </c>
      <c r="B453" s="15" t="s">
        <v>374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2">
        <v>0</v>
      </c>
    </row>
    <row r="454" spans="1:10" ht="40.5" x14ac:dyDescent="0.25">
      <c r="A454" s="22">
        <v>4145</v>
      </c>
      <c r="B454" s="15" t="s">
        <v>375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2">
        <v>0</v>
      </c>
    </row>
    <row r="455" spans="1:10" ht="27" x14ac:dyDescent="0.25">
      <c r="A455" s="22">
        <v>4146</v>
      </c>
      <c r="B455" s="15" t="s">
        <v>376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2">
        <v>0</v>
      </c>
    </row>
    <row r="456" spans="1:10" ht="40.5" x14ac:dyDescent="0.25">
      <c r="A456" s="22">
        <v>4147</v>
      </c>
      <c r="B456" s="15" t="s">
        <v>377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2">
        <v>0</v>
      </c>
    </row>
    <row r="457" spans="1:10" ht="40.5" x14ac:dyDescent="0.25">
      <c r="A457" s="22">
        <v>4148</v>
      </c>
      <c r="B457" s="15" t="s">
        <v>378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2">
        <v>0</v>
      </c>
    </row>
    <row r="458" spans="1:10" ht="27" x14ac:dyDescent="0.25">
      <c r="A458" s="22">
        <v>4149</v>
      </c>
      <c r="B458" s="15" t="s">
        <v>379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2">
        <v>0</v>
      </c>
    </row>
    <row r="459" spans="1:10" ht="40.5" x14ac:dyDescent="0.25">
      <c r="A459" s="22">
        <v>415</v>
      </c>
      <c r="B459" s="15" t="s">
        <v>380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2">
        <v>0</v>
      </c>
    </row>
    <row r="460" spans="1:10" ht="40.5" x14ac:dyDescent="0.25">
      <c r="A460" s="22">
        <v>4151</v>
      </c>
      <c r="B460" s="15" t="s">
        <v>381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2">
        <v>0</v>
      </c>
    </row>
    <row r="461" spans="1:10" ht="40.5" x14ac:dyDescent="0.25">
      <c r="A461" s="22">
        <v>4152</v>
      </c>
      <c r="B461" s="15" t="s">
        <v>382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2">
        <v>0</v>
      </c>
    </row>
    <row r="462" spans="1:10" ht="40.5" x14ac:dyDescent="0.25">
      <c r="A462" s="22">
        <v>4153</v>
      </c>
      <c r="B462" s="15" t="s">
        <v>383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2">
        <v>0</v>
      </c>
    </row>
    <row r="463" spans="1:10" ht="54" x14ac:dyDescent="0.25">
      <c r="A463" s="22">
        <v>4154</v>
      </c>
      <c r="B463" s="15" t="s">
        <v>384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2">
        <v>0</v>
      </c>
    </row>
    <row r="464" spans="1:10" ht="54" x14ac:dyDescent="0.25">
      <c r="A464" s="22">
        <v>4155</v>
      </c>
      <c r="B464" s="15" t="s">
        <v>385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2">
        <v>0</v>
      </c>
    </row>
    <row r="465" spans="1:10" ht="40.5" x14ac:dyDescent="0.25">
      <c r="A465" s="22">
        <v>4156</v>
      </c>
      <c r="B465" s="15" t="s">
        <v>386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2">
        <v>0</v>
      </c>
    </row>
    <row r="466" spans="1:10" ht="54" x14ac:dyDescent="0.25">
      <c r="A466" s="22">
        <v>4157</v>
      </c>
      <c r="B466" s="15" t="s">
        <v>387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2">
        <v>0</v>
      </c>
    </row>
    <row r="467" spans="1:10" ht="54" x14ac:dyDescent="0.25">
      <c r="A467" s="22">
        <v>4158</v>
      </c>
      <c r="B467" s="15" t="s">
        <v>388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2">
        <v>0</v>
      </c>
    </row>
    <row r="468" spans="1:10" ht="40.5" x14ac:dyDescent="0.25">
      <c r="A468" s="22">
        <v>4159</v>
      </c>
      <c r="B468" s="15" t="s">
        <v>389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2">
        <v>0</v>
      </c>
    </row>
    <row r="469" spans="1:10" ht="27" x14ac:dyDescent="0.25">
      <c r="A469" s="22">
        <v>419</v>
      </c>
      <c r="B469" s="15" t="s">
        <v>390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2">
        <v>0</v>
      </c>
    </row>
    <row r="470" spans="1:10" ht="27" x14ac:dyDescent="0.25">
      <c r="A470" s="22">
        <v>4191</v>
      </c>
      <c r="B470" s="15" t="s">
        <v>391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2">
        <v>0</v>
      </c>
    </row>
    <row r="471" spans="1:10" ht="26.25" x14ac:dyDescent="0.25">
      <c r="A471" s="21">
        <v>4200</v>
      </c>
      <c r="B471" s="16" t="s">
        <v>392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2">
        <v>0</v>
      </c>
    </row>
    <row r="472" spans="1:10" ht="40.5" x14ac:dyDescent="0.25">
      <c r="A472" s="22">
        <v>421</v>
      </c>
      <c r="B472" s="15" t="s">
        <v>393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2">
        <v>0</v>
      </c>
    </row>
    <row r="473" spans="1:10" ht="27" x14ac:dyDescent="0.25">
      <c r="A473" s="22">
        <v>4211</v>
      </c>
      <c r="B473" s="15" t="s">
        <v>394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2">
        <v>0</v>
      </c>
    </row>
    <row r="474" spans="1:10" ht="27" x14ac:dyDescent="0.25">
      <c r="A474" s="22">
        <v>4212</v>
      </c>
      <c r="B474" s="15" t="s">
        <v>395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2">
        <v>0</v>
      </c>
    </row>
    <row r="475" spans="1:10" ht="27" x14ac:dyDescent="0.25">
      <c r="A475" s="22">
        <v>424</v>
      </c>
      <c r="B475" s="15" t="s">
        <v>396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2">
        <v>0</v>
      </c>
    </row>
    <row r="476" spans="1:10" ht="27" x14ac:dyDescent="0.25">
      <c r="A476" s="22">
        <v>4241</v>
      </c>
      <c r="B476" s="15" t="s">
        <v>397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2">
        <v>0</v>
      </c>
    </row>
    <row r="477" spans="1:10" x14ac:dyDescent="0.25">
      <c r="A477" s="22">
        <v>4242</v>
      </c>
      <c r="B477" s="15" t="s">
        <v>398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2">
        <v>0</v>
      </c>
    </row>
    <row r="478" spans="1:10" x14ac:dyDescent="0.25">
      <c r="A478" s="22">
        <v>4246</v>
      </c>
      <c r="B478" s="15" t="s">
        <v>399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2">
        <v>0</v>
      </c>
    </row>
    <row r="479" spans="1:10" ht="27" x14ac:dyDescent="0.25">
      <c r="A479" s="22">
        <v>4247</v>
      </c>
      <c r="B479" s="15" t="s">
        <v>400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2">
        <v>0</v>
      </c>
    </row>
    <row r="480" spans="1:10" ht="27" x14ac:dyDescent="0.25">
      <c r="A480" s="22">
        <v>425</v>
      </c>
      <c r="B480" s="15" t="s">
        <v>401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2">
        <v>0</v>
      </c>
    </row>
    <row r="481" spans="1:10" ht="27" x14ac:dyDescent="0.25">
      <c r="A481" s="22">
        <v>4251</v>
      </c>
      <c r="B481" s="15" t="s">
        <v>402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2">
        <v>0</v>
      </c>
    </row>
    <row r="482" spans="1:10" x14ac:dyDescent="0.25">
      <c r="A482" s="21">
        <v>4300</v>
      </c>
      <c r="B482" s="16" t="s">
        <v>403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2">
        <v>0</v>
      </c>
    </row>
    <row r="483" spans="1:10" x14ac:dyDescent="0.25">
      <c r="A483" s="22">
        <v>431</v>
      </c>
      <c r="B483" s="15" t="s">
        <v>404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2">
        <v>0</v>
      </c>
    </row>
    <row r="484" spans="1:10" x14ac:dyDescent="0.25">
      <c r="A484" s="22">
        <v>4311</v>
      </c>
      <c r="B484" s="15" t="s">
        <v>405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2">
        <v>0</v>
      </c>
    </row>
    <row r="485" spans="1:10" ht="27" x14ac:dyDescent="0.25">
      <c r="A485" s="22">
        <v>4312</v>
      </c>
      <c r="B485" s="15" t="s">
        <v>406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2">
        <v>0</v>
      </c>
    </row>
    <row r="486" spans="1:10" ht="27" x14ac:dyDescent="0.25">
      <c r="A486" s="22">
        <v>4313</v>
      </c>
      <c r="B486" s="15" t="s">
        <v>407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2">
        <v>0</v>
      </c>
    </row>
    <row r="487" spans="1:10" x14ac:dyDescent="0.25">
      <c r="A487" s="22">
        <v>4314</v>
      </c>
      <c r="B487" s="15" t="s">
        <v>408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2">
        <v>0</v>
      </c>
    </row>
    <row r="488" spans="1:10" x14ac:dyDescent="0.25">
      <c r="A488" s="22">
        <v>4315</v>
      </c>
      <c r="B488" s="15" t="s">
        <v>409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2">
        <v>0</v>
      </c>
    </row>
    <row r="489" spans="1:10" x14ac:dyDescent="0.25">
      <c r="A489" s="22">
        <v>4316</v>
      </c>
      <c r="B489" s="15" t="s">
        <v>410</v>
      </c>
      <c r="C489" s="11">
        <v>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2">
        <v>0</v>
      </c>
    </row>
    <row r="490" spans="1:10" x14ac:dyDescent="0.25">
      <c r="A490" s="22">
        <v>432</v>
      </c>
      <c r="B490" s="15" t="s">
        <v>411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2">
        <v>0</v>
      </c>
    </row>
    <row r="491" spans="1:10" ht="27" x14ac:dyDescent="0.25">
      <c r="A491" s="22">
        <v>4321</v>
      </c>
      <c r="B491" s="15" t="s">
        <v>412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2">
        <v>0</v>
      </c>
    </row>
    <row r="492" spans="1:10" x14ac:dyDescent="0.25">
      <c r="A492" s="22">
        <v>433</v>
      </c>
      <c r="B492" s="15" t="s">
        <v>413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2">
        <v>0</v>
      </c>
    </row>
    <row r="493" spans="1:10" ht="27" x14ac:dyDescent="0.25">
      <c r="A493" s="22">
        <v>4331</v>
      </c>
      <c r="B493" s="15" t="s">
        <v>414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2">
        <v>0</v>
      </c>
    </row>
    <row r="494" spans="1:10" x14ac:dyDescent="0.25">
      <c r="A494" s="22">
        <v>4332</v>
      </c>
      <c r="B494" s="15" t="s">
        <v>415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2">
        <v>0</v>
      </c>
    </row>
    <row r="495" spans="1:10" x14ac:dyDescent="0.25">
      <c r="A495" s="22">
        <v>4333</v>
      </c>
      <c r="B495" s="15" t="s">
        <v>416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2">
        <v>0</v>
      </c>
    </row>
    <row r="496" spans="1:10" x14ac:dyDescent="0.25">
      <c r="A496" s="22">
        <v>434</v>
      </c>
      <c r="B496" s="15" t="s">
        <v>417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2">
        <v>0</v>
      </c>
    </row>
    <row r="497" spans="1:10" x14ac:dyDescent="0.25">
      <c r="A497" s="22">
        <v>4341</v>
      </c>
      <c r="B497" s="15" t="s">
        <v>418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2">
        <v>0</v>
      </c>
    </row>
    <row r="498" spans="1:10" x14ac:dyDescent="0.25">
      <c r="A498" s="22">
        <v>436</v>
      </c>
      <c r="B498" s="15" t="s">
        <v>419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2">
        <v>0</v>
      </c>
    </row>
    <row r="499" spans="1:10" ht="27" x14ac:dyDescent="0.25">
      <c r="A499" s="22">
        <v>4361</v>
      </c>
      <c r="B499" s="15" t="s">
        <v>420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2">
        <v>0</v>
      </c>
    </row>
    <row r="500" spans="1:10" x14ac:dyDescent="0.25">
      <c r="A500" s="22">
        <v>437</v>
      </c>
      <c r="B500" s="15" t="s">
        <v>421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2">
        <v>0</v>
      </c>
    </row>
    <row r="501" spans="1:10" x14ac:dyDescent="0.25">
      <c r="A501" s="22">
        <v>4371</v>
      </c>
      <c r="B501" s="15" t="s">
        <v>422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2">
        <v>0</v>
      </c>
    </row>
    <row r="502" spans="1:10" ht="27" x14ac:dyDescent="0.25">
      <c r="A502" s="46">
        <v>438</v>
      </c>
      <c r="B502" s="35" t="s">
        <v>423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2">
        <v>0</v>
      </c>
    </row>
    <row r="503" spans="1:10" x14ac:dyDescent="0.25">
      <c r="A503" s="46">
        <v>4381</v>
      </c>
      <c r="B503" s="35" t="s">
        <v>424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2">
        <v>0</v>
      </c>
    </row>
    <row r="504" spans="1:10" x14ac:dyDescent="0.25">
      <c r="A504" s="46">
        <v>4382</v>
      </c>
      <c r="B504" s="35" t="s">
        <v>425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2">
        <v>0</v>
      </c>
    </row>
    <row r="505" spans="1:10" x14ac:dyDescent="0.25">
      <c r="A505" s="46">
        <v>4383</v>
      </c>
      <c r="B505" s="35" t="s">
        <v>426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2">
        <v>0</v>
      </c>
    </row>
    <row r="506" spans="1:10" x14ac:dyDescent="0.25">
      <c r="A506" s="46">
        <v>439</v>
      </c>
      <c r="B506" s="35" t="s">
        <v>427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2">
        <v>0</v>
      </c>
    </row>
    <row r="507" spans="1:10" x14ac:dyDescent="0.25">
      <c r="A507" s="46">
        <v>4391</v>
      </c>
      <c r="B507" s="35" t="s">
        <v>428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2">
        <v>0</v>
      </c>
    </row>
    <row r="508" spans="1:10" x14ac:dyDescent="0.25">
      <c r="A508" s="50">
        <v>4400</v>
      </c>
      <c r="B508" s="38" t="s">
        <v>536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2">
        <v>0</v>
      </c>
    </row>
    <row r="509" spans="1:10" x14ac:dyDescent="0.25">
      <c r="A509" s="46">
        <v>441</v>
      </c>
      <c r="B509" s="29"/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2">
        <v>0</v>
      </c>
    </row>
    <row r="510" spans="1:10" x14ac:dyDescent="0.25">
      <c r="A510" s="46">
        <v>4411</v>
      </c>
      <c r="B510" s="29" t="s">
        <v>576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2">
        <v>0</v>
      </c>
    </row>
    <row r="511" spans="1:10" x14ac:dyDescent="0.25">
      <c r="A511" s="46">
        <v>4412</v>
      </c>
      <c r="B511" s="29" t="s">
        <v>577</v>
      </c>
      <c r="C511" s="11">
        <v>100000</v>
      </c>
      <c r="D511" s="11">
        <v>0</v>
      </c>
      <c r="E511" s="11">
        <v>323028</v>
      </c>
      <c r="F511" s="11">
        <v>781643.1</v>
      </c>
      <c r="G511" s="11">
        <v>557400.42999999993</v>
      </c>
      <c r="H511" s="11">
        <v>337400.55</v>
      </c>
      <c r="I511" s="11">
        <v>14801.8</v>
      </c>
      <c r="J511" s="12">
        <v>2114273.88</v>
      </c>
    </row>
    <row r="512" spans="1:10" x14ac:dyDescent="0.25">
      <c r="A512" s="46">
        <v>4413</v>
      </c>
      <c r="B512" s="29" t="s">
        <v>578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2">
        <v>0</v>
      </c>
    </row>
    <row r="513" spans="1:10" x14ac:dyDescent="0.25">
      <c r="A513" s="46">
        <v>4414</v>
      </c>
      <c r="B513" s="29" t="s">
        <v>579</v>
      </c>
      <c r="C513" s="11">
        <v>576676.290857716</v>
      </c>
      <c r="D513" s="11">
        <v>0</v>
      </c>
      <c r="E513" s="11">
        <v>480000</v>
      </c>
      <c r="F513" s="11">
        <v>45000</v>
      </c>
      <c r="G513" s="11">
        <v>228068.01</v>
      </c>
      <c r="H513" s="11">
        <v>100000</v>
      </c>
      <c r="I513" s="11">
        <v>0</v>
      </c>
      <c r="J513" s="12">
        <v>1429744.300857716</v>
      </c>
    </row>
    <row r="514" spans="1:10" ht="27" x14ac:dyDescent="0.25">
      <c r="A514" s="46">
        <v>4415</v>
      </c>
      <c r="B514" s="39" t="s">
        <v>580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2">
        <v>0</v>
      </c>
    </row>
    <row r="515" spans="1:10" ht="27" x14ac:dyDescent="0.25">
      <c r="A515" s="46">
        <v>4416</v>
      </c>
      <c r="B515" s="39" t="s">
        <v>581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2">
        <v>0</v>
      </c>
    </row>
    <row r="516" spans="1:10" ht="27" x14ac:dyDescent="0.25">
      <c r="A516" s="46">
        <v>4417</v>
      </c>
      <c r="B516" s="39" t="s">
        <v>582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2">
        <v>0</v>
      </c>
    </row>
    <row r="517" spans="1:10" x14ac:dyDescent="0.25">
      <c r="A517" s="46">
        <v>4418</v>
      </c>
      <c r="B517" s="39" t="s">
        <v>583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2">
        <v>0</v>
      </c>
    </row>
    <row r="518" spans="1:10" x14ac:dyDescent="0.25">
      <c r="A518" s="47">
        <v>4419</v>
      </c>
      <c r="B518" s="40" t="s">
        <v>584</v>
      </c>
      <c r="C518" s="11">
        <v>89197.440000000002</v>
      </c>
      <c r="D518" s="11">
        <v>14964.60999999987</v>
      </c>
      <c r="E518" s="11">
        <v>20000</v>
      </c>
      <c r="F518" s="11">
        <v>0</v>
      </c>
      <c r="G518" s="11">
        <v>40000</v>
      </c>
      <c r="H518" s="11">
        <v>32867.86</v>
      </c>
      <c r="I518" s="11">
        <v>0</v>
      </c>
      <c r="J518" s="12">
        <v>197029.90999999986</v>
      </c>
    </row>
    <row r="519" spans="1:10" x14ac:dyDescent="0.25">
      <c r="A519" s="47">
        <v>442</v>
      </c>
      <c r="B519" s="40"/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2">
        <v>0</v>
      </c>
    </row>
    <row r="520" spans="1:10" x14ac:dyDescent="0.25">
      <c r="A520" s="47">
        <v>4421</v>
      </c>
      <c r="B520" s="40" t="s">
        <v>585</v>
      </c>
      <c r="C520" s="11">
        <v>0</v>
      </c>
      <c r="D520" s="11">
        <v>0</v>
      </c>
      <c r="E520" s="11">
        <v>962625</v>
      </c>
      <c r="F520" s="11">
        <v>0</v>
      </c>
      <c r="G520" s="11">
        <v>0</v>
      </c>
      <c r="H520" s="11">
        <v>0</v>
      </c>
      <c r="I520" s="11">
        <v>0</v>
      </c>
      <c r="J520" s="12">
        <v>962625</v>
      </c>
    </row>
    <row r="521" spans="1:10" x14ac:dyDescent="0.25">
      <c r="A521" s="47">
        <v>4422</v>
      </c>
      <c r="B521" s="40" t="s">
        <v>586</v>
      </c>
      <c r="C521" s="11">
        <v>0</v>
      </c>
      <c r="D521" s="11">
        <v>0</v>
      </c>
      <c r="E521" s="11">
        <v>136307.87</v>
      </c>
      <c r="F521" s="11">
        <v>47500</v>
      </c>
      <c r="G521" s="11">
        <v>97500</v>
      </c>
      <c r="H521" s="11">
        <v>45000</v>
      </c>
      <c r="I521" s="11">
        <v>0</v>
      </c>
      <c r="J521" s="12">
        <v>326307.87</v>
      </c>
    </row>
    <row r="522" spans="1:10" x14ac:dyDescent="0.25">
      <c r="A522" s="47">
        <v>4423</v>
      </c>
      <c r="B522" s="40" t="s">
        <v>587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2">
        <v>0</v>
      </c>
    </row>
    <row r="523" spans="1:10" x14ac:dyDescent="0.25">
      <c r="A523" s="47">
        <v>4424</v>
      </c>
      <c r="B523" s="35" t="s">
        <v>546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2">
        <v>0</v>
      </c>
    </row>
    <row r="524" spans="1:10" x14ac:dyDescent="0.25">
      <c r="A524" s="47">
        <v>443</v>
      </c>
      <c r="B524" s="40"/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2">
        <v>0</v>
      </c>
    </row>
    <row r="525" spans="1:10" x14ac:dyDescent="0.25">
      <c r="A525" s="201">
        <v>4431</v>
      </c>
      <c r="B525" s="40" t="s">
        <v>588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2">
        <v>0</v>
      </c>
    </row>
    <row r="526" spans="1:10" ht="27" x14ac:dyDescent="0.25">
      <c r="A526" s="47">
        <v>4432</v>
      </c>
      <c r="B526" s="41" t="s">
        <v>589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2">
        <v>0</v>
      </c>
    </row>
    <row r="527" spans="1:10" ht="40.5" x14ac:dyDescent="0.25">
      <c r="A527" s="47">
        <v>4433</v>
      </c>
      <c r="B527" s="41" t="s">
        <v>590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2">
        <v>0</v>
      </c>
    </row>
    <row r="528" spans="1:10" x14ac:dyDescent="0.25">
      <c r="A528" s="47">
        <v>444</v>
      </c>
      <c r="B528" s="40"/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2">
        <v>0</v>
      </c>
    </row>
    <row r="529" spans="1:10" x14ac:dyDescent="0.25">
      <c r="A529" s="201">
        <v>4441</v>
      </c>
      <c r="B529" s="40" t="s">
        <v>591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881.58</v>
      </c>
      <c r="J529" s="12">
        <v>881.58</v>
      </c>
    </row>
    <row r="530" spans="1:10" ht="27" x14ac:dyDescent="0.25">
      <c r="A530" s="47">
        <v>4442</v>
      </c>
      <c r="B530" s="41" t="s">
        <v>592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2">
        <v>0</v>
      </c>
    </row>
    <row r="531" spans="1:10" x14ac:dyDescent="0.25">
      <c r="A531" s="47">
        <v>4443</v>
      </c>
      <c r="B531" s="40" t="s">
        <v>593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2">
        <v>0</v>
      </c>
    </row>
    <row r="532" spans="1:10" x14ac:dyDescent="0.25">
      <c r="A532" s="47">
        <v>4444</v>
      </c>
      <c r="B532" s="40" t="s">
        <v>594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2">
        <v>0</v>
      </c>
    </row>
    <row r="533" spans="1:10" ht="40.5" x14ac:dyDescent="0.25">
      <c r="A533" s="47">
        <v>4445</v>
      </c>
      <c r="B533" s="41" t="s">
        <v>595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2">
        <v>0</v>
      </c>
    </row>
    <row r="534" spans="1:10" ht="27" x14ac:dyDescent="0.25">
      <c r="A534" s="47">
        <v>4446</v>
      </c>
      <c r="B534" s="41" t="s">
        <v>596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2">
        <v>0</v>
      </c>
    </row>
    <row r="535" spans="1:10" x14ac:dyDescent="0.25">
      <c r="A535" s="47">
        <v>445</v>
      </c>
      <c r="B535" s="40"/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2">
        <v>0</v>
      </c>
    </row>
    <row r="536" spans="1:10" x14ac:dyDescent="0.25">
      <c r="A536" s="47">
        <v>4451</v>
      </c>
      <c r="B536" s="40" t="s">
        <v>538</v>
      </c>
      <c r="C536" s="11">
        <v>0</v>
      </c>
      <c r="D536" s="11">
        <v>0</v>
      </c>
      <c r="E536" s="11">
        <v>220000</v>
      </c>
      <c r="F536" s="11">
        <v>59000</v>
      </c>
      <c r="G536" s="11">
        <v>60000</v>
      </c>
      <c r="H536" s="11">
        <v>1000</v>
      </c>
      <c r="I536" s="11">
        <v>0</v>
      </c>
      <c r="J536" s="12">
        <v>340000</v>
      </c>
    </row>
    <row r="537" spans="1:10" x14ac:dyDescent="0.25">
      <c r="A537" s="47">
        <v>4452</v>
      </c>
      <c r="B537" s="40" t="s">
        <v>597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2">
        <v>0</v>
      </c>
    </row>
    <row r="538" spans="1:10" x14ac:dyDescent="0.25">
      <c r="A538" s="47">
        <v>4453</v>
      </c>
      <c r="B538" s="40" t="s">
        <v>598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2">
        <v>0</v>
      </c>
    </row>
    <row r="539" spans="1:10" x14ac:dyDescent="0.25">
      <c r="A539" s="47">
        <v>4454</v>
      </c>
      <c r="B539" s="40" t="s">
        <v>599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2">
        <v>0</v>
      </c>
    </row>
    <row r="540" spans="1:10" ht="27" x14ac:dyDescent="0.25">
      <c r="A540" s="47">
        <v>4455</v>
      </c>
      <c r="B540" s="41" t="s">
        <v>600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2">
        <v>0</v>
      </c>
    </row>
    <row r="541" spans="1:10" x14ac:dyDescent="0.25">
      <c r="A541" s="47">
        <v>446</v>
      </c>
      <c r="B541" s="40" t="s">
        <v>601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2">
        <v>0</v>
      </c>
    </row>
    <row r="542" spans="1:10" x14ac:dyDescent="0.25">
      <c r="A542" s="47">
        <v>4461</v>
      </c>
      <c r="B542" s="40" t="s">
        <v>601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2">
        <v>0</v>
      </c>
    </row>
    <row r="543" spans="1:10" x14ac:dyDescent="0.25">
      <c r="A543" s="47">
        <v>447</v>
      </c>
      <c r="B543" s="40" t="s">
        <v>602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2">
        <v>0</v>
      </c>
    </row>
    <row r="544" spans="1:10" x14ac:dyDescent="0.25">
      <c r="A544" s="47">
        <v>4471</v>
      </c>
      <c r="B544" s="40" t="s">
        <v>602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2">
        <v>0</v>
      </c>
    </row>
    <row r="545" spans="1:10" x14ac:dyDescent="0.25">
      <c r="A545" s="47">
        <v>448</v>
      </c>
      <c r="B545" s="40" t="s">
        <v>603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2">
        <v>0</v>
      </c>
    </row>
    <row r="546" spans="1:10" x14ac:dyDescent="0.25">
      <c r="A546" s="47">
        <v>4481</v>
      </c>
      <c r="B546" s="40" t="s">
        <v>603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2">
        <v>0</v>
      </c>
    </row>
    <row r="547" spans="1:10" x14ac:dyDescent="0.25">
      <c r="A547" s="47">
        <v>4482</v>
      </c>
      <c r="B547" s="40" t="s">
        <v>604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2">
        <v>0</v>
      </c>
    </row>
    <row r="548" spans="1:10" x14ac:dyDescent="0.25">
      <c r="A548" s="48">
        <v>4500</v>
      </c>
      <c r="B548" s="31" t="s">
        <v>547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2">
        <v>0</v>
      </c>
    </row>
    <row r="549" spans="1:10" x14ac:dyDescent="0.25">
      <c r="A549" s="46">
        <v>451</v>
      </c>
      <c r="B549" s="49" t="s">
        <v>548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2">
        <v>0</v>
      </c>
    </row>
    <row r="550" spans="1:10" x14ac:dyDescent="0.25">
      <c r="A550" s="46">
        <v>4511</v>
      </c>
      <c r="B550" s="49" t="s">
        <v>549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2">
        <v>0</v>
      </c>
    </row>
    <row r="551" spans="1:10" x14ac:dyDescent="0.25">
      <c r="A551" s="46">
        <v>452</v>
      </c>
      <c r="B551" s="49" t="s">
        <v>550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2">
        <v>0</v>
      </c>
    </row>
    <row r="552" spans="1:10" x14ac:dyDescent="0.25">
      <c r="A552" s="46">
        <v>4521</v>
      </c>
      <c r="B552" s="35" t="s">
        <v>550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2">
        <v>0</v>
      </c>
    </row>
    <row r="553" spans="1:10" x14ac:dyDescent="0.25">
      <c r="A553" s="46">
        <v>459</v>
      </c>
      <c r="B553" s="35" t="s">
        <v>551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2">
        <v>0</v>
      </c>
    </row>
    <row r="554" spans="1:10" x14ac:dyDescent="0.25">
      <c r="A554" s="46">
        <v>4591</v>
      </c>
      <c r="B554" s="35" t="s">
        <v>552</v>
      </c>
      <c r="C554" s="11">
        <v>0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2">
        <v>0</v>
      </c>
    </row>
    <row r="555" spans="1:10" ht="26.25" x14ac:dyDescent="0.25">
      <c r="A555" s="50">
        <v>4600</v>
      </c>
      <c r="B555" s="51" t="s">
        <v>553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2">
        <v>0</v>
      </c>
    </row>
    <row r="556" spans="1:10" ht="27" x14ac:dyDescent="0.25">
      <c r="A556" s="46">
        <v>461</v>
      </c>
      <c r="B556" s="35" t="s">
        <v>554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2">
        <v>0</v>
      </c>
    </row>
    <row r="557" spans="1:10" ht="27" x14ac:dyDescent="0.25">
      <c r="A557" s="46">
        <v>4611</v>
      </c>
      <c r="B557" s="52" t="s">
        <v>555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2">
        <v>0</v>
      </c>
    </row>
    <row r="558" spans="1:10" ht="27" x14ac:dyDescent="0.25">
      <c r="A558" s="46">
        <v>4612</v>
      </c>
      <c r="B558" s="35" t="s">
        <v>556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2">
        <v>0</v>
      </c>
    </row>
    <row r="559" spans="1:10" ht="27" x14ac:dyDescent="0.25">
      <c r="A559" s="46">
        <v>4613</v>
      </c>
      <c r="B559" s="53" t="s">
        <v>557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2">
        <v>0</v>
      </c>
    </row>
    <row r="560" spans="1:10" ht="40.5" x14ac:dyDescent="0.25">
      <c r="A560" s="46">
        <v>4614</v>
      </c>
      <c r="B560" s="53" t="s">
        <v>558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2">
        <v>0</v>
      </c>
    </row>
    <row r="561" spans="1:10" ht="40.5" x14ac:dyDescent="0.25">
      <c r="A561" s="46">
        <v>4615</v>
      </c>
      <c r="B561" s="35" t="s">
        <v>559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2">
        <v>0</v>
      </c>
    </row>
    <row r="562" spans="1:10" ht="40.5" x14ac:dyDescent="0.25">
      <c r="A562" s="46">
        <v>4616</v>
      </c>
      <c r="B562" s="35" t="s">
        <v>560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2">
        <v>0</v>
      </c>
    </row>
    <row r="563" spans="1:10" ht="40.5" x14ac:dyDescent="0.25">
      <c r="A563" s="46">
        <v>4617</v>
      </c>
      <c r="B563" s="35" t="s">
        <v>561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2">
        <v>0</v>
      </c>
    </row>
    <row r="564" spans="1:10" ht="40.5" x14ac:dyDescent="0.25">
      <c r="A564" s="46">
        <v>4618</v>
      </c>
      <c r="B564" s="35" t="s">
        <v>562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2">
        <v>0</v>
      </c>
    </row>
    <row r="565" spans="1:10" ht="27" x14ac:dyDescent="0.25">
      <c r="A565" s="46">
        <v>4619</v>
      </c>
      <c r="B565" s="35" t="s">
        <v>563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2">
        <v>0</v>
      </c>
    </row>
    <row r="566" spans="1:10" ht="27" x14ac:dyDescent="0.25">
      <c r="A566" s="46">
        <v>462</v>
      </c>
      <c r="B566" s="35" t="s">
        <v>564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2">
        <v>0</v>
      </c>
    </row>
    <row r="567" spans="1:10" ht="27" x14ac:dyDescent="0.25">
      <c r="A567" s="50">
        <v>4621</v>
      </c>
      <c r="B567" s="35" t="s">
        <v>565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  <c r="J567" s="12">
        <v>0</v>
      </c>
    </row>
    <row r="568" spans="1:10" ht="27" x14ac:dyDescent="0.25">
      <c r="A568" s="50">
        <v>463</v>
      </c>
      <c r="B568" s="35" t="s">
        <v>566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2">
        <v>0</v>
      </c>
    </row>
    <row r="569" spans="1:10" ht="27" x14ac:dyDescent="0.25">
      <c r="A569" s="46">
        <v>4631</v>
      </c>
      <c r="B569" s="35" t="s">
        <v>567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2">
        <v>0</v>
      </c>
    </row>
    <row r="570" spans="1:10" ht="40.5" x14ac:dyDescent="0.25">
      <c r="A570" s="46">
        <v>464</v>
      </c>
      <c r="B570" s="35" t="s">
        <v>569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2">
        <v>0</v>
      </c>
    </row>
    <row r="571" spans="1:10" ht="40.5" x14ac:dyDescent="0.25">
      <c r="A571" s="46">
        <v>4641</v>
      </c>
      <c r="B571" s="35" t="s">
        <v>569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2">
        <v>0</v>
      </c>
    </row>
    <row r="572" spans="1:10" ht="40.5" x14ac:dyDescent="0.25">
      <c r="A572" s="46">
        <v>465</v>
      </c>
      <c r="B572" s="35" t="s">
        <v>570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2">
        <v>0</v>
      </c>
    </row>
    <row r="573" spans="1:10" ht="40.5" x14ac:dyDescent="0.25">
      <c r="A573" s="46">
        <v>4651</v>
      </c>
      <c r="B573" s="35" t="s">
        <v>570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2">
        <v>0</v>
      </c>
    </row>
    <row r="574" spans="1:10" ht="27" x14ac:dyDescent="0.25">
      <c r="A574" s="46">
        <v>466</v>
      </c>
      <c r="B574" s="35" t="s">
        <v>571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2">
        <v>0</v>
      </c>
    </row>
    <row r="575" spans="1:10" ht="27" x14ac:dyDescent="0.25">
      <c r="A575" s="46">
        <v>4661</v>
      </c>
      <c r="B575" s="35" t="s">
        <v>572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2">
        <v>0</v>
      </c>
    </row>
    <row r="576" spans="1:10" x14ac:dyDescent="0.25">
      <c r="A576" s="46">
        <v>469</v>
      </c>
      <c r="B576" s="35" t="s">
        <v>573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2">
        <v>0</v>
      </c>
    </row>
    <row r="577" spans="1:10" x14ac:dyDescent="0.25">
      <c r="A577" s="46">
        <v>4691</v>
      </c>
      <c r="B577" s="35" t="s">
        <v>573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2">
        <v>0</v>
      </c>
    </row>
    <row r="578" spans="1:10" x14ac:dyDescent="0.25">
      <c r="A578" s="50">
        <v>4700</v>
      </c>
      <c r="B578" s="51" t="s">
        <v>429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2">
        <v>0</v>
      </c>
    </row>
    <row r="579" spans="1:10" x14ac:dyDescent="0.25">
      <c r="A579" s="46">
        <v>471</v>
      </c>
      <c r="B579" s="35" t="s">
        <v>430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2">
        <v>0</v>
      </c>
    </row>
    <row r="580" spans="1:10" x14ac:dyDescent="0.25">
      <c r="A580" s="46">
        <v>4711</v>
      </c>
      <c r="B580" s="35" t="s">
        <v>431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2">
        <v>0</v>
      </c>
    </row>
    <row r="581" spans="1:10" x14ac:dyDescent="0.25">
      <c r="A581" s="50">
        <v>4800</v>
      </c>
      <c r="B581" s="51" t="s">
        <v>432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2">
        <v>0</v>
      </c>
    </row>
    <row r="582" spans="1:10" x14ac:dyDescent="0.25">
      <c r="A582" s="46">
        <v>481</v>
      </c>
      <c r="B582" s="35" t="s">
        <v>433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2">
        <v>0</v>
      </c>
    </row>
    <row r="583" spans="1:10" x14ac:dyDescent="0.25">
      <c r="A583" s="46">
        <v>4811</v>
      </c>
      <c r="B583" s="35" t="s">
        <v>433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2">
        <v>0</v>
      </c>
    </row>
    <row r="584" spans="1:10" x14ac:dyDescent="0.25">
      <c r="A584" s="46">
        <v>482</v>
      </c>
      <c r="B584" s="35" t="s">
        <v>434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2">
        <v>0</v>
      </c>
    </row>
    <row r="585" spans="1:10" ht="27" x14ac:dyDescent="0.25">
      <c r="A585" s="46">
        <v>4821</v>
      </c>
      <c r="B585" s="35" t="s">
        <v>435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2">
        <v>0</v>
      </c>
    </row>
    <row r="586" spans="1:10" ht="27" x14ac:dyDescent="0.25">
      <c r="A586" s="46">
        <v>4822</v>
      </c>
      <c r="B586" s="35" t="s">
        <v>436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2">
        <v>0</v>
      </c>
    </row>
    <row r="587" spans="1:10" x14ac:dyDescent="0.25">
      <c r="A587" s="46">
        <v>483</v>
      </c>
      <c r="B587" s="35" t="s">
        <v>437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2">
        <v>0</v>
      </c>
    </row>
    <row r="588" spans="1:10" x14ac:dyDescent="0.25">
      <c r="A588" s="46">
        <v>4831</v>
      </c>
      <c r="B588" s="35" t="s">
        <v>437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2">
        <v>0</v>
      </c>
    </row>
    <row r="589" spans="1:10" x14ac:dyDescent="0.25">
      <c r="A589" s="46">
        <v>484</v>
      </c>
      <c r="B589" s="35" t="s">
        <v>438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2">
        <v>0</v>
      </c>
    </row>
    <row r="590" spans="1:10" x14ac:dyDescent="0.25">
      <c r="A590" s="46">
        <v>4841</v>
      </c>
      <c r="B590" s="35" t="s">
        <v>439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2">
        <v>0</v>
      </c>
    </row>
    <row r="591" spans="1:10" x14ac:dyDescent="0.25">
      <c r="A591" s="46">
        <v>485</v>
      </c>
      <c r="B591" s="35" t="s">
        <v>440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2">
        <v>0</v>
      </c>
    </row>
    <row r="592" spans="1:10" x14ac:dyDescent="0.25">
      <c r="A592" s="46">
        <v>4851</v>
      </c>
      <c r="B592" s="35" t="s">
        <v>440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2">
        <v>0</v>
      </c>
    </row>
    <row r="593" spans="1:10" x14ac:dyDescent="0.25">
      <c r="A593" s="50">
        <v>4900</v>
      </c>
      <c r="B593" s="51" t="s">
        <v>441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2">
        <v>0</v>
      </c>
    </row>
    <row r="594" spans="1:10" ht="27" x14ac:dyDescent="0.25">
      <c r="A594" s="46">
        <v>492</v>
      </c>
      <c r="B594" s="35" t="s">
        <v>442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2">
        <v>0</v>
      </c>
    </row>
    <row r="595" spans="1:10" ht="27" x14ac:dyDescent="0.25">
      <c r="A595" s="46">
        <v>4921</v>
      </c>
      <c r="B595" s="35" t="s">
        <v>443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2">
        <v>0</v>
      </c>
    </row>
    <row r="596" spans="1:10" x14ac:dyDescent="0.25">
      <c r="A596" s="46">
        <v>4922</v>
      </c>
      <c r="B596" s="35" t="s">
        <v>444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2">
        <v>0</v>
      </c>
    </row>
    <row r="597" spans="1:10" x14ac:dyDescent="0.25">
      <c r="A597" s="46">
        <v>493</v>
      </c>
      <c r="B597" s="35" t="s">
        <v>445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2">
        <v>0</v>
      </c>
    </row>
    <row r="598" spans="1:10" x14ac:dyDescent="0.25">
      <c r="A598" s="46">
        <v>4931</v>
      </c>
      <c r="B598" s="35" t="s">
        <v>445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2">
        <v>0</v>
      </c>
    </row>
    <row r="599" spans="1:10" s="221" customFormat="1" ht="26.25" x14ac:dyDescent="0.25">
      <c r="A599" s="18"/>
      <c r="B599" s="42" t="s">
        <v>446</v>
      </c>
      <c r="C599" s="36">
        <v>765873.73085771594</v>
      </c>
      <c r="D599" s="36">
        <v>14964.60999999987</v>
      </c>
      <c r="E599" s="36">
        <v>2141960.87</v>
      </c>
      <c r="F599" s="36">
        <v>933143.1</v>
      </c>
      <c r="G599" s="36">
        <v>982968.44</v>
      </c>
      <c r="H599" s="36">
        <v>516268.41</v>
      </c>
      <c r="I599" s="36">
        <v>15683.38</v>
      </c>
      <c r="J599" s="36">
        <v>5370862.5408577165</v>
      </c>
    </row>
    <row r="600" spans="1:10" x14ac:dyDescent="0.25">
      <c r="A600" s="6" t="s">
        <v>447</v>
      </c>
      <c r="B600" s="7"/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2">
        <v>0</v>
      </c>
    </row>
    <row r="601" spans="1:10" x14ac:dyDescent="0.25">
      <c r="A601" s="22">
        <v>5100</v>
      </c>
      <c r="B601" s="16" t="s">
        <v>448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2">
        <v>0</v>
      </c>
    </row>
    <row r="602" spans="1:10" x14ac:dyDescent="0.25">
      <c r="A602" s="22">
        <v>511</v>
      </c>
      <c r="B602" s="15" t="s">
        <v>449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2">
        <v>0</v>
      </c>
    </row>
    <row r="603" spans="1:10" x14ac:dyDescent="0.25">
      <c r="A603" s="22">
        <v>5111</v>
      </c>
      <c r="B603" s="15" t="s">
        <v>449</v>
      </c>
      <c r="C603" s="11">
        <v>245000</v>
      </c>
      <c r="D603" s="11">
        <v>0</v>
      </c>
      <c r="E603" s="11">
        <v>645000</v>
      </c>
      <c r="F603" s="11">
        <v>106000</v>
      </c>
      <c r="G603" s="11">
        <v>769934</v>
      </c>
      <c r="H603" s="11">
        <v>42810.770000000004</v>
      </c>
      <c r="I603" s="11">
        <v>767706.04</v>
      </c>
      <c r="J603" s="12">
        <v>2576450.81</v>
      </c>
    </row>
    <row r="604" spans="1:10" x14ac:dyDescent="0.25">
      <c r="A604" s="22">
        <v>512</v>
      </c>
      <c r="B604" s="15" t="s">
        <v>450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2">
        <v>0</v>
      </c>
    </row>
    <row r="605" spans="1:10" x14ac:dyDescent="0.25">
      <c r="A605" s="22">
        <v>5121</v>
      </c>
      <c r="B605" s="15" t="s">
        <v>451</v>
      </c>
      <c r="C605" s="11">
        <v>0</v>
      </c>
      <c r="D605" s="11">
        <v>0</v>
      </c>
      <c r="E605" s="11">
        <v>150000</v>
      </c>
      <c r="F605" s="11">
        <v>0</v>
      </c>
      <c r="G605" s="11">
        <v>24000</v>
      </c>
      <c r="H605" s="11">
        <v>25000</v>
      </c>
      <c r="I605" s="11">
        <v>237200.44</v>
      </c>
      <c r="J605" s="12">
        <v>436200.44</v>
      </c>
    </row>
    <row r="606" spans="1:10" x14ac:dyDescent="0.25">
      <c r="A606" s="22">
        <v>513</v>
      </c>
      <c r="B606" s="15" t="s">
        <v>452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2">
        <v>0</v>
      </c>
    </row>
    <row r="607" spans="1:10" s="218" customFormat="1" x14ac:dyDescent="0.25">
      <c r="A607" s="216">
        <v>5131</v>
      </c>
      <c r="B607" s="217" t="s">
        <v>453</v>
      </c>
      <c r="C607" s="65">
        <v>0</v>
      </c>
      <c r="D607" s="65">
        <v>0</v>
      </c>
      <c r="E607" s="65">
        <v>0</v>
      </c>
      <c r="F607" s="65">
        <v>0</v>
      </c>
      <c r="G607" s="65">
        <v>0</v>
      </c>
      <c r="H607" s="65">
        <v>0</v>
      </c>
      <c r="I607" s="65">
        <v>0</v>
      </c>
      <c r="J607" s="65">
        <v>0</v>
      </c>
    </row>
    <row r="608" spans="1:10" ht="27" x14ac:dyDescent="0.25">
      <c r="A608" s="22">
        <v>515</v>
      </c>
      <c r="B608" s="15" t="s">
        <v>454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2">
        <v>0</v>
      </c>
    </row>
    <row r="609" spans="1:10" s="218" customFormat="1" ht="27" x14ac:dyDescent="0.25">
      <c r="A609" s="216">
        <v>5151</v>
      </c>
      <c r="B609" s="217" t="s">
        <v>454</v>
      </c>
      <c r="C609" s="65">
        <v>100000</v>
      </c>
      <c r="D609" s="65">
        <v>0</v>
      </c>
      <c r="E609" s="65">
        <v>1919817.2</v>
      </c>
      <c r="F609" s="65">
        <v>2099173.5499999998</v>
      </c>
      <c r="G609" s="65">
        <v>3188151</v>
      </c>
      <c r="H609" s="65">
        <v>682555.1</v>
      </c>
      <c r="I609" s="65">
        <v>2303492.33</v>
      </c>
      <c r="J609" s="65">
        <v>10293189.18</v>
      </c>
    </row>
    <row r="610" spans="1:10" x14ac:dyDescent="0.25">
      <c r="A610" s="22">
        <v>519</v>
      </c>
      <c r="B610" s="15" t="s">
        <v>455</v>
      </c>
      <c r="C610" s="11">
        <v>25000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2">
        <v>25000</v>
      </c>
    </row>
    <row r="611" spans="1:10" x14ac:dyDescent="0.25">
      <c r="A611" s="22">
        <v>5191</v>
      </c>
      <c r="B611" s="15" t="s">
        <v>455</v>
      </c>
      <c r="C611" s="11">
        <v>0</v>
      </c>
      <c r="D611" s="11">
        <v>0</v>
      </c>
      <c r="E611" s="11">
        <v>0</v>
      </c>
      <c r="F611" s="11">
        <v>395000</v>
      </c>
      <c r="G611" s="11">
        <v>310000</v>
      </c>
      <c r="H611" s="11">
        <v>171417.23</v>
      </c>
      <c r="I611" s="11">
        <v>374000</v>
      </c>
      <c r="J611" s="12">
        <v>1250417.23</v>
      </c>
    </row>
    <row r="612" spans="1:10" ht="27" x14ac:dyDescent="0.25">
      <c r="A612" s="22">
        <v>5192</v>
      </c>
      <c r="B612" s="15" t="s">
        <v>456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2">
        <v>0</v>
      </c>
    </row>
    <row r="613" spans="1:10" s="218" customFormat="1" ht="26.25" x14ac:dyDescent="0.25">
      <c r="A613" s="219">
        <v>5200</v>
      </c>
      <c r="B613" s="220" t="s">
        <v>457</v>
      </c>
      <c r="C613" s="65">
        <v>0</v>
      </c>
      <c r="D613" s="65">
        <v>0</v>
      </c>
      <c r="E613" s="65">
        <v>0</v>
      </c>
      <c r="F613" s="65">
        <v>0</v>
      </c>
      <c r="G613" s="65">
        <v>0</v>
      </c>
      <c r="H613" s="65">
        <v>0</v>
      </c>
      <c r="I613" s="65">
        <v>0</v>
      </c>
      <c r="J613" s="65">
        <v>0</v>
      </c>
    </row>
    <row r="614" spans="1:10" x14ac:dyDescent="0.25">
      <c r="A614" s="22">
        <v>521</v>
      </c>
      <c r="B614" s="15" t="s">
        <v>458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2">
        <v>0</v>
      </c>
    </row>
    <row r="615" spans="1:10" s="218" customFormat="1" x14ac:dyDescent="0.25">
      <c r="A615" s="216">
        <v>5211</v>
      </c>
      <c r="B615" s="217" t="s">
        <v>458</v>
      </c>
      <c r="C615" s="65">
        <v>0</v>
      </c>
      <c r="D615" s="65">
        <v>0</v>
      </c>
      <c r="E615" s="65">
        <v>150000</v>
      </c>
      <c r="F615" s="65">
        <v>0</v>
      </c>
      <c r="G615" s="65">
        <v>659798</v>
      </c>
      <c r="H615" s="65">
        <v>75000</v>
      </c>
      <c r="I615" s="65">
        <v>685000</v>
      </c>
      <c r="J615" s="65">
        <v>1569798</v>
      </c>
    </row>
    <row r="616" spans="1:10" x14ac:dyDescent="0.25">
      <c r="A616" s="22">
        <v>522</v>
      </c>
      <c r="B616" s="15" t="s">
        <v>459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2">
        <v>0</v>
      </c>
    </row>
    <row r="617" spans="1:10" x14ac:dyDescent="0.25">
      <c r="A617" s="22">
        <v>5221</v>
      </c>
      <c r="B617" s="15" t="s">
        <v>459</v>
      </c>
      <c r="C617" s="11">
        <v>0</v>
      </c>
      <c r="D617" s="11">
        <v>0</v>
      </c>
      <c r="E617" s="11">
        <v>50000</v>
      </c>
      <c r="F617" s="11">
        <v>0</v>
      </c>
      <c r="G617" s="11">
        <v>0</v>
      </c>
      <c r="H617" s="11">
        <v>0</v>
      </c>
      <c r="I617" s="11">
        <v>0</v>
      </c>
      <c r="J617" s="12">
        <v>50000</v>
      </c>
    </row>
    <row r="618" spans="1:10" x14ac:dyDescent="0.25">
      <c r="A618" s="22">
        <v>523</v>
      </c>
      <c r="B618" s="15" t="s">
        <v>460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2">
        <v>0</v>
      </c>
    </row>
    <row r="619" spans="1:10" x14ac:dyDescent="0.25">
      <c r="A619" s="22">
        <v>5231</v>
      </c>
      <c r="B619" s="15" t="s">
        <v>460</v>
      </c>
      <c r="C619" s="11">
        <v>0</v>
      </c>
      <c r="D619" s="11">
        <v>0</v>
      </c>
      <c r="E619" s="11">
        <v>122000</v>
      </c>
      <c r="F619" s="11">
        <v>0</v>
      </c>
      <c r="G619" s="11">
        <v>143000</v>
      </c>
      <c r="H619" s="11">
        <v>0</v>
      </c>
      <c r="I619" s="11">
        <v>0</v>
      </c>
      <c r="J619" s="12">
        <v>265000</v>
      </c>
    </row>
    <row r="620" spans="1:10" ht="27" x14ac:dyDescent="0.25">
      <c r="A620" s="22">
        <v>529</v>
      </c>
      <c r="B620" s="15" t="s">
        <v>461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2">
        <v>0</v>
      </c>
    </row>
    <row r="621" spans="1:10" ht="27" x14ac:dyDescent="0.25">
      <c r="A621" s="22">
        <v>5291</v>
      </c>
      <c r="B621" s="15" t="s">
        <v>461</v>
      </c>
      <c r="C621" s="11">
        <v>0</v>
      </c>
      <c r="D621" s="11">
        <v>0</v>
      </c>
      <c r="E621" s="11">
        <v>100000</v>
      </c>
      <c r="F621" s="11">
        <v>9876.39</v>
      </c>
      <c r="G621" s="11">
        <v>218702.61</v>
      </c>
      <c r="H621" s="11">
        <v>0</v>
      </c>
      <c r="I621" s="11">
        <v>0</v>
      </c>
      <c r="J621" s="12">
        <v>328579</v>
      </c>
    </row>
    <row r="622" spans="1:10" ht="26.25" x14ac:dyDescent="0.25">
      <c r="A622" s="21">
        <v>5300</v>
      </c>
      <c r="B622" s="16" t="s">
        <v>462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2">
        <v>0</v>
      </c>
    </row>
    <row r="623" spans="1:10" x14ac:dyDescent="0.25">
      <c r="A623" s="22">
        <v>531</v>
      </c>
      <c r="B623" s="15" t="s">
        <v>463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2">
        <v>0</v>
      </c>
    </row>
    <row r="624" spans="1:10" x14ac:dyDescent="0.25">
      <c r="A624" s="22">
        <v>5311</v>
      </c>
      <c r="B624" s="15" t="s">
        <v>463</v>
      </c>
      <c r="C624" s="11">
        <v>0</v>
      </c>
      <c r="D624" s="11">
        <v>0</v>
      </c>
      <c r="E624" s="11">
        <v>0</v>
      </c>
      <c r="F624" s="11">
        <v>126144.84</v>
      </c>
      <c r="G624" s="11">
        <v>437805.16000000003</v>
      </c>
      <c r="H624" s="11">
        <v>0</v>
      </c>
      <c r="I624" s="11">
        <v>0</v>
      </c>
      <c r="J624" s="12">
        <v>563950</v>
      </c>
    </row>
    <row r="625" spans="1:10" x14ac:dyDescent="0.25">
      <c r="A625" s="22">
        <v>532</v>
      </c>
      <c r="B625" s="15" t="s">
        <v>464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2">
        <v>0</v>
      </c>
    </row>
    <row r="626" spans="1:10" x14ac:dyDescent="0.25">
      <c r="A626" s="22">
        <v>5321</v>
      </c>
      <c r="B626" s="15" t="s">
        <v>464</v>
      </c>
      <c r="C626" s="11">
        <v>0</v>
      </c>
      <c r="D626" s="11">
        <v>0</v>
      </c>
      <c r="E626" s="11">
        <v>0</v>
      </c>
      <c r="F626" s="11">
        <v>480500</v>
      </c>
      <c r="G626" s="11">
        <v>480500</v>
      </c>
      <c r="H626" s="11">
        <v>0</v>
      </c>
      <c r="I626" s="11">
        <v>0</v>
      </c>
      <c r="J626" s="12">
        <v>961000</v>
      </c>
    </row>
    <row r="627" spans="1:10" x14ac:dyDescent="0.25">
      <c r="A627" s="21">
        <v>5400</v>
      </c>
      <c r="B627" s="16" t="s">
        <v>465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2">
        <v>0</v>
      </c>
    </row>
    <row r="628" spans="1:10" x14ac:dyDescent="0.25">
      <c r="A628" s="22">
        <v>541</v>
      </c>
      <c r="B628" s="15" t="s">
        <v>466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2">
        <v>0</v>
      </c>
    </row>
    <row r="629" spans="1:10" ht="40.5" x14ac:dyDescent="0.25">
      <c r="A629" s="22">
        <v>5411</v>
      </c>
      <c r="B629" s="15" t="s">
        <v>467</v>
      </c>
      <c r="C629" s="11">
        <v>380000</v>
      </c>
      <c r="D629" s="11">
        <v>0</v>
      </c>
      <c r="E629" s="11">
        <v>895000</v>
      </c>
      <c r="F629" s="11">
        <v>230000</v>
      </c>
      <c r="G629" s="11">
        <v>535527.80000000005</v>
      </c>
      <c r="H629" s="11">
        <v>250000</v>
      </c>
      <c r="I629" s="11">
        <v>0</v>
      </c>
      <c r="J629" s="12">
        <v>2290527.7999999998</v>
      </c>
    </row>
    <row r="630" spans="1:10" ht="27" x14ac:dyDescent="0.25">
      <c r="A630" s="22">
        <v>5412</v>
      </c>
      <c r="B630" s="15" t="s">
        <v>468</v>
      </c>
      <c r="C630" s="11">
        <v>0</v>
      </c>
      <c r="D630" s="11">
        <v>0</v>
      </c>
      <c r="E630" s="11">
        <v>0</v>
      </c>
      <c r="F630" s="11">
        <v>4007328.5</v>
      </c>
      <c r="G630" s="11">
        <v>3388294.84</v>
      </c>
      <c r="H630" s="11">
        <v>0</v>
      </c>
      <c r="I630" s="11">
        <v>0</v>
      </c>
      <c r="J630" s="12">
        <v>7395623.3399999999</v>
      </c>
    </row>
    <row r="631" spans="1:10" ht="27" x14ac:dyDescent="0.25">
      <c r="A631" s="22">
        <v>5413</v>
      </c>
      <c r="B631" s="15" t="s">
        <v>469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2">
        <v>0</v>
      </c>
    </row>
    <row r="632" spans="1:10" ht="27" x14ac:dyDescent="0.25">
      <c r="A632" s="22">
        <v>5414</v>
      </c>
      <c r="B632" s="15" t="s">
        <v>470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2">
        <v>0</v>
      </c>
    </row>
    <row r="633" spans="1:10" x14ac:dyDescent="0.25">
      <c r="A633" s="22">
        <v>542</v>
      </c>
      <c r="B633" s="15" t="s">
        <v>471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2">
        <v>0</v>
      </c>
    </row>
    <row r="634" spans="1:10" ht="27" x14ac:dyDescent="0.25">
      <c r="A634" s="22">
        <v>5421</v>
      </c>
      <c r="B634" s="15" t="s">
        <v>472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2">
        <v>0</v>
      </c>
    </row>
    <row r="635" spans="1:10" x14ac:dyDescent="0.25">
      <c r="A635" s="22">
        <v>543</v>
      </c>
      <c r="B635" s="15" t="s">
        <v>473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2">
        <v>0</v>
      </c>
    </row>
    <row r="636" spans="1:10" ht="40.5" x14ac:dyDescent="0.25">
      <c r="A636" s="22">
        <v>5431</v>
      </c>
      <c r="B636" s="15" t="s">
        <v>474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2">
        <v>0</v>
      </c>
    </row>
    <row r="637" spans="1:10" ht="27" x14ac:dyDescent="0.25">
      <c r="A637" s="22">
        <v>5432</v>
      </c>
      <c r="B637" s="15" t="s">
        <v>475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2">
        <v>0</v>
      </c>
    </row>
    <row r="638" spans="1:10" x14ac:dyDescent="0.25">
      <c r="A638" s="22">
        <v>544</v>
      </c>
      <c r="B638" s="15" t="s">
        <v>476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2">
        <v>0</v>
      </c>
    </row>
    <row r="639" spans="1:10" x14ac:dyDescent="0.25">
      <c r="A639" s="22">
        <v>5441</v>
      </c>
      <c r="B639" s="15" t="s">
        <v>476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2">
        <v>0</v>
      </c>
    </row>
    <row r="640" spans="1:10" x14ac:dyDescent="0.25">
      <c r="A640" s="22">
        <v>545</v>
      </c>
      <c r="B640" s="15" t="s">
        <v>477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2">
        <v>0</v>
      </c>
    </row>
    <row r="641" spans="1:14" ht="40.5" x14ac:dyDescent="0.25">
      <c r="A641" s="22">
        <v>5451</v>
      </c>
      <c r="B641" s="15" t="s">
        <v>478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2">
        <v>0</v>
      </c>
    </row>
    <row r="642" spans="1:14" x14ac:dyDescent="0.25">
      <c r="A642" s="22">
        <v>5452</v>
      </c>
      <c r="B642" s="15" t="s">
        <v>479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2">
        <v>0</v>
      </c>
    </row>
    <row r="643" spans="1:14" x14ac:dyDescent="0.25">
      <c r="A643" s="22">
        <v>549</v>
      </c>
      <c r="B643" s="15" t="s">
        <v>480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2">
        <v>0</v>
      </c>
    </row>
    <row r="644" spans="1:14" x14ac:dyDescent="0.25">
      <c r="A644" s="22">
        <v>5491</v>
      </c>
      <c r="B644" s="15" t="s">
        <v>481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2">
        <v>0</v>
      </c>
    </row>
    <row r="645" spans="1:14" x14ac:dyDescent="0.25">
      <c r="A645" s="21">
        <v>5500</v>
      </c>
      <c r="B645" s="16" t="s">
        <v>482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2">
        <v>0</v>
      </c>
    </row>
    <row r="646" spans="1:14" x14ac:dyDescent="0.25">
      <c r="A646" s="22">
        <v>551</v>
      </c>
      <c r="B646" s="15" t="s">
        <v>483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2">
        <v>0</v>
      </c>
    </row>
    <row r="647" spans="1:14" x14ac:dyDescent="0.25">
      <c r="A647" s="22">
        <v>5511</v>
      </c>
      <c r="B647" s="15" t="s">
        <v>484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2">
        <v>0</v>
      </c>
      <c r="N647" s="1">
        <v>6</v>
      </c>
    </row>
    <row r="648" spans="1:14" ht="26.25" x14ac:dyDescent="0.25">
      <c r="A648" s="21">
        <v>5600</v>
      </c>
      <c r="B648" s="16" t="s">
        <v>485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2">
        <v>0</v>
      </c>
    </row>
    <row r="649" spans="1:14" x14ac:dyDescent="0.25">
      <c r="A649" s="22">
        <v>561</v>
      </c>
      <c r="B649" s="15" t="s">
        <v>486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2">
        <v>0</v>
      </c>
    </row>
    <row r="650" spans="1:14" x14ac:dyDescent="0.25">
      <c r="A650" s="22">
        <v>5611</v>
      </c>
      <c r="B650" s="15" t="s">
        <v>486</v>
      </c>
      <c r="C650" s="11">
        <v>0</v>
      </c>
      <c r="D650" s="11">
        <v>0</v>
      </c>
      <c r="E650" s="11">
        <v>0</v>
      </c>
      <c r="F650" s="11">
        <v>1000250</v>
      </c>
      <c r="G650" s="11">
        <v>1458174</v>
      </c>
      <c r="H650" s="11">
        <v>0</v>
      </c>
      <c r="I650" s="11">
        <v>0</v>
      </c>
      <c r="J650" s="12">
        <v>2458424</v>
      </c>
    </row>
    <row r="651" spans="1:14" x14ac:dyDescent="0.25">
      <c r="A651" s="22">
        <v>562</v>
      </c>
      <c r="B651" s="15" t="s">
        <v>487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2">
        <v>0</v>
      </c>
    </row>
    <row r="652" spans="1:14" x14ac:dyDescent="0.25">
      <c r="A652" s="22">
        <v>5621</v>
      </c>
      <c r="B652" s="15" t="s">
        <v>487</v>
      </c>
      <c r="C652" s="11">
        <v>0</v>
      </c>
      <c r="D652" s="11">
        <v>0</v>
      </c>
      <c r="E652" s="11">
        <v>500000</v>
      </c>
      <c r="F652" s="11">
        <v>0</v>
      </c>
      <c r="G652" s="11">
        <v>246800</v>
      </c>
      <c r="H652" s="11">
        <v>2951328</v>
      </c>
      <c r="I652" s="11">
        <v>0</v>
      </c>
      <c r="J652" s="12">
        <v>3698128</v>
      </c>
    </row>
    <row r="653" spans="1:14" x14ac:dyDescent="0.25">
      <c r="A653" s="22">
        <v>563</v>
      </c>
      <c r="B653" s="15" t="s">
        <v>488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2">
        <v>0</v>
      </c>
    </row>
    <row r="654" spans="1:14" x14ac:dyDescent="0.25">
      <c r="A654" s="22">
        <v>5631</v>
      </c>
      <c r="B654" s="15" t="s">
        <v>488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2">
        <v>0</v>
      </c>
    </row>
    <row r="655" spans="1:14" ht="27" x14ac:dyDescent="0.25">
      <c r="A655" s="22">
        <v>564</v>
      </c>
      <c r="B655" s="15" t="s">
        <v>489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2">
        <v>0</v>
      </c>
    </row>
    <row r="656" spans="1:14" ht="27" x14ac:dyDescent="0.25">
      <c r="A656" s="22">
        <v>5641</v>
      </c>
      <c r="B656" s="15" t="s">
        <v>490</v>
      </c>
      <c r="C656" s="11">
        <v>0</v>
      </c>
      <c r="D656" s="11">
        <v>0</v>
      </c>
      <c r="E656" s="11">
        <v>148000</v>
      </c>
      <c r="F656" s="11">
        <v>273069.4723410178</v>
      </c>
      <c r="G656" s="11">
        <v>620771.11234101804</v>
      </c>
      <c r="H656" s="11">
        <v>40723</v>
      </c>
      <c r="I656" s="11">
        <v>900000</v>
      </c>
      <c r="J656" s="12">
        <v>1982563.5846820357</v>
      </c>
    </row>
    <row r="657" spans="1:10" ht="27" x14ac:dyDescent="0.25">
      <c r="A657" s="22">
        <v>565</v>
      </c>
      <c r="B657" s="15" t="s">
        <v>491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2">
        <v>0</v>
      </c>
    </row>
    <row r="658" spans="1:10" ht="27" x14ac:dyDescent="0.25">
      <c r="A658" s="22">
        <v>5651</v>
      </c>
      <c r="B658" s="15" t="s">
        <v>492</v>
      </c>
      <c r="C658" s="11">
        <v>0</v>
      </c>
      <c r="D658" s="11">
        <v>0</v>
      </c>
      <c r="E658" s="11">
        <v>200000</v>
      </c>
      <c r="F658" s="11">
        <v>0</v>
      </c>
      <c r="G658" s="11">
        <v>192000</v>
      </c>
      <c r="H658" s="11">
        <v>0</v>
      </c>
      <c r="I658" s="11">
        <v>0</v>
      </c>
      <c r="J658" s="12">
        <v>392000</v>
      </c>
    </row>
    <row r="659" spans="1:10" ht="27" x14ac:dyDescent="0.25">
      <c r="A659" s="22">
        <v>566</v>
      </c>
      <c r="B659" s="15" t="s">
        <v>493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2">
        <v>0</v>
      </c>
    </row>
    <row r="660" spans="1:10" ht="27" x14ac:dyDescent="0.25">
      <c r="A660" s="22">
        <v>5661</v>
      </c>
      <c r="B660" s="15" t="s">
        <v>494</v>
      </c>
      <c r="C660" s="11">
        <v>0</v>
      </c>
      <c r="D660" s="11">
        <v>0</v>
      </c>
      <c r="E660" s="11">
        <v>208781.57</v>
      </c>
      <c r="F660" s="11">
        <v>0</v>
      </c>
      <c r="G660" s="11">
        <v>133939.93</v>
      </c>
      <c r="H660" s="11">
        <v>30000</v>
      </c>
      <c r="I660" s="11">
        <v>0</v>
      </c>
      <c r="J660" s="12">
        <v>372721.5</v>
      </c>
    </row>
    <row r="661" spans="1:10" x14ac:dyDescent="0.25">
      <c r="A661" s="22">
        <v>567</v>
      </c>
      <c r="B661" s="15" t="s">
        <v>495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2">
        <v>0</v>
      </c>
    </row>
    <row r="662" spans="1:10" x14ac:dyDescent="0.25">
      <c r="A662" s="22">
        <v>5671</v>
      </c>
      <c r="B662" s="15" t="s">
        <v>496</v>
      </c>
      <c r="C662" s="11">
        <v>0</v>
      </c>
      <c r="D662" s="11">
        <v>0</v>
      </c>
      <c r="E662" s="11">
        <v>630888.15</v>
      </c>
      <c r="F662" s="11">
        <v>70781.570000000007</v>
      </c>
      <c r="G662" s="11">
        <v>70781.570000000007</v>
      </c>
      <c r="H662" s="11">
        <v>247583</v>
      </c>
      <c r="I662" s="11">
        <v>0</v>
      </c>
      <c r="J662" s="12">
        <v>1020034.29</v>
      </c>
    </row>
    <row r="663" spans="1:10" x14ac:dyDescent="0.25">
      <c r="A663" s="22">
        <v>5672</v>
      </c>
      <c r="B663" s="15" t="s">
        <v>497</v>
      </c>
      <c r="C663" s="11">
        <v>0</v>
      </c>
      <c r="D663" s="11">
        <v>0</v>
      </c>
      <c r="E663" s="11">
        <v>0</v>
      </c>
      <c r="F663" s="11">
        <v>126000</v>
      </c>
      <c r="G663" s="11">
        <v>126000</v>
      </c>
      <c r="H663" s="11">
        <v>0</v>
      </c>
      <c r="I663" s="11">
        <v>0</v>
      </c>
      <c r="J663" s="12">
        <v>252000</v>
      </c>
    </row>
    <row r="664" spans="1:10" x14ac:dyDescent="0.25">
      <c r="A664" s="22">
        <v>569</v>
      </c>
      <c r="B664" s="15" t="s">
        <v>498</v>
      </c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2">
        <v>0</v>
      </c>
    </row>
    <row r="665" spans="1:10" x14ac:dyDescent="0.25">
      <c r="A665" s="22">
        <v>5691</v>
      </c>
      <c r="B665" s="15" t="s">
        <v>499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2">
        <v>0</v>
      </c>
    </row>
    <row r="666" spans="1:10" x14ac:dyDescent="0.25">
      <c r="A666" s="22">
        <v>5692</v>
      </c>
      <c r="B666" s="15" t="s">
        <v>500</v>
      </c>
      <c r="C666" s="11">
        <v>0</v>
      </c>
      <c r="D666" s="11">
        <v>0</v>
      </c>
      <c r="E666" s="11">
        <v>0</v>
      </c>
      <c r="F666" s="11">
        <v>140000</v>
      </c>
      <c r="G666" s="11">
        <v>140000</v>
      </c>
      <c r="H666" s="11">
        <v>0</v>
      </c>
      <c r="I666" s="11">
        <v>0</v>
      </c>
      <c r="J666" s="12">
        <v>280000</v>
      </c>
    </row>
    <row r="667" spans="1:10" x14ac:dyDescent="0.25">
      <c r="A667" s="22">
        <v>5693</v>
      </c>
      <c r="B667" s="15" t="s">
        <v>501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2">
        <v>0</v>
      </c>
    </row>
    <row r="668" spans="1:10" x14ac:dyDescent="0.25">
      <c r="A668" s="22">
        <v>5694</v>
      </c>
      <c r="B668" s="15" t="s">
        <v>502</v>
      </c>
      <c r="C668" s="11">
        <v>0</v>
      </c>
      <c r="D668" s="11">
        <v>0</v>
      </c>
      <c r="E668" s="11">
        <v>250000</v>
      </c>
      <c r="F668" s="11">
        <v>559200</v>
      </c>
      <c r="G668" s="11">
        <v>624200</v>
      </c>
      <c r="H668" s="11">
        <v>2003797.33</v>
      </c>
      <c r="I668" s="11">
        <v>0</v>
      </c>
      <c r="J668" s="12">
        <v>3437197.33</v>
      </c>
    </row>
    <row r="669" spans="1:10" x14ac:dyDescent="0.25">
      <c r="A669" s="21">
        <v>5700</v>
      </c>
      <c r="B669" s="16" t="s">
        <v>503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2">
        <v>0</v>
      </c>
    </row>
    <row r="670" spans="1:10" x14ac:dyDescent="0.25">
      <c r="A670" s="22">
        <v>571</v>
      </c>
      <c r="B670" s="15" t="s">
        <v>504</v>
      </c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2">
        <v>0</v>
      </c>
    </row>
    <row r="671" spans="1:10" x14ac:dyDescent="0.25">
      <c r="A671" s="22">
        <v>5711</v>
      </c>
      <c r="B671" s="15" t="s">
        <v>504</v>
      </c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2">
        <v>0</v>
      </c>
    </row>
    <row r="672" spans="1:10" x14ac:dyDescent="0.25">
      <c r="A672" s="22">
        <v>572</v>
      </c>
      <c r="B672" s="15" t="s">
        <v>505</v>
      </c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2">
        <v>0</v>
      </c>
    </row>
    <row r="673" spans="1:10" x14ac:dyDescent="0.25">
      <c r="A673" s="22">
        <v>5721</v>
      </c>
      <c r="B673" s="15" t="s">
        <v>506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2">
        <v>0</v>
      </c>
    </row>
    <row r="674" spans="1:10" x14ac:dyDescent="0.25">
      <c r="A674" s="22">
        <v>573</v>
      </c>
      <c r="B674" s="15" t="s">
        <v>507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2">
        <v>0</v>
      </c>
    </row>
    <row r="675" spans="1:10" x14ac:dyDescent="0.25">
      <c r="A675" s="22">
        <v>5731</v>
      </c>
      <c r="B675" s="15" t="s">
        <v>507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2">
        <v>0</v>
      </c>
    </row>
    <row r="676" spans="1:10" x14ac:dyDescent="0.25">
      <c r="A676" s="22">
        <v>574</v>
      </c>
      <c r="B676" s="15" t="s">
        <v>508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2">
        <v>0</v>
      </c>
    </row>
    <row r="677" spans="1:10" x14ac:dyDescent="0.25">
      <c r="A677" s="22">
        <v>5741</v>
      </c>
      <c r="B677" s="15" t="s">
        <v>508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2">
        <v>0</v>
      </c>
    </row>
    <row r="678" spans="1:10" x14ac:dyDescent="0.25">
      <c r="A678" s="22">
        <v>575</v>
      </c>
      <c r="B678" s="15" t="s">
        <v>509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2">
        <v>0</v>
      </c>
    </row>
    <row r="679" spans="1:10" x14ac:dyDescent="0.25">
      <c r="A679" s="22">
        <v>5751</v>
      </c>
      <c r="B679" s="15" t="s">
        <v>509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2">
        <v>0</v>
      </c>
    </row>
    <row r="680" spans="1:10" x14ac:dyDescent="0.25">
      <c r="A680" s="22">
        <v>576</v>
      </c>
      <c r="B680" s="15" t="s">
        <v>510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2">
        <v>0</v>
      </c>
    </row>
    <row r="681" spans="1:10" x14ac:dyDescent="0.25">
      <c r="A681" s="22">
        <v>5761</v>
      </c>
      <c r="B681" s="15" t="s">
        <v>511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2">
        <v>0</v>
      </c>
    </row>
    <row r="682" spans="1:10" x14ac:dyDescent="0.25">
      <c r="A682" s="22">
        <v>577</v>
      </c>
      <c r="B682" s="15" t="s">
        <v>512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2">
        <v>0</v>
      </c>
    </row>
    <row r="683" spans="1:10" x14ac:dyDescent="0.25">
      <c r="A683" s="22">
        <v>5771</v>
      </c>
      <c r="B683" s="15" t="s">
        <v>513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2">
        <v>0</v>
      </c>
    </row>
    <row r="684" spans="1:10" x14ac:dyDescent="0.25">
      <c r="A684" s="22">
        <v>578</v>
      </c>
      <c r="B684" s="15" t="s">
        <v>514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2">
        <v>0</v>
      </c>
    </row>
    <row r="685" spans="1:10" x14ac:dyDescent="0.25">
      <c r="A685" s="22">
        <v>5781</v>
      </c>
      <c r="B685" s="15" t="s">
        <v>514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2">
        <v>0</v>
      </c>
    </row>
    <row r="686" spans="1:10" x14ac:dyDescent="0.25">
      <c r="A686" s="22">
        <v>579</v>
      </c>
      <c r="B686" s="15" t="s">
        <v>515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2">
        <v>0</v>
      </c>
    </row>
    <row r="687" spans="1:10" x14ac:dyDescent="0.25">
      <c r="A687" s="22">
        <v>5791</v>
      </c>
      <c r="B687" s="15" t="s">
        <v>515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2">
        <v>0</v>
      </c>
    </row>
    <row r="688" spans="1:10" x14ac:dyDescent="0.25">
      <c r="A688" s="21">
        <v>5800</v>
      </c>
      <c r="B688" s="16" t="s">
        <v>516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2">
        <v>0</v>
      </c>
    </row>
    <row r="689" spans="1:10" x14ac:dyDescent="0.25">
      <c r="A689" s="22">
        <v>581</v>
      </c>
      <c r="B689" s="15" t="s">
        <v>517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2">
        <v>0</v>
      </c>
    </row>
    <row r="690" spans="1:10" x14ac:dyDescent="0.25">
      <c r="A690" s="22">
        <v>5811</v>
      </c>
      <c r="B690" s="15" t="s">
        <v>517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2">
        <v>0</v>
      </c>
    </row>
    <row r="691" spans="1:10" x14ac:dyDescent="0.25">
      <c r="A691" s="22">
        <v>582</v>
      </c>
      <c r="B691" s="15" t="s">
        <v>518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2">
        <v>0</v>
      </c>
    </row>
    <row r="692" spans="1:10" x14ac:dyDescent="0.25">
      <c r="A692" s="22">
        <v>5821</v>
      </c>
      <c r="B692" s="15" t="s">
        <v>518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2">
        <v>0</v>
      </c>
    </row>
    <row r="693" spans="1:10" x14ac:dyDescent="0.25">
      <c r="A693" s="22">
        <v>583</v>
      </c>
      <c r="B693" s="15" t="s">
        <v>519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2">
        <v>0</v>
      </c>
    </row>
    <row r="694" spans="1:10" x14ac:dyDescent="0.25">
      <c r="A694" s="22">
        <v>5831</v>
      </c>
      <c r="B694" s="15" t="s">
        <v>520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2">
        <v>0</v>
      </c>
    </row>
    <row r="695" spans="1:10" x14ac:dyDescent="0.25">
      <c r="A695" s="22">
        <v>589</v>
      </c>
      <c r="B695" s="15" t="s">
        <v>521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2">
        <v>0</v>
      </c>
    </row>
    <row r="696" spans="1:10" ht="27" x14ac:dyDescent="0.25">
      <c r="A696" s="22">
        <v>5891</v>
      </c>
      <c r="B696" s="15" t="s">
        <v>522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2">
        <v>0</v>
      </c>
    </row>
    <row r="697" spans="1:10" ht="40.5" x14ac:dyDescent="0.25">
      <c r="A697" s="22">
        <v>5892</v>
      </c>
      <c r="B697" s="15" t="s">
        <v>523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2">
        <v>0</v>
      </c>
    </row>
    <row r="698" spans="1:10" ht="27" x14ac:dyDescent="0.25">
      <c r="A698" s="22">
        <v>5893</v>
      </c>
      <c r="B698" s="15" t="s">
        <v>524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2">
        <v>0</v>
      </c>
    </row>
    <row r="699" spans="1:10" x14ac:dyDescent="0.25">
      <c r="A699" s="22">
        <v>5894</v>
      </c>
      <c r="B699" s="15" t="s">
        <v>521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2">
        <v>0</v>
      </c>
    </row>
    <row r="700" spans="1:10" x14ac:dyDescent="0.25">
      <c r="A700" s="21">
        <v>5900</v>
      </c>
      <c r="B700" s="16" t="s">
        <v>525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2">
        <v>0</v>
      </c>
    </row>
    <row r="701" spans="1:10" x14ac:dyDescent="0.25">
      <c r="A701" s="22">
        <v>591</v>
      </c>
      <c r="B701" s="15" t="s">
        <v>526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2">
        <v>0</v>
      </c>
    </row>
    <row r="702" spans="1:10" x14ac:dyDescent="0.25">
      <c r="A702" s="22">
        <v>5911</v>
      </c>
      <c r="B702" s="15" t="s">
        <v>526</v>
      </c>
      <c r="C702" s="11">
        <v>0</v>
      </c>
      <c r="D702" s="11">
        <v>0</v>
      </c>
      <c r="E702" s="11">
        <v>30000</v>
      </c>
      <c r="F702" s="11">
        <v>269495.12999999989</v>
      </c>
      <c r="G702" s="11">
        <v>0</v>
      </c>
      <c r="H702" s="11">
        <v>395000</v>
      </c>
      <c r="I702" s="11">
        <v>0</v>
      </c>
      <c r="J702" s="12">
        <v>694495.12999999989</v>
      </c>
    </row>
    <row r="703" spans="1:10" x14ac:dyDescent="0.25">
      <c r="A703" s="22">
        <v>592</v>
      </c>
      <c r="B703" s="15" t="s">
        <v>527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2">
        <v>0</v>
      </c>
    </row>
    <row r="704" spans="1:10" x14ac:dyDescent="0.25">
      <c r="A704" s="22">
        <v>5921</v>
      </c>
      <c r="B704" s="15" t="s">
        <v>527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2">
        <v>0</v>
      </c>
    </row>
    <row r="705" spans="1:10" x14ac:dyDescent="0.25">
      <c r="A705" s="22">
        <v>593</v>
      </c>
      <c r="B705" s="15" t="s">
        <v>528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2">
        <v>0</v>
      </c>
    </row>
    <row r="706" spans="1:10" x14ac:dyDescent="0.25">
      <c r="A706" s="22">
        <v>5931</v>
      </c>
      <c r="B706" s="15" t="s">
        <v>528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2">
        <v>0</v>
      </c>
    </row>
    <row r="707" spans="1:10" x14ac:dyDescent="0.25">
      <c r="A707" s="22">
        <v>594</v>
      </c>
      <c r="B707" s="15" t="s">
        <v>529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2">
        <v>0</v>
      </c>
    </row>
    <row r="708" spans="1:10" x14ac:dyDescent="0.25">
      <c r="A708" s="22">
        <v>5941</v>
      </c>
      <c r="B708" s="15" t="s">
        <v>529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2">
        <v>0</v>
      </c>
    </row>
    <row r="709" spans="1:10" x14ac:dyDescent="0.25">
      <c r="A709" s="22">
        <v>595</v>
      </c>
      <c r="B709" s="15" t="s">
        <v>530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2">
        <v>0</v>
      </c>
    </row>
    <row r="710" spans="1:10" x14ac:dyDescent="0.25">
      <c r="A710" s="22">
        <v>5951</v>
      </c>
      <c r="B710" s="15" t="s">
        <v>530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2">
        <v>0</v>
      </c>
    </row>
    <row r="711" spans="1:10" x14ac:dyDescent="0.25">
      <c r="A711" s="22">
        <v>596</v>
      </c>
      <c r="B711" s="15" t="s">
        <v>531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2">
        <v>0</v>
      </c>
    </row>
    <row r="712" spans="1:10" x14ac:dyDescent="0.25">
      <c r="A712" s="22">
        <v>5961</v>
      </c>
      <c r="B712" s="15" t="s">
        <v>531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2">
        <v>0</v>
      </c>
    </row>
    <row r="713" spans="1:10" x14ac:dyDescent="0.25">
      <c r="A713" s="22">
        <v>597</v>
      </c>
      <c r="B713" s="15" t="s">
        <v>532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2">
        <v>0</v>
      </c>
    </row>
    <row r="714" spans="1:10" x14ac:dyDescent="0.25">
      <c r="A714" s="22">
        <v>5971</v>
      </c>
      <c r="B714" s="15" t="s">
        <v>532</v>
      </c>
      <c r="C714" s="11">
        <v>0</v>
      </c>
      <c r="D714" s="11">
        <v>0</v>
      </c>
      <c r="E714" s="11">
        <v>560000</v>
      </c>
      <c r="F714" s="11">
        <v>1695000</v>
      </c>
      <c r="G714" s="11">
        <v>320000</v>
      </c>
      <c r="H714" s="11">
        <v>40000</v>
      </c>
      <c r="I714" s="11">
        <v>0</v>
      </c>
      <c r="J714" s="12">
        <v>2615000</v>
      </c>
    </row>
    <row r="715" spans="1:10" x14ac:dyDescent="0.25">
      <c r="A715" s="22">
        <v>598</v>
      </c>
      <c r="B715" s="15" t="s">
        <v>533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2">
        <v>0</v>
      </c>
    </row>
    <row r="716" spans="1:10" x14ac:dyDescent="0.25">
      <c r="A716" s="22">
        <v>5981</v>
      </c>
      <c r="B716" s="15" t="s">
        <v>533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2">
        <v>0</v>
      </c>
    </row>
    <row r="717" spans="1:10" x14ac:dyDescent="0.25">
      <c r="A717" s="22">
        <v>599</v>
      </c>
      <c r="B717" s="15" t="s">
        <v>534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2">
        <v>0</v>
      </c>
    </row>
    <row r="718" spans="1:10" x14ac:dyDescent="0.25">
      <c r="A718" s="22">
        <v>5991</v>
      </c>
      <c r="B718" s="15" t="s">
        <v>534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2">
        <v>0</v>
      </c>
    </row>
    <row r="719" spans="1:10" s="221" customFormat="1" x14ac:dyDescent="0.25">
      <c r="A719" s="18"/>
      <c r="B719" s="19" t="s">
        <v>535</v>
      </c>
      <c r="C719" s="36">
        <v>750000</v>
      </c>
      <c r="D719" s="36">
        <v>0</v>
      </c>
      <c r="E719" s="36">
        <v>6559486.9200000009</v>
      </c>
      <c r="F719" s="36">
        <v>11587819.452341016</v>
      </c>
      <c r="G719" s="36">
        <v>14088380.022341019</v>
      </c>
      <c r="H719" s="36">
        <v>6955214.4299999997</v>
      </c>
      <c r="I719" s="36">
        <v>5267398.8100000005</v>
      </c>
      <c r="J719" s="36">
        <v>45208299.634682029</v>
      </c>
    </row>
    <row r="720" spans="1:10" s="196" customFormat="1" x14ac:dyDescent="0.25">
      <c r="A720" s="6" t="s">
        <v>639</v>
      </c>
      <c r="B720" s="38"/>
      <c r="C720" s="202"/>
      <c r="D720" s="202"/>
      <c r="E720" s="202"/>
      <c r="F720" s="202"/>
      <c r="G720" s="202"/>
      <c r="H720" s="202"/>
      <c r="I720" s="202"/>
      <c r="J720" s="202"/>
    </row>
    <row r="721" spans="1:10" x14ac:dyDescent="0.25">
      <c r="A721" s="30">
        <v>6123</v>
      </c>
      <c r="B721" s="31" t="s">
        <v>12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10757012.5</v>
      </c>
      <c r="J721" s="12">
        <v>10757012.5</v>
      </c>
    </row>
    <row r="722" spans="1:10" s="221" customFormat="1" x14ac:dyDescent="0.25">
      <c r="A722" s="18"/>
      <c r="B722" s="19" t="s">
        <v>13</v>
      </c>
      <c r="C722" s="36">
        <v>0</v>
      </c>
      <c r="D722" s="36">
        <v>0</v>
      </c>
      <c r="E722" s="36">
        <v>0</v>
      </c>
      <c r="F722" s="36">
        <v>0</v>
      </c>
      <c r="G722" s="36">
        <v>0</v>
      </c>
      <c r="H722" s="36">
        <v>0</v>
      </c>
      <c r="I722" s="36">
        <v>10757012.5</v>
      </c>
      <c r="J722" s="36">
        <v>10757012.5</v>
      </c>
    </row>
    <row r="723" spans="1:10" s="81" customFormat="1" ht="13.5" x14ac:dyDescent="0.25">
      <c r="A723" s="6" t="s">
        <v>639</v>
      </c>
      <c r="B723" s="95"/>
      <c r="C723" s="11"/>
      <c r="D723" s="11"/>
      <c r="E723" s="11"/>
      <c r="F723" s="11"/>
      <c r="G723" s="11"/>
      <c r="H723" s="11"/>
      <c r="I723" s="11"/>
      <c r="J723" s="12">
        <v>0</v>
      </c>
    </row>
    <row r="724" spans="1:10" s="81" customFormat="1" ht="13.5" x14ac:dyDescent="0.25">
      <c r="A724" s="171">
        <v>799</v>
      </c>
      <c r="B724" s="203" t="s">
        <v>640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2">
        <v>0</v>
      </c>
    </row>
    <row r="725" spans="1:10" s="81" customFormat="1" ht="13.5" x14ac:dyDescent="0.25">
      <c r="A725" s="171">
        <v>7991</v>
      </c>
      <c r="B725" s="93" t="s">
        <v>641</v>
      </c>
      <c r="C725" s="11">
        <v>10000000</v>
      </c>
      <c r="D725" s="11">
        <v>0</v>
      </c>
      <c r="E725" s="11">
        <v>9739311.620000001</v>
      </c>
      <c r="F725" s="11">
        <v>9963946.2799999993</v>
      </c>
      <c r="G725" s="11">
        <v>15602759.66</v>
      </c>
      <c r="H725" s="11">
        <v>0</v>
      </c>
      <c r="I725" s="11">
        <v>0</v>
      </c>
      <c r="J725" s="12">
        <v>45306017.560000002</v>
      </c>
    </row>
    <row r="726" spans="1:10" s="81" customFormat="1" ht="13.5" x14ac:dyDescent="0.25">
      <c r="A726" s="171">
        <v>7996</v>
      </c>
      <c r="B726" s="203" t="s">
        <v>642</v>
      </c>
      <c r="C726" s="11">
        <v>0</v>
      </c>
      <c r="D726" s="11">
        <v>0</v>
      </c>
      <c r="E726" s="11">
        <v>0</v>
      </c>
      <c r="F726" s="11">
        <v>1000000</v>
      </c>
      <c r="G726" s="11">
        <v>0</v>
      </c>
      <c r="H726" s="11">
        <v>0</v>
      </c>
      <c r="I726" s="11">
        <v>0</v>
      </c>
      <c r="J726" s="12">
        <v>1000000</v>
      </c>
    </row>
    <row r="727" spans="1:10" s="81" customFormat="1" ht="13.5" x14ac:dyDescent="0.25">
      <c r="A727" s="162"/>
      <c r="B727" s="57" t="s">
        <v>636</v>
      </c>
      <c r="C727" s="36">
        <v>10000000</v>
      </c>
      <c r="D727" s="36">
        <v>0</v>
      </c>
      <c r="E727" s="36">
        <v>9739311.620000001</v>
      </c>
      <c r="F727" s="36">
        <v>10963946.279999999</v>
      </c>
      <c r="G727" s="36">
        <v>15602759.66</v>
      </c>
      <c r="H727" s="36">
        <v>0</v>
      </c>
      <c r="I727" s="36">
        <v>0</v>
      </c>
      <c r="J727" s="36">
        <v>46306017.560000002</v>
      </c>
    </row>
    <row r="728" spans="1:10" s="81" customFormat="1" ht="13.5" x14ac:dyDescent="0.25">
      <c r="A728" s="169"/>
      <c r="B728" s="86"/>
      <c r="C728" s="11"/>
      <c r="D728" s="11"/>
      <c r="E728" s="11"/>
      <c r="F728" s="11"/>
      <c r="G728" s="11"/>
      <c r="H728" s="11"/>
      <c r="I728" s="11">
        <v>0</v>
      </c>
      <c r="J728" s="12">
        <v>0</v>
      </c>
    </row>
    <row r="729" spans="1:10" x14ac:dyDescent="0.25">
      <c r="A729" s="204"/>
      <c r="B729" s="34" t="s">
        <v>11</v>
      </c>
      <c r="C729" s="209">
        <v>279678057.995318</v>
      </c>
      <c r="D729" s="209">
        <v>246829905.06824791</v>
      </c>
      <c r="E729" s="209">
        <v>45874498.32824783</v>
      </c>
      <c r="F729" s="209">
        <v>36943450.352341019</v>
      </c>
      <c r="G729" s="209">
        <v>47147767.524341017</v>
      </c>
      <c r="H729" s="209">
        <v>20330465.120000001</v>
      </c>
      <c r="I729" s="209">
        <v>17844036.52</v>
      </c>
      <c r="J729" s="209">
        <v>694648180.90849566</v>
      </c>
    </row>
    <row r="730" spans="1:10" x14ac:dyDescent="0.25">
      <c r="F730" s="195"/>
    </row>
    <row r="731" spans="1:10" x14ac:dyDescent="0.25">
      <c r="C731" s="45">
        <v>279678057.995318</v>
      </c>
      <c r="D731" s="45">
        <v>246829905.06824788</v>
      </c>
      <c r="E731" s="45">
        <v>45874498.3282478</v>
      </c>
      <c r="F731" s="45">
        <v>36943450.352341004</v>
      </c>
      <c r="G731" s="45">
        <v>47147767.524341002</v>
      </c>
      <c r="H731" s="45">
        <v>20330465.119999997</v>
      </c>
      <c r="I731" s="45">
        <v>17844036.520000003</v>
      </c>
      <c r="J731" s="45"/>
    </row>
    <row r="732" spans="1:10" x14ac:dyDescent="0.25">
      <c r="D732" s="45"/>
    </row>
    <row r="733" spans="1:10" x14ac:dyDescent="0.25">
      <c r="C733" s="44">
        <v>0</v>
      </c>
      <c r="D733" s="44">
        <v>0</v>
      </c>
      <c r="E733" s="44">
        <v>0</v>
      </c>
      <c r="F733" s="44">
        <v>0</v>
      </c>
      <c r="G733" s="44">
        <v>0</v>
      </c>
      <c r="H733" s="44">
        <v>0</v>
      </c>
      <c r="I733" s="44">
        <v>0</v>
      </c>
      <c r="J733" s="44"/>
    </row>
    <row r="734" spans="1:10" x14ac:dyDescent="0.25">
      <c r="D734" s="45"/>
    </row>
    <row r="735" spans="1:10" x14ac:dyDescent="0.25">
      <c r="C735" s="45">
        <v>279678057.995318</v>
      </c>
      <c r="D735" s="45">
        <v>246829905.06824788</v>
      </c>
      <c r="E735" s="45">
        <v>45874498.3282478</v>
      </c>
      <c r="F735" s="45">
        <v>36943450.352341004</v>
      </c>
      <c r="G735" s="45">
        <v>47147767.524341002</v>
      </c>
      <c r="H735" s="45">
        <v>20330465.119999997</v>
      </c>
      <c r="I735" s="45">
        <v>17844036.520000003</v>
      </c>
      <c r="J735" s="45">
        <v>694648180.90849566</v>
      </c>
    </row>
    <row r="738" spans="3:10" x14ac:dyDescent="0.25">
      <c r="C738" s="44">
        <v>0</v>
      </c>
      <c r="D738" s="44">
        <v>0</v>
      </c>
      <c r="E738" s="44">
        <v>0</v>
      </c>
      <c r="F738" s="44">
        <v>0</v>
      </c>
      <c r="G738" s="44">
        <v>0</v>
      </c>
      <c r="H738" s="44">
        <v>0</v>
      </c>
      <c r="I738" s="44">
        <v>0</v>
      </c>
      <c r="J738" s="44">
        <v>0</v>
      </c>
    </row>
  </sheetData>
  <autoFilter ref="A1:J72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9:E9"/>
    <mergeCell ref="A7:F8"/>
  </mergeCells>
  <conditionalFormatting sqref="G246">
    <cfRule type="cellIs" dxfId="0" priority="13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tamazula</vt:lpstr>
      <vt:lpstr>arandas</vt:lpstr>
      <vt:lpstr>lagos</vt:lpstr>
      <vt:lpstr>el grullo</vt:lpstr>
      <vt:lpstr>cocula </vt:lpstr>
      <vt:lpstr>zapotlanejo</vt:lpstr>
      <vt:lpstr>PRESUPUESTO DE EGRESOS 2017</vt:lpstr>
      <vt:lpstr>arandas!Área_de_impresión</vt:lpstr>
      <vt:lpstr>'cocula '!Área_de_impresión</vt:lpstr>
      <vt:lpstr>'el grullo'!Área_de_impresión</vt:lpstr>
      <vt:lpstr>lagos!Área_de_impresión</vt:lpstr>
      <vt:lpstr>tamazula!Área_de_impresión</vt:lpstr>
      <vt:lpstr>zapotlanejo!Área_de_impresión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Admon</cp:lastModifiedBy>
  <cp:lastPrinted>2016-04-25T18:59:45Z</cp:lastPrinted>
  <dcterms:created xsi:type="dcterms:W3CDTF">2013-08-04T06:08:24Z</dcterms:created>
  <dcterms:modified xsi:type="dcterms:W3CDTF">2017-05-24T22:30:41Z</dcterms:modified>
</cp:coreProperties>
</file>