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q\Desktop\CARGAE~1\VINFOR~1\VBLOSI~1\"/>
    </mc:Choice>
  </mc:AlternateContent>
  <bookViews>
    <workbookView xWindow="945" yWindow="0" windowWidth="20655" windowHeight="972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3" i="1" l="1"/>
  <c r="S33" i="1"/>
  <c r="R33" i="1"/>
  <c r="Q33" i="1"/>
  <c r="M33" i="1"/>
  <c r="L33" i="1"/>
  <c r="K33" i="1"/>
  <c r="J33" i="1"/>
  <c r="I33" i="1"/>
  <c r="E33" i="1"/>
  <c r="D33" i="1"/>
  <c r="C33" i="1"/>
  <c r="G32" i="1"/>
  <c r="F32" i="1"/>
  <c r="H32" i="1" s="1"/>
  <c r="G31" i="1"/>
  <c r="F31" i="1"/>
  <c r="H31" i="1" s="1"/>
  <c r="G30" i="1"/>
  <c r="F30" i="1"/>
  <c r="H30" i="1" s="1"/>
  <c r="P29" i="1"/>
  <c r="P33" i="1" s="1"/>
  <c r="O29" i="1"/>
  <c r="O33" i="1" s="1"/>
  <c r="N29" i="1"/>
  <c r="N33" i="1" s="1"/>
  <c r="G29" i="1"/>
  <c r="F29" i="1"/>
  <c r="H29" i="1" s="1"/>
  <c r="G28" i="1"/>
  <c r="G33" i="1" s="1"/>
  <c r="F28" i="1"/>
  <c r="F33" i="1" s="1"/>
  <c r="T26" i="1"/>
  <c r="S26" i="1"/>
  <c r="R26" i="1"/>
  <c r="Q26" i="1"/>
  <c r="P26" i="1"/>
  <c r="O26" i="1"/>
  <c r="N26" i="1"/>
  <c r="M26" i="1"/>
  <c r="L26" i="1"/>
  <c r="K26" i="1"/>
  <c r="J26" i="1"/>
  <c r="I26" i="1"/>
  <c r="C26" i="1"/>
  <c r="G25" i="1"/>
  <c r="G26" i="1" s="1"/>
  <c r="F25" i="1"/>
  <c r="F26" i="1" s="1"/>
  <c r="S23" i="1"/>
  <c r="S35" i="1" s="1"/>
  <c r="E23" i="1"/>
  <c r="D23" i="1"/>
  <c r="C23" i="1"/>
  <c r="C35" i="1" s="1"/>
  <c r="T22" i="1"/>
  <c r="T23" i="1" s="1"/>
  <c r="T35" i="1" s="1"/>
  <c r="R22" i="1"/>
  <c r="R23" i="1" s="1"/>
  <c r="R35" i="1" s="1"/>
  <c r="Q22" i="1"/>
  <c r="Q23" i="1" s="1"/>
  <c r="Q35" i="1" s="1"/>
  <c r="P22" i="1"/>
  <c r="P23" i="1" s="1"/>
  <c r="P35" i="1" s="1"/>
  <c r="O22" i="1"/>
  <c r="O23" i="1" s="1"/>
  <c r="O35" i="1" s="1"/>
  <c r="N22" i="1"/>
  <c r="N23" i="1" s="1"/>
  <c r="N35" i="1" s="1"/>
  <c r="M22" i="1"/>
  <c r="M23" i="1" s="1"/>
  <c r="M35" i="1" s="1"/>
  <c r="L22" i="1"/>
  <c r="L23" i="1" s="1"/>
  <c r="L35" i="1" s="1"/>
  <c r="K22" i="1"/>
  <c r="K23" i="1" s="1"/>
  <c r="K35" i="1" s="1"/>
  <c r="J22" i="1"/>
  <c r="J23" i="1" s="1"/>
  <c r="J35" i="1" s="1"/>
  <c r="I22" i="1"/>
  <c r="I23" i="1" s="1"/>
  <c r="I35" i="1" s="1"/>
  <c r="G22" i="1"/>
  <c r="F22" i="1"/>
  <c r="H22" i="1" s="1"/>
  <c r="G21" i="1"/>
  <c r="F21" i="1"/>
  <c r="H21" i="1" s="1"/>
  <c r="G20" i="1"/>
  <c r="F20" i="1"/>
  <c r="H20" i="1" s="1"/>
  <c r="G19" i="1"/>
  <c r="F19" i="1"/>
  <c r="H19" i="1" s="1"/>
  <c r="G18" i="1"/>
  <c r="F18" i="1"/>
  <c r="H18" i="1" s="1"/>
  <c r="G17" i="1"/>
  <c r="F17" i="1"/>
  <c r="H17" i="1" s="1"/>
  <c r="G16" i="1"/>
  <c r="F16" i="1"/>
  <c r="H16" i="1" s="1"/>
  <c r="G15" i="1"/>
  <c r="F15" i="1"/>
  <c r="H15" i="1" s="1"/>
  <c r="G14" i="1"/>
  <c r="F14" i="1"/>
  <c r="H14" i="1" s="1"/>
  <c r="G13" i="1"/>
  <c r="F13" i="1"/>
  <c r="H13" i="1" s="1"/>
  <c r="G12" i="1"/>
  <c r="F12" i="1"/>
  <c r="H12" i="1" s="1"/>
  <c r="G11" i="1"/>
  <c r="F11" i="1"/>
  <c r="H11" i="1" s="1"/>
  <c r="G10" i="1"/>
  <c r="F10" i="1"/>
  <c r="H10" i="1" s="1"/>
  <c r="G9" i="1"/>
  <c r="G23" i="1" s="1"/>
  <c r="G35" i="1" s="1"/>
  <c r="F9" i="1"/>
  <c r="F23" i="1" s="1"/>
  <c r="F35" i="1" s="1"/>
  <c r="H9" i="1" l="1"/>
  <c r="H23" i="1" s="1"/>
  <c r="H25" i="1"/>
  <c r="H26" i="1" s="1"/>
  <c r="D26" i="1"/>
  <c r="D35" i="1" s="1"/>
  <c r="E26" i="1"/>
  <c r="E35" i="1" s="1"/>
  <c r="H28" i="1"/>
  <c r="H33" i="1" s="1"/>
  <c r="H35" i="1" l="1"/>
</calcChain>
</file>

<file path=xl/sharedStrings.xml><?xml version="1.0" encoding="utf-8"?>
<sst xmlns="http://schemas.openxmlformats.org/spreadsheetml/2006/main" count="51" uniqueCount="49">
  <si>
    <r>
      <t xml:space="preserve">    PRESUPUESTO DE INGRESOS </t>
    </r>
    <r>
      <rPr>
        <b/>
        <sz val="36"/>
        <rFont val="Arial"/>
        <family val="2"/>
      </rPr>
      <t>2014</t>
    </r>
  </si>
  <si>
    <t xml:space="preserve">    AVANCE PROGRAMA PRESUPUESTARIO </t>
  </si>
  <si>
    <t>Organismo Operador del Parque de la Solidaridad</t>
  </si>
  <si>
    <t>FECHA DEL REPORTE: 31 de diciembre de  2014</t>
  </si>
  <si>
    <t>Descripción</t>
  </si>
  <si>
    <t>Presupuesto Inicial</t>
  </si>
  <si>
    <t>Adecuación  Solicitada</t>
  </si>
  <si>
    <t>Presupuesto Modificado</t>
  </si>
  <si>
    <t>Ingreso recibido al       31-dic-2014</t>
  </si>
  <si>
    <t>Diferencia Vs. Meta</t>
  </si>
  <si>
    <t>Avance Presupuesto de Ingresos 2014</t>
  </si>
  <si>
    <t>Aumento</t>
  </si>
  <si>
    <t>Disminución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</si>
  <si>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</si>
  <si>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</si>
  <si>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</si>
  <si>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</si>
  <si>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</si>
  <si>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</si>
  <si>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</si>
  <si>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</si>
  <si>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</si>
  <si>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</si>
  <si>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</si>
  <si>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</si>
  <si>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</si>
  <si>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Taquilla Solidaridad</t>
  </si>
  <si>
    <t>Taquilla Montenegro</t>
  </si>
  <si>
    <t>Estacionamiento Solidaridad</t>
  </si>
  <si>
    <t>Estacionamiento Montenegro</t>
  </si>
  <si>
    <t>Renta auditorio</t>
  </si>
  <si>
    <t>Renta campos de fútbol</t>
  </si>
  <si>
    <t>Escuela de fútbol</t>
  </si>
  <si>
    <t>Liga deportivas (Ligas varonil, infantil, sabatinas y dominicales de futbol)</t>
  </si>
  <si>
    <t>Torneo de fútbol</t>
  </si>
  <si>
    <t>Curso de verano</t>
  </si>
  <si>
    <t>Tren escénico</t>
  </si>
  <si>
    <t>Concesiones Solidaridad</t>
  </si>
  <si>
    <t>Concesiones Montenegro</t>
  </si>
  <si>
    <t>Otros Ingresos</t>
  </si>
  <si>
    <t>Total Ingresos Propios</t>
  </si>
  <si>
    <t>Ingresos transferibles (I.V.A. Trasladado)</t>
  </si>
  <si>
    <t>Subtotal Ingresos Transferibles</t>
  </si>
  <si>
    <t>Subsidio</t>
  </si>
  <si>
    <t>Subsidio extraordinario</t>
  </si>
  <si>
    <t>Subsidio extraordinario (impacto salarial)</t>
  </si>
  <si>
    <t>Subsidio extraordinario (cierre ej.2014)</t>
  </si>
  <si>
    <t>Subtotal Subsidio</t>
  </si>
  <si>
    <t>Total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</si>
</sst>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,##0_ ;[Red]\-#,##0\ "/>
  </numFmts>
  <fonts count="14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9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Fill="1" applyAlignment="1"/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/>
    </xf>
    <xf numFmtId="164" fontId="7" fillId="0" borderId="0" xfId="0" applyNumberFormat="1" applyFont="1" applyFill="1" applyAlignment="1">
      <alignment vertical="center" wrapText="1"/>
    </xf>
    <xf numFmtId="0" fontId="8" fillId="0" borderId="0" xfId="0" applyFont="1" applyFill="1" applyAlignment="1"/>
    <xf numFmtId="0" fontId="7" fillId="0" borderId="0" xfId="0" applyFont="1" applyFill="1" applyAlignment="1"/>
    <xf numFmtId="0" fontId="3" fillId="0" borderId="0" xfId="0" applyFont="1" applyAlignment="1">
      <alignment horizontal="left" vertical="center"/>
    </xf>
    <xf numFmtId="165" fontId="9" fillId="2" borderId="1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165" fontId="9" fillId="2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/>
    </xf>
    <xf numFmtId="0" fontId="11" fillId="0" borderId="6" xfId="0" applyFont="1" applyBorder="1"/>
    <xf numFmtId="3" fontId="11" fillId="0" borderId="6" xfId="0" applyNumberFormat="1" applyFont="1" applyBorder="1" applyAlignment="1">
      <alignment vertical="center" wrapText="1"/>
    </xf>
    <xf numFmtId="3" fontId="11" fillId="0" borderId="6" xfId="0" applyNumberFormat="1" applyFont="1" applyBorder="1"/>
    <xf numFmtId="3" fontId="11" fillId="0" borderId="6" xfId="0" applyNumberFormat="1" applyFont="1" applyBorder="1" applyAlignment="1">
      <alignment horizontal="right" vertical="center"/>
    </xf>
    <xf numFmtId="3" fontId="11" fillId="0" borderId="6" xfId="0" applyNumberFormat="1" applyFont="1" applyFill="1" applyBorder="1"/>
    <xf numFmtId="164" fontId="11" fillId="0" borderId="11" xfId="0" applyNumberFormat="1" applyFont="1" applyFill="1" applyBorder="1" applyAlignment="1">
      <alignment horizontal="center" vertical="center"/>
    </xf>
    <xf numFmtId="0" fontId="11" fillId="0" borderId="6" xfId="0" applyFont="1" applyFill="1" applyBorder="1"/>
    <xf numFmtId="3" fontId="11" fillId="0" borderId="6" xfId="0" applyNumberFormat="1" applyFont="1" applyFill="1" applyBorder="1" applyAlignment="1">
      <alignment horizontal="right" vertical="center"/>
    </xf>
    <xf numFmtId="164" fontId="11" fillId="0" borderId="12" xfId="0" applyNumberFormat="1" applyFont="1" applyFill="1" applyBorder="1" applyAlignment="1">
      <alignment horizontal="center" vertical="center"/>
    </xf>
    <xf numFmtId="165" fontId="12" fillId="2" borderId="2" xfId="0" applyNumberFormat="1" applyFont="1" applyFill="1" applyBorder="1" applyAlignment="1">
      <alignment horizontal="right" vertical="center" wrapText="1"/>
    </xf>
    <xf numFmtId="165" fontId="9" fillId="2" borderId="2" xfId="0" applyNumberFormat="1" applyFont="1" applyFill="1" applyBorder="1" applyAlignment="1">
      <alignment vertical="center" wrapText="1"/>
    </xf>
    <xf numFmtId="4" fontId="11" fillId="0" borderId="6" xfId="0" applyNumberFormat="1" applyFont="1" applyBorder="1"/>
    <xf numFmtId="164" fontId="11" fillId="0" borderId="13" xfId="0" applyNumberFormat="1" applyFont="1" applyFill="1" applyBorder="1" applyAlignment="1">
      <alignment horizontal="center" vertical="center"/>
    </xf>
    <xf numFmtId="3" fontId="11" fillId="0" borderId="14" xfId="0" applyNumberFormat="1" applyFont="1" applyBorder="1" applyAlignment="1">
      <alignment vertical="center" wrapText="1"/>
    </xf>
    <xf numFmtId="3" fontId="11" fillId="0" borderId="14" xfId="0" applyNumberFormat="1" applyFont="1" applyBorder="1"/>
    <xf numFmtId="3" fontId="11" fillId="0" borderId="14" xfId="0" applyNumberFormat="1" applyFont="1" applyFill="1" applyBorder="1"/>
    <xf numFmtId="3" fontId="11" fillId="0" borderId="14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center" wrapText="1"/>
    </xf>
    <xf numFmtId="4" fontId="11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152400</xdr:rowOff>
    </xdr:from>
    <xdr:to>
      <xdr:col>3</xdr:col>
      <xdr:colOff>238125</xdr:colOff>
      <xdr:row>5</xdr:row>
      <xdr:rowOff>95250</xdr:rowOff>
    </xdr:to>
    <xdr:pic>
      <xdr:nvPicPr>
        <xdr:cNvPr id="4" name="1 Imagen" descr="GOBJAL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52400"/>
          <a:ext cx="2476500" cy="1524000"/>
        </a:xfrm>
        <a:prstGeom prst="rect">
          <a:avLst/>
        </a:prstGeom>
      </xdr:spPr>
    </xdr:pic>
    <xdr:clientData/>
  </xdr:twoCellAnchor>
  <xdr:twoCellAnchor editAs="oneCell">
    <xdr:from>
      <xdr:col>17</xdr:col>
      <xdr:colOff>533399</xdr:colOff>
      <xdr:row>0</xdr:row>
      <xdr:rowOff>66676</xdr:rowOff>
    </xdr:from>
    <xdr:to>
      <xdr:col>19</xdr:col>
      <xdr:colOff>219074</xdr:colOff>
      <xdr:row>5</xdr:row>
      <xdr:rowOff>28576</xdr:rowOff>
    </xdr:to>
    <xdr:pic>
      <xdr:nvPicPr>
        <xdr:cNvPr id="5" name="2 Imagen" descr="logo201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87399" y="66676"/>
          <a:ext cx="1209675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topLeftCell="G1" workbookViewId="0">
      <selection sqref="A1:T37"/>
    </sheetView>
  </sheetViews>
  <sheetFormatPr baseColWidth="10" defaultRowHeight="15" x14ac:dyDescent="0.25"/>
  <sheetData>
    <row r="1" spans="1:20" ht="45" x14ac:dyDescent="0.6">
      <c r="A1" s="1"/>
      <c r="B1" s="1"/>
      <c r="C1" s="2"/>
      <c r="D1" s="3" t="s">
        <v>0</v>
      </c>
      <c r="E1" s="1"/>
      <c r="F1" s="1"/>
      <c r="G1" s="4"/>
      <c r="M1" s="5"/>
      <c r="N1" s="5"/>
      <c r="O1" s="6"/>
      <c r="Q1" s="7"/>
      <c r="R1" s="8"/>
      <c r="S1" s="8"/>
      <c r="T1" s="8"/>
    </row>
    <row r="2" spans="1:20" ht="26.25" x14ac:dyDescent="0.4">
      <c r="A2" s="1"/>
      <c r="B2" s="1"/>
      <c r="C2" s="2"/>
      <c r="D2" s="3" t="s">
        <v>1</v>
      </c>
      <c r="E2" s="1"/>
      <c r="F2" s="1"/>
      <c r="G2" s="4"/>
      <c r="L2" s="9" t="s">
        <v>2</v>
      </c>
      <c r="M2" s="7"/>
      <c r="N2" s="9"/>
      <c r="O2" s="10"/>
      <c r="P2" s="10"/>
      <c r="Q2" s="7"/>
      <c r="R2" s="11"/>
      <c r="S2" s="11"/>
      <c r="T2" s="12"/>
    </row>
    <row r="3" spans="1:20" ht="18" x14ac:dyDescent="0.25">
      <c r="A3" s="1"/>
      <c r="B3" s="1"/>
      <c r="C3" s="2"/>
      <c r="D3" s="1"/>
      <c r="E3" s="1"/>
      <c r="F3" s="1"/>
      <c r="G3" s="2"/>
      <c r="H3" s="10"/>
      <c r="I3" s="10"/>
      <c r="J3" s="10"/>
      <c r="K3" s="10"/>
      <c r="L3" s="10"/>
      <c r="M3" s="13"/>
      <c r="N3" s="13"/>
      <c r="O3" s="10"/>
      <c r="P3" s="10"/>
      <c r="Q3" s="14"/>
      <c r="R3" s="12"/>
      <c r="S3" s="7"/>
      <c r="T3" s="7"/>
    </row>
    <row r="4" spans="1:20" x14ac:dyDescent="0.25">
      <c r="A4" s="15"/>
      <c r="B4" s="15"/>
      <c r="C4" s="16"/>
      <c r="D4" s="15"/>
      <c r="E4" s="15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20.25" x14ac:dyDescent="0.3">
      <c r="A5" s="18"/>
      <c r="B5" s="7"/>
      <c r="C5" s="19"/>
      <c r="D5" s="20"/>
      <c r="E5" s="20"/>
      <c r="F5" s="7"/>
      <c r="G5" s="4"/>
      <c r="H5" s="21"/>
      <c r="I5" s="10"/>
      <c r="J5" s="10"/>
      <c r="K5" s="10"/>
      <c r="L5" s="20" t="s">
        <v>3</v>
      </c>
      <c r="M5" s="7"/>
      <c r="N5" s="7"/>
      <c r="O5" s="10"/>
      <c r="P5" s="10"/>
      <c r="Q5" s="10"/>
      <c r="R5" s="10"/>
      <c r="S5" s="10"/>
      <c r="T5" s="14"/>
    </row>
    <row r="6" spans="1:20" x14ac:dyDescent="0.25">
      <c r="A6" s="15"/>
      <c r="B6" s="22"/>
      <c r="C6" s="4"/>
      <c r="D6" s="22"/>
      <c r="E6" s="22"/>
      <c r="F6" s="22"/>
      <c r="G6" s="4"/>
      <c r="H6" s="22"/>
      <c r="I6" s="22"/>
      <c r="J6" s="22"/>
      <c r="K6" s="22"/>
      <c r="L6" s="22"/>
      <c r="M6" s="22"/>
      <c r="N6" s="22"/>
      <c r="O6" s="22"/>
      <c r="P6" s="22"/>
      <c r="Q6" s="22"/>
      <c r="R6" s="7"/>
      <c r="S6" s="7"/>
      <c r="T6" s="7"/>
    </row>
    <row r="7" spans="1:20" x14ac:dyDescent="0.25">
      <c r="A7" s="23"/>
      <c r="B7" s="23" t="s">
        <v>4</v>
      </c>
      <c r="C7" s="24" t="s">
        <v>5</v>
      </c>
      <c r="D7" s="25" t="s">
        <v>6</v>
      </c>
      <c r="E7" s="26"/>
      <c r="F7" s="24" t="s">
        <v>7</v>
      </c>
      <c r="G7" s="27" t="s">
        <v>8</v>
      </c>
      <c r="H7" s="24" t="s">
        <v>9</v>
      </c>
      <c r="I7" s="28" t="s">
        <v>10</v>
      </c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 x14ac:dyDescent="0.25">
      <c r="A8" s="29"/>
      <c r="B8" s="29"/>
      <c r="C8" s="30"/>
      <c r="D8" s="31" t="s">
        <v>11</v>
      </c>
      <c r="E8" s="31" t="s">
        <v>12</v>
      </c>
      <c r="F8" s="30"/>
      <c r="G8" s="32"/>
      <c r="H8" s="30"/>
      <c r="I8" s="33" t="s">
        <v>13</v>
      </c>
      <c r="J8" s="33" t="s">
        <v>14</v>
      </c>
      <c r="K8" s="33" t="s">
        <v>15</v>
      </c>
      <c r="L8" s="33" t="s">
        <v>16</v>
      </c>
      <c r="M8" s="33" t="s">
        <v>17</v>
      </c>
      <c r="N8" s="33" t="s">
        <v>18</v>
      </c>
      <c r="O8" s="33" t="s">
        <v>19</v>
      </c>
      <c r="P8" s="33" t="s">
        <v>20</v>
      </c>
      <c r="Q8" s="33" t="s">
        <v>21</v>
      </c>
      <c r="R8" s="33" t="s">
        <v>22</v>
      </c>
      <c r="S8" s="33" t="s">
        <v>23</v>
      </c>
      <c r="T8" s="33" t="s">
        <v>24</v>
      </c>
    </row>
    <row r="9" spans="1:20" x14ac:dyDescent="0.25">
      <c r="A9" s="34" t="s">
        <v>25</v>
      </c>
      <c r="B9" s="35" t="s">
        <v>26</v>
      </c>
      <c r="C9" s="36">
        <v>3815880</v>
      </c>
      <c r="D9" s="37"/>
      <c r="E9" s="37"/>
      <c r="F9" s="38">
        <f t="shared" ref="F9:F22" si="0">(C9+D9-E9)</f>
        <v>3815880</v>
      </c>
      <c r="G9" s="36">
        <f>SUM(I9:T9)</f>
        <v>3625480</v>
      </c>
      <c r="H9" s="38">
        <f>(F9-G9)</f>
        <v>190400</v>
      </c>
      <c r="I9" s="39">
        <v>262800</v>
      </c>
      <c r="J9" s="39">
        <v>320765</v>
      </c>
      <c r="K9" s="39">
        <v>390655</v>
      </c>
      <c r="L9" s="39">
        <v>451220</v>
      </c>
      <c r="M9" s="37">
        <v>262715</v>
      </c>
      <c r="N9" s="39">
        <v>239735</v>
      </c>
      <c r="O9" s="38">
        <v>322390</v>
      </c>
      <c r="P9" s="38">
        <v>355750</v>
      </c>
      <c r="Q9" s="38">
        <v>291695</v>
      </c>
      <c r="R9" s="38">
        <v>245935</v>
      </c>
      <c r="S9" s="38">
        <v>274805</v>
      </c>
      <c r="T9" s="38">
        <v>207015</v>
      </c>
    </row>
    <row r="10" spans="1:20" x14ac:dyDescent="0.25">
      <c r="A10" s="40" t="s">
        <v>25</v>
      </c>
      <c r="B10" s="35" t="s">
        <v>27</v>
      </c>
      <c r="C10" s="36">
        <v>1149110</v>
      </c>
      <c r="D10" s="37"/>
      <c r="E10" s="37"/>
      <c r="F10" s="38">
        <f t="shared" si="0"/>
        <v>1149110</v>
      </c>
      <c r="G10" s="36">
        <f t="shared" ref="G10:G22" si="1">SUM(I10:T10)</f>
        <v>1179095</v>
      </c>
      <c r="H10" s="38">
        <f t="shared" ref="H10:H22" si="2">(F10-G10)</f>
        <v>-29985</v>
      </c>
      <c r="I10" s="39">
        <v>93665</v>
      </c>
      <c r="J10" s="39">
        <v>122335</v>
      </c>
      <c r="K10" s="39">
        <v>134365</v>
      </c>
      <c r="L10" s="39">
        <v>123810</v>
      </c>
      <c r="M10" s="37">
        <v>73850</v>
      </c>
      <c r="N10" s="39">
        <v>66185</v>
      </c>
      <c r="O10" s="38">
        <v>103315</v>
      </c>
      <c r="P10" s="38">
        <v>121885</v>
      </c>
      <c r="Q10" s="38">
        <v>94805</v>
      </c>
      <c r="R10" s="38">
        <v>78575</v>
      </c>
      <c r="S10" s="38">
        <v>91825</v>
      </c>
      <c r="T10" s="38">
        <v>74480</v>
      </c>
    </row>
    <row r="11" spans="1:20" x14ac:dyDescent="0.25">
      <c r="A11" s="40"/>
      <c r="B11" s="41" t="s">
        <v>28</v>
      </c>
      <c r="C11" s="36">
        <v>954475</v>
      </c>
      <c r="D11" s="37"/>
      <c r="E11" s="37"/>
      <c r="F11" s="38">
        <f t="shared" si="0"/>
        <v>954475</v>
      </c>
      <c r="G11" s="36">
        <f t="shared" si="1"/>
        <v>1093159.54</v>
      </c>
      <c r="H11" s="38">
        <f t="shared" si="2"/>
        <v>-138684.54000000004</v>
      </c>
      <c r="I11" s="39">
        <v>63163.78</v>
      </c>
      <c r="J11" s="39">
        <v>89030.18</v>
      </c>
      <c r="K11" s="39">
        <v>108426.72</v>
      </c>
      <c r="L11" s="39">
        <v>154564.65</v>
      </c>
      <c r="M11" s="37">
        <v>76603.45</v>
      </c>
      <c r="N11" s="39">
        <v>79112.08</v>
      </c>
      <c r="O11" s="38">
        <v>92159.52</v>
      </c>
      <c r="P11" s="38">
        <v>96465.53</v>
      </c>
      <c r="Q11" s="38">
        <v>90956.89</v>
      </c>
      <c r="R11" s="38">
        <v>86922.43</v>
      </c>
      <c r="S11" s="38">
        <v>90633.61</v>
      </c>
      <c r="T11" s="38">
        <v>65120.7</v>
      </c>
    </row>
    <row r="12" spans="1:20" x14ac:dyDescent="0.25">
      <c r="A12" s="40"/>
      <c r="B12" s="41" t="s">
        <v>29</v>
      </c>
      <c r="C12" s="36">
        <v>408647</v>
      </c>
      <c r="D12" s="37"/>
      <c r="E12" s="37"/>
      <c r="F12" s="38">
        <f t="shared" si="0"/>
        <v>408647</v>
      </c>
      <c r="G12" s="36">
        <f t="shared" si="1"/>
        <v>395907.7</v>
      </c>
      <c r="H12" s="38">
        <f t="shared" si="2"/>
        <v>12739.299999999988</v>
      </c>
      <c r="I12" s="39">
        <v>34337.919999999998</v>
      </c>
      <c r="J12" s="39">
        <v>40771.550000000003</v>
      </c>
      <c r="K12" s="39">
        <v>45931.02</v>
      </c>
      <c r="L12" s="39">
        <v>37887.919999999998</v>
      </c>
      <c r="M12" s="37">
        <v>25176.74</v>
      </c>
      <c r="N12" s="39">
        <v>21711.200000000001</v>
      </c>
      <c r="O12" s="38">
        <v>29159.48</v>
      </c>
      <c r="P12" s="38">
        <v>39724.120000000003</v>
      </c>
      <c r="Q12" s="38">
        <v>36315.519999999997</v>
      </c>
      <c r="R12" s="38">
        <v>25836.19</v>
      </c>
      <c r="S12" s="38">
        <v>30543.1</v>
      </c>
      <c r="T12" s="38">
        <v>28512.94</v>
      </c>
    </row>
    <row r="13" spans="1:20" x14ac:dyDescent="0.25">
      <c r="A13" s="40"/>
      <c r="B13" s="41" t="s">
        <v>30</v>
      </c>
      <c r="C13" s="36">
        <v>400000</v>
      </c>
      <c r="D13" s="37"/>
      <c r="E13" s="37"/>
      <c r="F13" s="38">
        <f t="shared" si="0"/>
        <v>400000</v>
      </c>
      <c r="G13" s="36">
        <f t="shared" si="1"/>
        <v>246000</v>
      </c>
      <c r="H13" s="38">
        <f t="shared" si="2"/>
        <v>154000</v>
      </c>
      <c r="I13" s="39">
        <v>25000</v>
      </c>
      <c r="J13" s="39">
        <v>25000</v>
      </c>
      <c r="K13" s="39">
        <v>36000</v>
      </c>
      <c r="L13" s="39">
        <v>10000</v>
      </c>
      <c r="M13" s="37">
        <v>50000</v>
      </c>
      <c r="N13" s="39">
        <v>0</v>
      </c>
      <c r="O13" s="38">
        <v>0</v>
      </c>
      <c r="P13" s="38">
        <v>0</v>
      </c>
      <c r="Q13" s="38">
        <v>25000</v>
      </c>
      <c r="R13" s="38">
        <v>72000</v>
      </c>
      <c r="S13" s="38">
        <v>0</v>
      </c>
      <c r="T13" s="38">
        <v>3000</v>
      </c>
    </row>
    <row r="14" spans="1:20" x14ac:dyDescent="0.25">
      <c r="A14" s="40"/>
      <c r="B14" s="41" t="s">
        <v>31</v>
      </c>
      <c r="C14" s="36">
        <v>50000</v>
      </c>
      <c r="D14" s="37"/>
      <c r="E14" s="37"/>
      <c r="F14" s="38">
        <f t="shared" si="0"/>
        <v>50000</v>
      </c>
      <c r="G14" s="36">
        <f t="shared" si="1"/>
        <v>38875.86</v>
      </c>
      <c r="H14" s="38">
        <f t="shared" si="2"/>
        <v>11124.14</v>
      </c>
      <c r="I14" s="39">
        <v>2000</v>
      </c>
      <c r="J14" s="39">
        <v>2800</v>
      </c>
      <c r="K14" s="39">
        <v>5562.07</v>
      </c>
      <c r="L14" s="39">
        <v>13900</v>
      </c>
      <c r="M14" s="37">
        <v>0</v>
      </c>
      <c r="N14" s="39">
        <v>2000</v>
      </c>
      <c r="O14" s="38">
        <v>1500</v>
      </c>
      <c r="P14" s="38">
        <v>2000</v>
      </c>
      <c r="Q14" s="38">
        <v>4613.79</v>
      </c>
      <c r="R14" s="38">
        <v>3000</v>
      </c>
      <c r="S14" s="38">
        <v>500</v>
      </c>
      <c r="T14" s="38">
        <v>1000</v>
      </c>
    </row>
    <row r="15" spans="1:20" x14ac:dyDescent="0.25">
      <c r="A15" s="40"/>
      <c r="B15" s="35" t="s">
        <v>32</v>
      </c>
      <c r="C15" s="36">
        <v>750000</v>
      </c>
      <c r="D15" s="37"/>
      <c r="E15" s="37"/>
      <c r="F15" s="38">
        <f t="shared" si="0"/>
        <v>750000</v>
      </c>
      <c r="G15" s="36">
        <f t="shared" si="1"/>
        <v>731418.1</v>
      </c>
      <c r="H15" s="38">
        <f t="shared" si="2"/>
        <v>18581.900000000023</v>
      </c>
      <c r="I15" s="39">
        <v>69820</v>
      </c>
      <c r="J15" s="39">
        <v>53115</v>
      </c>
      <c r="K15" s="39">
        <v>52195</v>
      </c>
      <c r="L15" s="39">
        <v>49220</v>
      </c>
      <c r="M15" s="37">
        <v>58525</v>
      </c>
      <c r="N15" s="39">
        <v>59680</v>
      </c>
      <c r="O15" s="42">
        <v>46870</v>
      </c>
      <c r="P15" s="38">
        <v>67840</v>
      </c>
      <c r="Q15" s="38">
        <v>84833.1</v>
      </c>
      <c r="R15" s="38">
        <v>76200</v>
      </c>
      <c r="S15" s="38">
        <v>69660</v>
      </c>
      <c r="T15" s="38">
        <v>43460</v>
      </c>
    </row>
    <row r="16" spans="1:20" x14ac:dyDescent="0.25">
      <c r="A16" s="40"/>
      <c r="B16" s="35" t="s">
        <v>33</v>
      </c>
      <c r="C16" s="36">
        <v>465000</v>
      </c>
      <c r="D16" s="37"/>
      <c r="E16" s="37"/>
      <c r="F16" s="38">
        <f t="shared" si="0"/>
        <v>465000</v>
      </c>
      <c r="G16" s="36">
        <f t="shared" si="1"/>
        <v>520837</v>
      </c>
      <c r="H16" s="38">
        <f t="shared" si="2"/>
        <v>-55837</v>
      </c>
      <c r="I16" s="39">
        <v>42740</v>
      </c>
      <c r="J16" s="39">
        <v>47530</v>
      </c>
      <c r="K16" s="39">
        <v>48140</v>
      </c>
      <c r="L16" s="39">
        <v>37820</v>
      </c>
      <c r="M16" s="37">
        <v>49770</v>
      </c>
      <c r="N16" s="39">
        <v>43660</v>
      </c>
      <c r="O16" s="42">
        <v>15340</v>
      </c>
      <c r="P16" s="38">
        <v>31550</v>
      </c>
      <c r="Q16" s="38">
        <v>55857</v>
      </c>
      <c r="R16" s="38">
        <v>69810</v>
      </c>
      <c r="S16" s="38">
        <v>50500</v>
      </c>
      <c r="T16" s="38">
        <v>28120</v>
      </c>
    </row>
    <row r="17" spans="1:20" x14ac:dyDescent="0.25">
      <c r="A17" s="40"/>
      <c r="B17" s="35" t="s">
        <v>34</v>
      </c>
      <c r="C17" s="36">
        <v>80000</v>
      </c>
      <c r="D17" s="37"/>
      <c r="E17" s="37"/>
      <c r="F17" s="38">
        <f t="shared" si="0"/>
        <v>80000</v>
      </c>
      <c r="G17" s="36">
        <f t="shared" si="1"/>
        <v>90000</v>
      </c>
      <c r="H17" s="38">
        <f t="shared" si="2"/>
        <v>-10000</v>
      </c>
      <c r="I17" s="39">
        <v>0</v>
      </c>
      <c r="J17" s="39">
        <v>0</v>
      </c>
      <c r="K17" s="39">
        <v>0</v>
      </c>
      <c r="L17" s="39">
        <v>0</v>
      </c>
      <c r="M17" s="37">
        <v>0</v>
      </c>
      <c r="N17" s="39">
        <v>0</v>
      </c>
      <c r="O17" s="42">
        <v>90000</v>
      </c>
      <c r="P17" s="38">
        <v>0</v>
      </c>
      <c r="Q17" s="38">
        <v>0</v>
      </c>
      <c r="R17" s="38">
        <v>0</v>
      </c>
      <c r="S17" s="38">
        <v>0</v>
      </c>
      <c r="T17" s="38"/>
    </row>
    <row r="18" spans="1:20" x14ac:dyDescent="0.25">
      <c r="A18" s="40"/>
      <c r="B18" s="35" t="s">
        <v>35</v>
      </c>
      <c r="C18" s="36">
        <v>65000</v>
      </c>
      <c r="D18" s="37"/>
      <c r="E18" s="37"/>
      <c r="F18" s="38">
        <f t="shared" si="0"/>
        <v>65000</v>
      </c>
      <c r="G18" s="36">
        <f t="shared" si="1"/>
        <v>15600</v>
      </c>
      <c r="H18" s="38">
        <f t="shared" si="2"/>
        <v>49400</v>
      </c>
      <c r="I18" s="39">
        <v>0</v>
      </c>
      <c r="J18" s="39">
        <v>0</v>
      </c>
      <c r="K18" s="39">
        <v>0</v>
      </c>
      <c r="L18" s="39">
        <v>0</v>
      </c>
      <c r="M18" s="37">
        <v>0</v>
      </c>
      <c r="N18" s="39">
        <v>0</v>
      </c>
      <c r="O18" s="42">
        <v>15600</v>
      </c>
      <c r="P18" s="38">
        <v>0</v>
      </c>
      <c r="Q18" s="38">
        <v>0</v>
      </c>
      <c r="R18" s="38">
        <v>0</v>
      </c>
      <c r="S18" s="38">
        <v>0</v>
      </c>
      <c r="T18" s="38"/>
    </row>
    <row r="19" spans="1:20" x14ac:dyDescent="0.25">
      <c r="A19" s="43"/>
      <c r="B19" s="41" t="s">
        <v>36</v>
      </c>
      <c r="C19" s="36">
        <v>90000</v>
      </c>
      <c r="D19" s="37"/>
      <c r="E19" s="37"/>
      <c r="F19" s="38">
        <f t="shared" si="0"/>
        <v>90000</v>
      </c>
      <c r="G19" s="36">
        <f t="shared" si="1"/>
        <v>86520</v>
      </c>
      <c r="H19" s="38">
        <f t="shared" si="2"/>
        <v>3480</v>
      </c>
      <c r="I19" s="39">
        <v>6432</v>
      </c>
      <c r="J19" s="39">
        <v>9696</v>
      </c>
      <c r="K19" s="39">
        <v>14752</v>
      </c>
      <c r="L19" s="39">
        <v>11376</v>
      </c>
      <c r="M19" s="37">
        <v>6488</v>
      </c>
      <c r="N19" s="39">
        <v>5128</v>
      </c>
      <c r="O19" s="42">
        <v>7328</v>
      </c>
      <c r="P19" s="38">
        <v>7872</v>
      </c>
      <c r="Q19" s="38">
        <v>8096</v>
      </c>
      <c r="R19" s="38">
        <v>4696</v>
      </c>
      <c r="S19" s="38">
        <v>1928</v>
      </c>
      <c r="T19" s="38">
        <v>2728</v>
      </c>
    </row>
    <row r="20" spans="1:20" x14ac:dyDescent="0.25">
      <c r="A20" s="43"/>
      <c r="B20" s="41" t="s">
        <v>37</v>
      </c>
      <c r="C20" s="36">
        <v>400000</v>
      </c>
      <c r="D20" s="37"/>
      <c r="E20" s="37"/>
      <c r="F20" s="38">
        <f t="shared" si="0"/>
        <v>400000</v>
      </c>
      <c r="G20" s="36">
        <f t="shared" si="1"/>
        <v>413225.47999999992</v>
      </c>
      <c r="H20" s="38">
        <f t="shared" si="2"/>
        <v>-13225.479999999923</v>
      </c>
      <c r="I20" s="39">
        <v>27250</v>
      </c>
      <c r="J20" s="39">
        <v>25250</v>
      </c>
      <c r="K20" s="39">
        <v>32617.25</v>
      </c>
      <c r="L20" s="39">
        <v>31150</v>
      </c>
      <c r="M20" s="37">
        <v>28419.4</v>
      </c>
      <c r="N20" s="39">
        <v>32958.53</v>
      </c>
      <c r="O20" s="39">
        <v>41933.42</v>
      </c>
      <c r="P20" s="38">
        <v>34738.25</v>
      </c>
      <c r="Q20" s="38">
        <v>37977.839999999997</v>
      </c>
      <c r="R20" s="38">
        <v>31036.93</v>
      </c>
      <c r="S20" s="38">
        <v>32456.93</v>
      </c>
      <c r="T20" s="38">
        <v>57436.93</v>
      </c>
    </row>
    <row r="21" spans="1:20" x14ac:dyDescent="0.25">
      <c r="A21" s="43"/>
      <c r="B21" s="41" t="s">
        <v>38</v>
      </c>
      <c r="C21" s="36">
        <v>144000</v>
      </c>
      <c r="D21" s="37"/>
      <c r="E21" s="37"/>
      <c r="F21" s="38">
        <f t="shared" si="0"/>
        <v>144000</v>
      </c>
      <c r="G21" s="36">
        <f t="shared" si="1"/>
        <v>189196.08</v>
      </c>
      <c r="H21" s="38">
        <f t="shared" si="2"/>
        <v>-45196.079999999987</v>
      </c>
      <c r="I21" s="39">
        <v>9200</v>
      </c>
      <c r="J21" s="39">
        <v>18100</v>
      </c>
      <c r="K21" s="39">
        <v>9287.93</v>
      </c>
      <c r="L21" s="39">
        <v>20549.97</v>
      </c>
      <c r="M21" s="37">
        <v>15543.8</v>
      </c>
      <c r="N21" s="39">
        <v>24183.8</v>
      </c>
      <c r="O21" s="39">
        <v>11593.97</v>
      </c>
      <c r="P21" s="38">
        <v>15763.86</v>
      </c>
      <c r="Q21" s="38">
        <v>17113.97</v>
      </c>
      <c r="R21" s="38">
        <v>19413.8</v>
      </c>
      <c r="S21" s="38">
        <v>9431.07</v>
      </c>
      <c r="T21" s="38">
        <v>19013.91</v>
      </c>
    </row>
    <row r="22" spans="1:20" x14ac:dyDescent="0.25">
      <c r="A22" s="43"/>
      <c r="B22" s="41" t="s">
        <v>39</v>
      </c>
      <c r="C22" s="36">
        <v>70000</v>
      </c>
      <c r="D22" s="37"/>
      <c r="E22" s="37"/>
      <c r="F22" s="38">
        <f t="shared" si="0"/>
        <v>70000</v>
      </c>
      <c r="G22" s="36">
        <f t="shared" si="1"/>
        <v>201621.83000000002</v>
      </c>
      <c r="H22" s="38">
        <f t="shared" si="2"/>
        <v>-131621.83000000002</v>
      </c>
      <c r="I22" s="39">
        <f>75+245+3077.77+607.9</f>
        <v>4005.67</v>
      </c>
      <c r="J22" s="39">
        <f>140+193.6+3290.39+119.95</f>
        <v>3743.9399999999996</v>
      </c>
      <c r="K22" s="39">
        <f>122+80.78+6884.97+1652.71</f>
        <v>8740.4599999999991</v>
      </c>
      <c r="L22" s="39">
        <f>240+670.3+11175.84+545.06</f>
        <v>12631.199999999999</v>
      </c>
      <c r="M22" s="37">
        <f>212.5+152.5+8097.78+1012.1</f>
        <v>9474.8799999999992</v>
      </c>
      <c r="N22" s="39">
        <f>60+304.4+3349.12+1318.26</f>
        <v>5031.78</v>
      </c>
      <c r="O22" s="42">
        <f>120+592.98-5747.38+1168.51</f>
        <v>-3865.8899999999994</v>
      </c>
      <c r="P22" s="38">
        <f>563.8+159.4+51603.33+2256.03</f>
        <v>54582.559999999998</v>
      </c>
      <c r="Q22" s="38">
        <f>337.04+7707.85+1842.82</f>
        <v>9887.7100000000009</v>
      </c>
      <c r="R22" s="38">
        <f>1192.72+41139.4+1716.08</f>
        <v>44048.200000000004</v>
      </c>
      <c r="S22" s="38">
        <v>42925.98</v>
      </c>
      <c r="T22" s="38">
        <f>2206.2+7141.95+1067.19</f>
        <v>10415.34</v>
      </c>
    </row>
    <row r="23" spans="1:20" ht="36" x14ac:dyDescent="0.25">
      <c r="A23" s="44"/>
      <c r="B23" s="44" t="s">
        <v>40</v>
      </c>
      <c r="C23" s="33">
        <f>SUM(C9:C22)</f>
        <v>8842112</v>
      </c>
      <c r="D23" s="33">
        <f>SUM(D11:D22)</f>
        <v>0</v>
      </c>
      <c r="E23" s="33">
        <f>SUM(E11:E22)</f>
        <v>0</v>
      </c>
      <c r="F23" s="33">
        <f t="shared" ref="F23:T23" si="3">SUM(F9:F22)</f>
        <v>8842112</v>
      </c>
      <c r="G23" s="45">
        <f t="shared" si="3"/>
        <v>8826936.5899999999</v>
      </c>
      <c r="H23" s="33">
        <f t="shared" si="3"/>
        <v>15175.410000000062</v>
      </c>
      <c r="I23" s="33">
        <f t="shared" si="3"/>
        <v>640414.37</v>
      </c>
      <c r="J23" s="33">
        <f t="shared" si="3"/>
        <v>758136.66999999993</v>
      </c>
      <c r="K23" s="33">
        <f t="shared" si="3"/>
        <v>886672.45</v>
      </c>
      <c r="L23" s="33">
        <f t="shared" si="3"/>
        <v>954129.74</v>
      </c>
      <c r="M23" s="33">
        <f t="shared" si="3"/>
        <v>656566.27</v>
      </c>
      <c r="N23" s="33">
        <f t="shared" si="3"/>
        <v>579385.39000000013</v>
      </c>
      <c r="O23" s="33">
        <f t="shared" si="3"/>
        <v>773323.5</v>
      </c>
      <c r="P23" s="33">
        <f t="shared" si="3"/>
        <v>828171.32000000007</v>
      </c>
      <c r="Q23" s="33">
        <f t="shared" si="3"/>
        <v>757151.82</v>
      </c>
      <c r="R23" s="33">
        <f t="shared" si="3"/>
        <v>757473.55</v>
      </c>
      <c r="S23" s="33">
        <f t="shared" si="3"/>
        <v>695208.69</v>
      </c>
      <c r="T23" s="33">
        <f t="shared" si="3"/>
        <v>540302.81999999995</v>
      </c>
    </row>
    <row r="24" spans="1:20" x14ac:dyDescent="0.25">
      <c r="A24" s="40"/>
      <c r="B24" s="46"/>
      <c r="C24" s="36"/>
      <c r="D24" s="37"/>
      <c r="E24" s="37"/>
      <c r="F24" s="37"/>
      <c r="G24" s="36"/>
      <c r="H24" s="38"/>
      <c r="I24" s="39"/>
      <c r="J24" s="39"/>
      <c r="K24" s="39"/>
      <c r="L24" s="38"/>
      <c r="M24" s="39"/>
      <c r="N24" s="39"/>
      <c r="O24" s="38"/>
      <c r="P24" s="38"/>
      <c r="Q24" s="38"/>
      <c r="R24" s="38"/>
      <c r="S24" s="38"/>
      <c r="T24" s="38"/>
    </row>
    <row r="25" spans="1:20" x14ac:dyDescent="0.25">
      <c r="A25" s="40"/>
      <c r="B25" s="46" t="s">
        <v>41</v>
      </c>
      <c r="C25" s="36">
        <v>390000</v>
      </c>
      <c r="D25" s="37"/>
      <c r="E25" s="37"/>
      <c r="F25" s="38">
        <f t="shared" ref="F25" si="4">(C25+D25-E25)</f>
        <v>390000</v>
      </c>
      <c r="G25" s="36">
        <f>SUM(I25:T25)</f>
        <v>405334.46</v>
      </c>
      <c r="H25" s="38">
        <f t="shared" ref="H25" si="5">(F25-G25)</f>
        <v>-15334.460000000021</v>
      </c>
      <c r="I25" s="39">
        <v>30840.71</v>
      </c>
      <c r="J25" s="39">
        <v>33701.03</v>
      </c>
      <c r="K25" s="39">
        <v>40627.61</v>
      </c>
      <c r="L25" s="38">
        <v>44870.21</v>
      </c>
      <c r="M25" s="39">
        <v>29461.61</v>
      </c>
      <c r="N25" s="39">
        <v>26518.21</v>
      </c>
      <c r="O25" s="38">
        <v>26643.02</v>
      </c>
      <c r="P25" s="38">
        <v>31864.5</v>
      </c>
      <c r="Q25" s="38">
        <v>36528.9</v>
      </c>
      <c r="R25" s="38">
        <v>45959.9</v>
      </c>
      <c r="S25" s="38">
        <v>27837.51</v>
      </c>
      <c r="T25" s="38">
        <v>30481.25</v>
      </c>
    </row>
    <row r="26" spans="1:20" ht="48" x14ac:dyDescent="0.25">
      <c r="A26" s="44"/>
      <c r="B26" s="44" t="s">
        <v>42</v>
      </c>
      <c r="C26" s="33">
        <f>SUM(C25)</f>
        <v>390000</v>
      </c>
      <c r="D26" s="33">
        <f>SUM(D12:D25)</f>
        <v>0</v>
      </c>
      <c r="E26" s="33">
        <f>SUM(E12:E25)</f>
        <v>0</v>
      </c>
      <c r="F26" s="33">
        <f>SUM(F25)</f>
        <v>390000</v>
      </c>
      <c r="G26" s="45">
        <f t="shared" ref="G26:T26" si="6">SUM(G25)</f>
        <v>405334.46</v>
      </c>
      <c r="H26" s="33">
        <f t="shared" si="6"/>
        <v>-15334.460000000021</v>
      </c>
      <c r="I26" s="33">
        <f t="shared" si="6"/>
        <v>30840.71</v>
      </c>
      <c r="J26" s="33">
        <f t="shared" si="6"/>
        <v>33701.03</v>
      </c>
      <c r="K26" s="33">
        <f t="shared" si="6"/>
        <v>40627.61</v>
      </c>
      <c r="L26" s="33">
        <f t="shared" si="6"/>
        <v>44870.21</v>
      </c>
      <c r="M26" s="33">
        <f t="shared" si="6"/>
        <v>29461.61</v>
      </c>
      <c r="N26" s="33">
        <f t="shared" si="6"/>
        <v>26518.21</v>
      </c>
      <c r="O26" s="33">
        <f t="shared" si="6"/>
        <v>26643.02</v>
      </c>
      <c r="P26" s="33">
        <f t="shared" si="6"/>
        <v>31864.5</v>
      </c>
      <c r="Q26" s="33">
        <f t="shared" si="6"/>
        <v>36528.9</v>
      </c>
      <c r="R26" s="33">
        <f t="shared" si="6"/>
        <v>45959.9</v>
      </c>
      <c r="S26" s="33">
        <f t="shared" si="6"/>
        <v>27837.51</v>
      </c>
      <c r="T26" s="33">
        <f t="shared" si="6"/>
        <v>30481.25</v>
      </c>
    </row>
    <row r="27" spans="1:20" x14ac:dyDescent="0.25">
      <c r="A27" s="40"/>
      <c r="B27" s="46"/>
      <c r="C27" s="36"/>
      <c r="D27" s="37"/>
      <c r="E27" s="37"/>
      <c r="F27" s="37"/>
      <c r="G27" s="36"/>
      <c r="H27" s="38"/>
      <c r="I27" s="39"/>
      <c r="J27" s="39"/>
      <c r="K27" s="39"/>
      <c r="L27" s="38"/>
      <c r="M27" s="39"/>
      <c r="N27" s="39"/>
      <c r="O27" s="38"/>
      <c r="P27" s="38"/>
      <c r="Q27" s="38"/>
      <c r="R27" s="38"/>
      <c r="S27" s="38"/>
      <c r="T27" s="38"/>
    </row>
    <row r="28" spans="1:20" x14ac:dyDescent="0.25">
      <c r="A28" s="40"/>
      <c r="B28" s="46" t="s">
        <v>43</v>
      </c>
      <c r="C28" s="36">
        <v>11042000</v>
      </c>
      <c r="D28" s="37"/>
      <c r="E28" s="37"/>
      <c r="F28" s="37">
        <f>(C28+D28-E28)</f>
        <v>11042000</v>
      </c>
      <c r="G28" s="36">
        <f>SUM(I28:T28)</f>
        <v>11042000.040000001</v>
      </c>
      <c r="H28" s="38">
        <f t="shared" ref="H28:H32" si="7">(F28-G28)</f>
        <v>-4.0000000968575478E-2</v>
      </c>
      <c r="I28" s="37">
        <v>920166.67</v>
      </c>
      <c r="J28" s="37">
        <v>920166.67</v>
      </c>
      <c r="K28" s="37">
        <v>920166.67</v>
      </c>
      <c r="L28" s="37">
        <v>920166.67</v>
      </c>
      <c r="M28" s="39">
        <v>920166.67</v>
      </c>
      <c r="N28" s="39">
        <v>920166.67</v>
      </c>
      <c r="O28" s="38">
        <v>920166.67</v>
      </c>
      <c r="P28" s="38">
        <v>920166.67</v>
      </c>
      <c r="Q28" s="38">
        <v>920166.67</v>
      </c>
      <c r="R28" s="38">
        <v>920166.67</v>
      </c>
      <c r="S28" s="38">
        <v>920166.67</v>
      </c>
      <c r="T28" s="38">
        <v>920166.67</v>
      </c>
    </row>
    <row r="29" spans="1:20" x14ac:dyDescent="0.25">
      <c r="A29" s="47"/>
      <c r="B29" s="46" t="s">
        <v>44</v>
      </c>
      <c r="C29" s="48">
        <v>0</v>
      </c>
      <c r="D29" s="49">
        <v>749427.44</v>
      </c>
      <c r="E29" s="49"/>
      <c r="F29" s="37">
        <f>(C29+D29-E29)</f>
        <v>749427.44</v>
      </c>
      <c r="G29" s="36">
        <f>SUM(I29:T29)</f>
        <v>749427.44</v>
      </c>
      <c r="H29" s="38">
        <f t="shared" si="7"/>
        <v>0</v>
      </c>
      <c r="I29" s="49">
        <v>0</v>
      </c>
      <c r="J29" s="49">
        <v>0</v>
      </c>
      <c r="K29" s="49">
        <v>0</v>
      </c>
      <c r="L29" s="49">
        <v>0</v>
      </c>
      <c r="M29" s="50">
        <v>0</v>
      </c>
      <c r="N29" s="50">
        <f>60172.6+60172.6</f>
        <v>120345.2</v>
      </c>
      <c r="O29" s="51">
        <f>60172.6+100517.49</f>
        <v>160690.09</v>
      </c>
      <c r="P29" s="51">
        <f>60172.6+33505.83</f>
        <v>93678.43</v>
      </c>
      <c r="Q29" s="51">
        <v>93678.43</v>
      </c>
      <c r="R29" s="51">
        <v>93678.43</v>
      </c>
      <c r="S29" s="51">
        <v>0</v>
      </c>
      <c r="T29" s="51">
        <v>187356.86</v>
      </c>
    </row>
    <row r="30" spans="1:20" x14ac:dyDescent="0.25">
      <c r="A30" s="47"/>
      <c r="B30" s="46" t="s">
        <v>45</v>
      </c>
      <c r="C30" s="48">
        <v>0</v>
      </c>
      <c r="D30" s="49">
        <v>973401.33</v>
      </c>
      <c r="E30" s="49"/>
      <c r="F30" s="37">
        <f>(C30+D30-E30)</f>
        <v>973401.33</v>
      </c>
      <c r="G30" s="36">
        <f>SUM(I30:T30)</f>
        <v>973401.33</v>
      </c>
      <c r="H30" s="38">
        <f t="shared" si="7"/>
        <v>0</v>
      </c>
      <c r="I30" s="49">
        <v>0</v>
      </c>
      <c r="J30" s="49">
        <v>0</v>
      </c>
      <c r="K30" s="49">
        <v>0</v>
      </c>
      <c r="L30" s="49">
        <v>0</v>
      </c>
      <c r="M30" s="50">
        <v>0</v>
      </c>
      <c r="N30" s="50">
        <v>0</v>
      </c>
      <c r="O30" s="51">
        <v>973401.33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</row>
    <row r="31" spans="1:20" x14ac:dyDescent="0.25">
      <c r="A31" s="47"/>
      <c r="B31" s="46" t="s">
        <v>46</v>
      </c>
      <c r="C31" s="48">
        <v>0</v>
      </c>
      <c r="D31" s="49">
        <v>600000</v>
      </c>
      <c r="E31" s="49"/>
      <c r="F31" s="37">
        <f>(C31+D31-E31)</f>
        <v>600000</v>
      </c>
      <c r="G31" s="36">
        <f t="shared" ref="G31" si="8">SUM(I31:T31)</f>
        <v>600000</v>
      </c>
      <c r="H31" s="38">
        <f t="shared" si="7"/>
        <v>0</v>
      </c>
      <c r="I31" s="49">
        <v>0</v>
      </c>
      <c r="J31" s="49">
        <v>0</v>
      </c>
      <c r="K31" s="49">
        <v>0</v>
      </c>
      <c r="L31" s="49">
        <v>0</v>
      </c>
      <c r="M31" s="50">
        <v>0</v>
      </c>
      <c r="N31" s="50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600000</v>
      </c>
    </row>
    <row r="32" spans="1:20" x14ac:dyDescent="0.25">
      <c r="A32" s="47"/>
      <c r="B32" s="46" t="s">
        <v>46</v>
      </c>
      <c r="C32" s="48">
        <v>0</v>
      </c>
      <c r="D32" s="49">
        <v>742204.09</v>
      </c>
      <c r="E32" s="49"/>
      <c r="F32" s="37">
        <f>(C32+D32-E32)</f>
        <v>742204.09</v>
      </c>
      <c r="G32" s="36">
        <f t="shared" ref="G32" si="9">SUM(I32:T32)</f>
        <v>742204.09</v>
      </c>
      <c r="H32" s="38">
        <f t="shared" si="7"/>
        <v>0</v>
      </c>
      <c r="I32" s="49">
        <v>0</v>
      </c>
      <c r="J32" s="49">
        <v>0</v>
      </c>
      <c r="K32" s="49">
        <v>0</v>
      </c>
      <c r="L32" s="49">
        <v>0</v>
      </c>
      <c r="M32" s="50">
        <v>0</v>
      </c>
      <c r="N32" s="50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742204.09</v>
      </c>
    </row>
    <row r="33" spans="1:20" ht="24" x14ac:dyDescent="0.25">
      <c r="A33" s="44"/>
      <c r="B33" s="44" t="s">
        <v>47</v>
      </c>
      <c r="C33" s="33">
        <f>SUM(C28:C30)</f>
        <v>11042000</v>
      </c>
      <c r="D33" s="33">
        <f>SUM(D28:D32)</f>
        <v>3065032.86</v>
      </c>
      <c r="E33" s="33">
        <f t="shared" ref="E33" si="10">SUM(E28:E30)</f>
        <v>0</v>
      </c>
      <c r="F33" s="33">
        <f t="shared" ref="F33:T33" si="11">SUM(F28:F32)</f>
        <v>14107032.859999999</v>
      </c>
      <c r="G33" s="33">
        <f t="shared" si="11"/>
        <v>14107032.9</v>
      </c>
      <c r="H33" s="33">
        <f t="shared" si="11"/>
        <v>-4.0000000968575478E-2</v>
      </c>
      <c r="I33" s="33">
        <f t="shared" si="11"/>
        <v>920166.67</v>
      </c>
      <c r="J33" s="33">
        <f t="shared" si="11"/>
        <v>920166.67</v>
      </c>
      <c r="K33" s="33">
        <f t="shared" si="11"/>
        <v>920166.67</v>
      </c>
      <c r="L33" s="33">
        <f t="shared" si="11"/>
        <v>920166.67</v>
      </c>
      <c r="M33" s="33">
        <f t="shared" si="11"/>
        <v>920166.67</v>
      </c>
      <c r="N33" s="33">
        <f t="shared" si="11"/>
        <v>1040511.87</v>
      </c>
      <c r="O33" s="33">
        <f t="shared" si="11"/>
        <v>2054258.0899999999</v>
      </c>
      <c r="P33" s="33">
        <f t="shared" si="11"/>
        <v>1013845.1000000001</v>
      </c>
      <c r="Q33" s="33">
        <f t="shared" si="11"/>
        <v>1013845.1000000001</v>
      </c>
      <c r="R33" s="33">
        <f t="shared" si="11"/>
        <v>1013845.1000000001</v>
      </c>
      <c r="S33" s="33">
        <f t="shared" si="11"/>
        <v>920166.67</v>
      </c>
      <c r="T33" s="33">
        <f t="shared" si="11"/>
        <v>2449727.62</v>
      </c>
    </row>
    <row r="34" spans="1:20" x14ac:dyDescent="0.25">
      <c r="A34" s="52"/>
      <c r="B34" s="35"/>
      <c r="C34" s="36"/>
      <c r="D34" s="37"/>
      <c r="E34" s="37"/>
      <c r="F34" s="37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</row>
    <row r="35" spans="1:20" ht="24" x14ac:dyDescent="0.25">
      <c r="A35" s="44"/>
      <c r="B35" s="33" t="s">
        <v>48</v>
      </c>
      <c r="C35" s="33">
        <f t="shared" ref="C35:T35" si="12">C23+C26+C33</f>
        <v>20274112</v>
      </c>
      <c r="D35" s="33">
        <f t="shared" si="12"/>
        <v>3065032.86</v>
      </c>
      <c r="E35" s="33">
        <f t="shared" si="12"/>
        <v>0</v>
      </c>
      <c r="F35" s="33">
        <f t="shared" si="12"/>
        <v>23339144.859999999</v>
      </c>
      <c r="G35" s="45">
        <f t="shared" si="12"/>
        <v>23339303.950000003</v>
      </c>
      <c r="H35" s="33">
        <f t="shared" si="12"/>
        <v>-159.09000000092783</v>
      </c>
      <c r="I35" s="33">
        <f t="shared" si="12"/>
        <v>1591421.75</v>
      </c>
      <c r="J35" s="33">
        <f t="shared" si="12"/>
        <v>1712004.37</v>
      </c>
      <c r="K35" s="33">
        <f t="shared" si="12"/>
        <v>1847466.73</v>
      </c>
      <c r="L35" s="33">
        <f t="shared" si="12"/>
        <v>1919166.62</v>
      </c>
      <c r="M35" s="33">
        <f t="shared" si="12"/>
        <v>1606194.55</v>
      </c>
      <c r="N35" s="33">
        <f t="shared" si="12"/>
        <v>1646415.4700000002</v>
      </c>
      <c r="O35" s="33">
        <f t="shared" si="12"/>
        <v>2854224.61</v>
      </c>
      <c r="P35" s="33">
        <f t="shared" si="12"/>
        <v>1873880.9200000002</v>
      </c>
      <c r="Q35" s="33">
        <f t="shared" si="12"/>
        <v>1807525.82</v>
      </c>
      <c r="R35" s="33">
        <f t="shared" si="12"/>
        <v>1817278.5500000003</v>
      </c>
      <c r="S35" s="33">
        <f t="shared" si="12"/>
        <v>1643212.87</v>
      </c>
      <c r="T35" s="33">
        <f t="shared" si="12"/>
        <v>3020511.69</v>
      </c>
    </row>
    <row r="36" spans="1:20" x14ac:dyDescent="0.25">
      <c r="A36" s="53"/>
      <c r="B36" s="54"/>
      <c r="C36" s="55"/>
      <c r="D36" s="54"/>
      <c r="E36" s="54"/>
      <c r="F36" s="54"/>
      <c r="G36" s="56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</row>
    <row r="37" spans="1:20" x14ac:dyDescent="0.25">
      <c r="A37" s="57"/>
      <c r="B37" s="58"/>
      <c r="C37" s="59"/>
      <c r="D37" s="58"/>
      <c r="E37" s="58"/>
      <c r="F37" s="58"/>
      <c r="G37" s="60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</row>
  </sheetData>
  <mergeCells count="10">
    <mergeCell ref="M1:N1"/>
    <mergeCell ref="M3:N3"/>
    <mergeCell ref="A7:A8"/>
    <mergeCell ref="B7:B8"/>
    <mergeCell ref="C7:C8"/>
    <mergeCell ref="D7:E7"/>
    <mergeCell ref="F7:F8"/>
    <mergeCell ref="G7:G8"/>
    <mergeCell ref="H7:H8"/>
    <mergeCell ref="I7:T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García</dc:creator>
  <cp:lastModifiedBy>Ing. García</cp:lastModifiedBy>
  <dcterms:created xsi:type="dcterms:W3CDTF">2017-02-15T15:05:33Z</dcterms:created>
  <dcterms:modified xsi:type="dcterms:W3CDTF">2017-02-15T15:06:40Z</dcterms:modified>
</cp:coreProperties>
</file>